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5.xml" ContentType="application/vnd.openxmlformats-officedocument.themeOverride+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6.xml" ContentType="application/vnd.openxmlformats-officedocument.themeOverride+xml"/>
  <Override PartName="/xl/drawings/drawing14.xml" ContentType="application/vnd.openxmlformats-officedocument.drawing+xml"/>
  <Override PartName="/xl/comments5.xml" ContentType="application/vnd.openxmlformats-officedocument.spreadsheetml.comments+xml"/>
  <Override PartName="/xl/drawings/drawing15.xml" ContentType="application/vnd.openxmlformats-officedocument.drawing+xml"/>
  <Override PartName="/xl/comments6.xml" ContentType="application/vnd.openxmlformats-officedocument.spreadsheetml.comments+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DieseArbeitsmappe"/>
  <mc:AlternateContent xmlns:mc="http://schemas.openxmlformats.org/markup-compatibility/2006">
    <mc:Choice Requires="x15">
      <x15ac:absPath xmlns:x15ac="http://schemas.microsoft.com/office/spreadsheetml/2010/11/ac" url="C:\Users\Silke Karlsson\Downloads\"/>
    </mc:Choice>
  </mc:AlternateContent>
  <xr:revisionPtr revIDLastSave="0" documentId="13_ncr:1_{4A8C46C4-8A1F-4747-95A3-D2D79FB97E2F}" xr6:coauthVersionLast="47" xr6:coauthVersionMax="47" xr10:uidLastSave="{00000000-0000-0000-0000-000000000000}"/>
  <bookViews>
    <workbookView xWindow="-90" yWindow="-90" windowWidth="19380" windowHeight="11460" tabRatio="846" xr2:uid="{AAED0330-2130-4614-A46A-694C4235B045}"/>
  </bookViews>
  <sheets>
    <sheet name="Disclaimer" sheetId="15" r:id="rId1"/>
    <sheet name="Start" sheetId="14" r:id="rId2"/>
    <sheet name="Übersicht" sheetId="3" r:id="rId3"/>
    <sheet name="Vorgehensweise" sheetId="18" r:id="rId4"/>
    <sheet name="Vergleich Strom 2023 Bas.'21" sheetId="42" r:id="rId5"/>
    <sheet name="Preisindizes Strom 2023 Bas.'21" sheetId="43" r:id="rId6"/>
    <sheet name="Vergleich Gas 2023 Basis 2021" sheetId="44" r:id="rId7"/>
    <sheet name="Preisindizes Gas 2023 Bas.'21" sheetId="45" r:id="rId8"/>
    <sheet name="Basisreihen Destatis 2023 B.'21" sheetId="46" r:id="rId9"/>
    <sheet name="Grafik Entwicklung 2023 Bas.'21" sheetId="40" r:id="rId10"/>
    <sheet name="Vergleich Strom 2023 Basis 2015" sheetId="27" r:id="rId11"/>
    <sheet name="Preisindizes Strom 2023 Bas.'15" sheetId="29" r:id="rId12"/>
    <sheet name="Vergleich Gas 2023 Basis 2015" sheetId="31" r:id="rId13"/>
    <sheet name="Preisindizes Gas 2023 Bas.'15" sheetId="30" r:id="rId14"/>
    <sheet name="Basisreihen Destatis 2023 B.'15" sheetId="28" r:id="rId15"/>
    <sheet name="Grafik Entwicklung 2023 Bas.'15" sheetId="32" r:id="rId16"/>
  </sheets>
  <definedNames>
    <definedName name="_xlnm._FilterDatabase" localSheetId="12" hidden="1">'Vergleich Gas 2023 Basis 2015'!$A$45:$CE$89</definedName>
    <definedName name="_xlnm._FilterDatabase" localSheetId="6" hidden="1">'Vergleich Gas 2023 Basis 2021'!$A$45:$CE$89</definedName>
    <definedName name="_xlnm._FilterDatabase" localSheetId="4" hidden="1">'Vergleich Strom 2023 Bas.''21'!$A$48:$B$90</definedName>
    <definedName name="_xlnm._FilterDatabase" localSheetId="10" hidden="1">'Vergleich Strom 2023 Basis 2015'!$A$48:$B$90</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Sort" localSheetId="0" hidden="1">#REF!</definedName>
    <definedName name="_Sort" hidden="1">#REF!</definedName>
    <definedName name="_Sort2" localSheetId="0" hidden="1">#REF!</definedName>
    <definedName name="_Sort2" hidden="1">#REF!</definedName>
    <definedName name="_Sort3" localSheetId="0" hidden="1">#REF!</definedName>
    <definedName name="_Sort3" hidden="1">#REF!</definedName>
    <definedName name="dhhff" localSheetId="0"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dhhff"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fd" localSheetId="0"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fd"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ff"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ff"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HTML1_1" hidden="1">"'[Embricana Gesamtstatistik.xls]Embricana Gesamtstatistik'!$A$1:$J$59"</definedName>
    <definedName name="HTML1_10" hidden="1">""</definedName>
    <definedName name="HTML1_11" hidden="1">1</definedName>
    <definedName name="HTML1_12" hidden="1">"D:\daten\Embricana Gesamtstatistik.htm"</definedName>
    <definedName name="HTML1_2" hidden="1">1</definedName>
    <definedName name="HTML1_3" hidden="1">"Embricana Gesamtstatistik"</definedName>
    <definedName name="HTML1_4" hidden="1">"Embricana Gesamtstatistik"</definedName>
    <definedName name="HTML1_5" hidden="1">"Vergleich der Jahre 1995 und 1996"</definedName>
    <definedName name="HTML1_6" hidden="1">1</definedName>
    <definedName name="HTML1_7" hidden="1">1</definedName>
    <definedName name="HTML1_8" hidden="1">"02.04.96"</definedName>
    <definedName name="HTML1_9" hidden="1">"Wels"</definedName>
    <definedName name="HTMLCount" hidden="1">1</definedName>
    <definedName name="lkh"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öhjlhj" localSheetId="0" hidden="1">{#N/A,#N/A,TRUE,"Hauptabschlußübersicht";#N/A,#N/A,TRUE,"Bilanz -Einzel-";#N/A,#N/A,TRUE,"Bilanz";#N/A,#N/A,TRUE,"GUV -Einzel-";#N/A,#N/A,TRUE,"GUV"}</definedName>
    <definedName name="löhjlhj" hidden="1">{#N/A,#N/A,TRUE,"Hauptabschlußübersicht";#N/A,#N/A,TRUE,"Bilanz -Einzel-";#N/A,#N/A,TRUE,"Bilanz";#N/A,#N/A,TRUE,"GUV -Einzel-";#N/A,#N/A,TRUE,"GUV"}</definedName>
    <definedName name="mist"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neu.Bilanzen." localSheetId="0" hidden="1">{"Bilanzen",#N/A,FALSE,"HAÜ lt. Bf."}</definedName>
    <definedName name="neu.Bilanzen." hidden="1">{"Bilanzen",#N/A,FALSE,"HAÜ lt. Bf."}</definedName>
    <definedName name="p" localSheetId="0"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p"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rhr" localSheetId="0"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rhr"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SAPBEXrevision" hidden="1">1</definedName>
    <definedName name="SAPBEXsysID" hidden="1">"BWP"</definedName>
    <definedName name="SAPBEXwbID" hidden="1">"3PPEMPDV31R0Z2NWHGMRK4EFJ"</definedName>
    <definedName name="test1"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t" localSheetId="0"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tt"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ttt" localSheetId="0"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ttt"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uiui" localSheetId="0" hidden="1">{#N/A,#N/A,TRUE,"Hauptabschlußübersicht";#N/A,#N/A,TRUE,"Bilanz -Einzel-";#N/A,#N/A,TRUE,"Bilanz";#N/A,#N/A,TRUE,"GUV -Einzel-";#N/A,#N/A,TRUE,"GUV"}</definedName>
    <definedName name="uiui" hidden="1">{#N/A,#N/A,TRUE,"Hauptabschlußübersicht";#N/A,#N/A,TRUE,"Bilanz -Einzel-";#N/A,#N/A,TRUE,"Bilanz";#N/A,#N/A,TRUE,"GUV -Einzel-";#N/A,#N/A,TRUE,"GUV"}</definedName>
    <definedName name="üouz"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Arbeitspreisermittlung." localSheetId="0"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wrn.Arbeitspreisermittlung."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wrn.Druck._.aller._.Nebenbedingungen." localSheetId="0" hidden="1">{#N/A,#N/A,FALSE,"Nebenbedingungen97";#N/A,#N/A,FALSE,"Nebenbedingungen98";#N/A,#N/A,FALSE,"Nebenbedingungen99"}</definedName>
    <definedName name="wrn.Druck._.aller._.Nebenbedingungen." hidden="1">{#N/A,#N/A,FALSE,"Nebenbedingungen97";#N/A,#N/A,FALSE,"Nebenbedingungen98";#N/A,#N/A,FALSE,"Nebenbedingungen99"}</definedName>
    <definedName name="wrn.Druck._.der._.Kostenträgerrechnungen." localSheetId="0" hidden="1">{#N/A,#N/A,FALSE,"KTR97";#N/A,#N/A,FALSE,"KTR98";#N/A,#N/A,FALSE,"KTR99"}</definedName>
    <definedName name="wrn.Druck._.der._.Kostenträgerrechnungen." hidden="1">{#N/A,#N/A,FALSE,"KTR97";#N/A,#N/A,FALSE,"KTR98";#N/A,#N/A,FALSE,"KTR99"}</definedName>
    <definedName name="wrn.Jahrabschl._1996._.EWS2." localSheetId="0" hidden="1">{#N/A,#N/A,TRUE,"Hauptabschlußübersicht";#N/A,#N/A,TRUE,"Bilanz -Einzel-";#N/A,#N/A,TRUE,"Bilanz";#N/A,#N/A,TRUE,"GUV -Einzel-";#N/A,#N/A,TRUE,"GUV"}</definedName>
    <definedName name="wrn.Jahrabschl._1996._.EWS2." hidden="1">{#N/A,#N/A,TRUE,"Hauptabschlußübersicht";#N/A,#N/A,TRUE,"Bilanz -Einzel-";#N/A,#N/A,TRUE,"Bilanz";#N/A,#N/A,TRUE,"GUV -Einzel-";#N/A,#N/A,TRUE,"GUV"}</definedName>
    <definedName name="wrn.Jahresabschluß."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_.1996._.EWS." localSheetId="0" hidden="1">{#N/A,#N/A,TRUE,"Hauptabschlußübersicht";#N/A,#N/A,TRUE,"Bilanz -Einzel-";#N/A,#N/A,TRUE,"Bilanz";#N/A,#N/A,TRUE,"GUV -Einzel-";#N/A,#N/A,TRUE,"GUV"}</definedName>
    <definedName name="wrn.Jahresabschluß._.1996._.EWS." hidden="1">{#N/A,#N/A,TRUE,"Hauptabschlußübersicht";#N/A,#N/A,TRUE,"Bilanz -Einzel-";#N/A,#N/A,TRUE,"Bilanz";#N/A,#N/A,TRUE,"GUV -Einzel-";#N/A,#N/A,TRUE,"GUV"}</definedName>
    <definedName name="wrn.Jahresabschluß2"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Leistungspreisermittlung." localSheetId="0"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wrn.Leistungspreisermittlung."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wrn.Zellbezüge." localSheetId="0" hidden="1">{#N/A,#N/A,FALSE,"KTR96";#N/A,#N/A,FALSE,"KTR97";#N/A,#N/A,FALSE,"KTR98"}</definedName>
    <definedName name="wrn.Zellbezüge." hidden="1">{#N/A,#N/A,FALSE,"KTR96";#N/A,#N/A,FALSE,"KTR97";#N/A,#N/A,FALSE,"KTR98"}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T90" i="46" l="1"/>
  <c r="BS90" i="46"/>
  <c r="BU90" i="46" s="1"/>
  <c r="BT89" i="46"/>
  <c r="BS89" i="46"/>
  <c r="BU89" i="46" s="1"/>
  <c r="BT88" i="46"/>
  <c r="BU88" i="46" s="1"/>
  <c r="BS88" i="46"/>
  <c r="BT87" i="46"/>
  <c r="BU87" i="46" s="1"/>
  <c r="BS87" i="46"/>
  <c r="BU86" i="46"/>
  <c r="BT86" i="46"/>
  <c r="BS86" i="46"/>
  <c r="BT85" i="46"/>
  <c r="BS85" i="46"/>
  <c r="BU85" i="46" s="1"/>
  <c r="BT84" i="46"/>
  <c r="BS84" i="46"/>
  <c r="BU84" i="46" s="1"/>
  <c r="BT83" i="46"/>
  <c r="BS83" i="46"/>
  <c r="BU83" i="46" s="1"/>
  <c r="BT82" i="46"/>
  <c r="BS82" i="46"/>
  <c r="BU82" i="46" s="1"/>
  <c r="BT81" i="46"/>
  <c r="BS81" i="46"/>
  <c r="BU81" i="46" s="1"/>
  <c r="BU80" i="46"/>
  <c r="BT80" i="46"/>
  <c r="BS80" i="46"/>
  <c r="BT79" i="46"/>
  <c r="BU79" i="46" s="1"/>
  <c r="BS79" i="46"/>
  <c r="BU78" i="46"/>
  <c r="BT78" i="46"/>
  <c r="BS78" i="46"/>
  <c r="BT77" i="46"/>
  <c r="BS77" i="46"/>
  <c r="BU77" i="46" s="1"/>
  <c r="BT76" i="46"/>
  <c r="BS76" i="46"/>
  <c r="BU76" i="46" s="1"/>
  <c r="BT75" i="46"/>
  <c r="BS75" i="46"/>
  <c r="BU75" i="46" s="1"/>
  <c r="BT74" i="46"/>
  <c r="BS74" i="46"/>
  <c r="BU74" i="46" s="1"/>
  <c r="BT73" i="46"/>
  <c r="BS73" i="46"/>
  <c r="BU73" i="46" s="1"/>
  <c r="BT72" i="46"/>
  <c r="BS72" i="46"/>
  <c r="BU72" i="46" s="1"/>
  <c r="BT71" i="46"/>
  <c r="BS71" i="46"/>
  <c r="BU71" i="46" s="1"/>
  <c r="BU70" i="46"/>
  <c r="BT70" i="46"/>
  <c r="BS70" i="46"/>
  <c r="BT69" i="46"/>
  <c r="BS69" i="46"/>
  <c r="BU69" i="46" s="1"/>
  <c r="BT68" i="46"/>
  <c r="BS68" i="46"/>
  <c r="BU68" i="46" s="1"/>
  <c r="BT67" i="46"/>
  <c r="BS67" i="46"/>
  <c r="BU67" i="46" s="1"/>
  <c r="BT66" i="46"/>
  <c r="BS66" i="46"/>
  <c r="BU66" i="46" s="1"/>
  <c r="BT65" i="46"/>
  <c r="BS65" i="46"/>
  <c r="BU65" i="46" s="1"/>
  <c r="BT64" i="46"/>
  <c r="BS64" i="46"/>
  <c r="BU64" i="46" s="1"/>
  <c r="BT63" i="46"/>
  <c r="BS63" i="46"/>
  <c r="BU63" i="46" s="1"/>
  <c r="BU62" i="46"/>
  <c r="BT62" i="46"/>
  <c r="BS62" i="46"/>
  <c r="BT61" i="46"/>
  <c r="BS61" i="46"/>
  <c r="BU61" i="46" s="1"/>
  <c r="BT60" i="46"/>
  <c r="BS60" i="46"/>
  <c r="BU60" i="46" s="1"/>
  <c r="BT59" i="46"/>
  <c r="BS59" i="46"/>
  <c r="BU59" i="46" s="1"/>
  <c r="BT58" i="46"/>
  <c r="BS58" i="46"/>
  <c r="BU58" i="46" s="1"/>
  <c r="BT57" i="46"/>
  <c r="BU57" i="46" s="1"/>
  <c r="BS57" i="46"/>
  <c r="BT56" i="46"/>
  <c r="BS56" i="46"/>
  <c r="BU56" i="46" s="1"/>
  <c r="BT55" i="46"/>
  <c r="BS55" i="46"/>
  <c r="BU55" i="46" s="1"/>
  <c r="BU54" i="46"/>
  <c r="BT54" i="46"/>
  <c r="BS54" i="46"/>
  <c r="BT53" i="46"/>
  <c r="BS53" i="46"/>
  <c r="BU53" i="46" s="1"/>
  <c r="BT52" i="46"/>
  <c r="BS52" i="46"/>
  <c r="BU52" i="46" s="1"/>
  <c r="BT51" i="46"/>
  <c r="BS51" i="46"/>
  <c r="BU51" i="46" s="1"/>
  <c r="BT50" i="46"/>
  <c r="BS50" i="46"/>
  <c r="BU50" i="46" s="1"/>
  <c r="BT49" i="46"/>
  <c r="BU49" i="46" s="1"/>
  <c r="BS49" i="46"/>
  <c r="BT48" i="46"/>
  <c r="BS48" i="46"/>
  <c r="BU48" i="46" s="1"/>
  <c r="BT47" i="46"/>
  <c r="BS47" i="46"/>
  <c r="BU47" i="46" s="1"/>
  <c r="BU46" i="46"/>
  <c r="BT46" i="46"/>
  <c r="BS46" i="46"/>
  <c r="BT45" i="46"/>
  <c r="BS45" i="46"/>
  <c r="BU45" i="46" s="1"/>
  <c r="BT44" i="46"/>
  <c r="BS44" i="46"/>
  <c r="BU44" i="46" s="1"/>
  <c r="BT43" i="46"/>
  <c r="BS43" i="46"/>
  <c r="BU43" i="46" s="1"/>
  <c r="BT42" i="46"/>
  <c r="BS42" i="46"/>
  <c r="BU42" i="46" s="1"/>
  <c r="BT41" i="46"/>
  <c r="BU41" i="46" s="1"/>
  <c r="BS41" i="46"/>
  <c r="BT40" i="46"/>
  <c r="BS40" i="46"/>
  <c r="BU40" i="46" s="1"/>
  <c r="BQ91" i="46"/>
  <c r="BQ90" i="46"/>
  <c r="BQ89" i="46"/>
  <c r="BQ88" i="46"/>
  <c r="BQ87" i="46"/>
  <c r="BQ86" i="46"/>
  <c r="BQ85" i="46"/>
  <c r="BQ84" i="46"/>
  <c r="BQ83" i="46"/>
  <c r="BQ82" i="46"/>
  <c r="BQ81" i="46"/>
  <c r="BQ80" i="46"/>
  <c r="BQ79" i="46"/>
  <c r="BQ78" i="46"/>
  <c r="BQ77" i="46"/>
  <c r="BQ76" i="46"/>
  <c r="BQ75" i="46"/>
  <c r="BQ74" i="46"/>
  <c r="BQ73" i="46"/>
  <c r="BQ72" i="46"/>
  <c r="BQ71" i="46"/>
  <c r="BQ70" i="46"/>
  <c r="BQ69" i="46"/>
  <c r="BQ68" i="46"/>
  <c r="BQ67" i="46"/>
  <c r="BQ66" i="46"/>
  <c r="BQ65" i="46"/>
  <c r="BQ64" i="46"/>
  <c r="BQ63" i="46"/>
  <c r="BQ62" i="46"/>
  <c r="BQ61" i="46"/>
  <c r="BQ60" i="46"/>
  <c r="BQ59" i="46"/>
  <c r="BQ58" i="46"/>
  <c r="BQ57" i="46"/>
  <c r="BQ56" i="46"/>
  <c r="BQ55" i="46"/>
  <c r="BQ54" i="46"/>
  <c r="BQ53" i="46"/>
  <c r="BQ52" i="46"/>
  <c r="BQ51" i="46"/>
  <c r="BQ50" i="46"/>
  <c r="BQ49" i="46"/>
  <c r="BQ48" i="46"/>
  <c r="BQ47" i="46"/>
  <c r="BQ46" i="46"/>
  <c r="BQ45" i="46"/>
  <c r="BQ44" i="46"/>
  <c r="BQ43" i="46"/>
  <c r="BQ42" i="46"/>
  <c r="BQ41" i="46"/>
  <c r="BQ40" i="46"/>
  <c r="BQ39" i="46"/>
  <c r="BQ38" i="46"/>
  <c r="BS37" i="46" s="1"/>
  <c r="BQ37" i="46"/>
  <c r="BQ36" i="46"/>
  <c r="BS36" i="46" s="1"/>
  <c r="BU36" i="46" s="1"/>
  <c r="BQ35" i="46"/>
  <c r="BQ34" i="46"/>
  <c r="BQ33" i="46"/>
  <c r="BQ32" i="46"/>
  <c r="BQ31" i="46"/>
  <c r="BQ30" i="46"/>
  <c r="BS29" i="46" s="1"/>
  <c r="BQ29" i="46"/>
  <c r="BQ28" i="46"/>
  <c r="BS27" i="46" s="1"/>
  <c r="BU27" i="46" s="1"/>
  <c r="BQ27" i="46"/>
  <c r="BQ26" i="46"/>
  <c r="BQ25" i="46"/>
  <c r="BQ24" i="46"/>
  <c r="BQ23" i="46"/>
  <c r="BQ22" i="46"/>
  <c r="BS21" i="46" s="1"/>
  <c r="BQ21" i="46"/>
  <c r="BQ20" i="46"/>
  <c r="BS20" i="46" s="1"/>
  <c r="BU20" i="46" s="1"/>
  <c r="BQ19" i="46"/>
  <c r="BQ18" i="46"/>
  <c r="BQ17" i="46"/>
  <c r="BS17" i="46" s="1"/>
  <c r="BU17" i="46" s="1"/>
  <c r="BQ8" i="46"/>
  <c r="BT39" i="46"/>
  <c r="BS39" i="46"/>
  <c r="BU39" i="46" s="1"/>
  <c r="BT38" i="46"/>
  <c r="BS38" i="46"/>
  <c r="BU38" i="46" s="1"/>
  <c r="BT37" i="46"/>
  <c r="BT36" i="46"/>
  <c r="BT35" i="46"/>
  <c r="BT34" i="46"/>
  <c r="BS34" i="46"/>
  <c r="BU34" i="46" s="1"/>
  <c r="BT33" i="46"/>
  <c r="BS33" i="46"/>
  <c r="BU33" i="46" s="1"/>
  <c r="BT32" i="46"/>
  <c r="BS32" i="46"/>
  <c r="BU32" i="46" s="1"/>
  <c r="BT31" i="46"/>
  <c r="BS31" i="46"/>
  <c r="BU31" i="46" s="1"/>
  <c r="BT30" i="46"/>
  <c r="BS30" i="46"/>
  <c r="BU30" i="46" s="1"/>
  <c r="BT29" i="46"/>
  <c r="BT28" i="46"/>
  <c r="BT27" i="46"/>
  <c r="BT26" i="46"/>
  <c r="BS26" i="46"/>
  <c r="BU26" i="46" s="1"/>
  <c r="BT25" i="46"/>
  <c r="BS25" i="46"/>
  <c r="BU25" i="46" s="1"/>
  <c r="BT24" i="46"/>
  <c r="BS24" i="46"/>
  <c r="BU24" i="46" s="1"/>
  <c r="BT23" i="46"/>
  <c r="BS23" i="46"/>
  <c r="BT22" i="46"/>
  <c r="BS22" i="46"/>
  <c r="BU22" i="46" s="1"/>
  <c r="BT21" i="46"/>
  <c r="BT20" i="46"/>
  <c r="BT19" i="46"/>
  <c r="BT18" i="46"/>
  <c r="BS18" i="46"/>
  <c r="BU18" i="46" s="1"/>
  <c r="BT17" i="46"/>
  <c r="R8" i="46"/>
  <c r="V8" i="46"/>
  <c r="U8" i="46"/>
  <c r="BU23" i="46" l="1"/>
  <c r="BS19" i="46"/>
  <c r="BU19" i="46" s="1"/>
  <c r="BS35" i="46"/>
  <c r="BU35" i="46" s="1"/>
  <c r="BS28" i="46"/>
  <c r="BU28" i="46" s="1"/>
  <c r="BU21" i="46"/>
  <c r="BU29" i="46"/>
  <c r="BU37" i="46"/>
  <c r="A3" i="3"/>
  <c r="A3" i="18"/>
  <c r="A3" i="42"/>
  <c r="A3" i="43"/>
  <c r="A3" i="44"/>
  <c r="A3" i="45"/>
  <c r="A3" i="46"/>
  <c r="A3" i="40"/>
  <c r="A3" i="27"/>
  <c r="A3" i="29"/>
  <c r="A3" i="31"/>
  <c r="A3" i="30"/>
  <c r="A3" i="28"/>
  <c r="A3" i="32"/>
  <c r="V10" i="40" l="1"/>
  <c r="CD91" i="45"/>
  <c r="AX98" i="45"/>
  <c r="BI98" i="43"/>
  <c r="CL125" i="46"/>
  <c r="CK18" i="46"/>
  <c r="CK19" i="46"/>
  <c r="CK20" i="46"/>
  <c r="CK21" i="46"/>
  <c r="CK22" i="46"/>
  <c r="CK23" i="46"/>
  <c r="CK24" i="46"/>
  <c r="CK25" i="46"/>
  <c r="CK26" i="46"/>
  <c r="CK27" i="46"/>
  <c r="CK28" i="46"/>
  <c r="CK29" i="46"/>
  <c r="CK30" i="46"/>
  <c r="CK31" i="46"/>
  <c r="CK32" i="46"/>
  <c r="CK33" i="46"/>
  <c r="CK34" i="46"/>
  <c r="CK35" i="46"/>
  <c r="CK36" i="46"/>
  <c r="CK37" i="46"/>
  <c r="CK38" i="46"/>
  <c r="CK39" i="46"/>
  <c r="CK40" i="46"/>
  <c r="CK41" i="46"/>
  <c r="CK42" i="46"/>
  <c r="CK43" i="46"/>
  <c r="CK44" i="46"/>
  <c r="CK45" i="46"/>
  <c r="CK46" i="46"/>
  <c r="CK47" i="46"/>
  <c r="CK48" i="46"/>
  <c r="CK49" i="46"/>
  <c r="CK50" i="46"/>
  <c r="CK51" i="46"/>
  <c r="CK52" i="46"/>
  <c r="CK53" i="46"/>
  <c r="CK54" i="46"/>
  <c r="CK55" i="46"/>
  <c r="CK56" i="46"/>
  <c r="CK57" i="46"/>
  <c r="CK58" i="46"/>
  <c r="CK59" i="46"/>
  <c r="CK60" i="46"/>
  <c r="CK61" i="46"/>
  <c r="CK62" i="46"/>
  <c r="CK63" i="46"/>
  <c r="CK64" i="46"/>
  <c r="CK65" i="46"/>
  <c r="CK66" i="46"/>
  <c r="CK67" i="46"/>
  <c r="CK68" i="46"/>
  <c r="CK69" i="46"/>
  <c r="CK70" i="46"/>
  <c r="CK71" i="46"/>
  <c r="CK72" i="46"/>
  <c r="CK73" i="46"/>
  <c r="CK74" i="46"/>
  <c r="CK75" i="46"/>
  <c r="CK76" i="46"/>
  <c r="CK77" i="46"/>
  <c r="CK78" i="46"/>
  <c r="CK79" i="46"/>
  <c r="CK80" i="46"/>
  <c r="CK81" i="46"/>
  <c r="CK82" i="46"/>
  <c r="CK83" i="46"/>
  <c r="CK84" i="46"/>
  <c r="CK85" i="46"/>
  <c r="CK86" i="46"/>
  <c r="CK87" i="46"/>
  <c r="CK88" i="46"/>
  <c r="CK89" i="46"/>
  <c r="CK90" i="46"/>
  <c r="CK91" i="46"/>
  <c r="CK92" i="46"/>
  <c r="CK93" i="46"/>
  <c r="CK94" i="46"/>
  <c r="CK95" i="46"/>
  <c r="CK96" i="46"/>
  <c r="CK97" i="46"/>
  <c r="CK98" i="46"/>
  <c r="CK99" i="46"/>
  <c r="CK100" i="46"/>
  <c r="CK101" i="46"/>
  <c r="CK102" i="46"/>
  <c r="CK103" i="46"/>
  <c r="CK104" i="46"/>
  <c r="CK105" i="46"/>
  <c r="CK106" i="46"/>
  <c r="CK107" i="46"/>
  <c r="CK108" i="46"/>
  <c r="CK109" i="46"/>
  <c r="CK110" i="46"/>
  <c r="CK111" i="46"/>
  <c r="CK112" i="46"/>
  <c r="CK113" i="46"/>
  <c r="CK114" i="46"/>
  <c r="CK115" i="46"/>
  <c r="CK116" i="46"/>
  <c r="CK117" i="46"/>
  <c r="CK118" i="46"/>
  <c r="CK119" i="46"/>
  <c r="CK120" i="46"/>
  <c r="CK121" i="46"/>
  <c r="CK122" i="46"/>
  <c r="CK123" i="46"/>
  <c r="CK124" i="46"/>
  <c r="CK17" i="46"/>
  <c r="CF18" i="46"/>
  <c r="CF19" i="46"/>
  <c r="CF20" i="46"/>
  <c r="CF21" i="46"/>
  <c r="CF22" i="46"/>
  <c r="CF23" i="46"/>
  <c r="CF24" i="46"/>
  <c r="CF25" i="46"/>
  <c r="CF26" i="46"/>
  <c r="CF27" i="46"/>
  <c r="CF28" i="46"/>
  <c r="CF29" i="46"/>
  <c r="CF30" i="46"/>
  <c r="CF31" i="46"/>
  <c r="CF32" i="46"/>
  <c r="CF33" i="46"/>
  <c r="CF34" i="46"/>
  <c r="CF35" i="46"/>
  <c r="CF36" i="46"/>
  <c r="CF37" i="46"/>
  <c r="CF38" i="46"/>
  <c r="CF39" i="46"/>
  <c r="CF40" i="46"/>
  <c r="CF41" i="46"/>
  <c r="CF42" i="46"/>
  <c r="CF43" i="46"/>
  <c r="CF44" i="46"/>
  <c r="CF45" i="46"/>
  <c r="CF46" i="46"/>
  <c r="CF47" i="46"/>
  <c r="CF48" i="46"/>
  <c r="CF49" i="46"/>
  <c r="CF50" i="46"/>
  <c r="CF51" i="46"/>
  <c r="CF52" i="46"/>
  <c r="CF53" i="46"/>
  <c r="CF54" i="46"/>
  <c r="CF55" i="46"/>
  <c r="CF56" i="46"/>
  <c r="CF57" i="46"/>
  <c r="CF58" i="46"/>
  <c r="CF59" i="46"/>
  <c r="CF60" i="46"/>
  <c r="CF61" i="46"/>
  <c r="CF62" i="46"/>
  <c r="CF63" i="46"/>
  <c r="CF64" i="46"/>
  <c r="CF65" i="46"/>
  <c r="CF66" i="46"/>
  <c r="CF67" i="46"/>
  <c r="CF68" i="46"/>
  <c r="CF69" i="46"/>
  <c r="CF70" i="46"/>
  <c r="CF71" i="46"/>
  <c r="CF72" i="46"/>
  <c r="CF73" i="46"/>
  <c r="CF74" i="46"/>
  <c r="CF75" i="46"/>
  <c r="CF76" i="46"/>
  <c r="CF77" i="46"/>
  <c r="CF78" i="46"/>
  <c r="CF79" i="46"/>
  <c r="CF80" i="46"/>
  <c r="CF81" i="46"/>
  <c r="CF17" i="46"/>
  <c r="CA18" i="46"/>
  <c r="CA19" i="46"/>
  <c r="CA20" i="46"/>
  <c r="CA21" i="46"/>
  <c r="CA22" i="46"/>
  <c r="CA23" i="46"/>
  <c r="CA24" i="46"/>
  <c r="CA25" i="46"/>
  <c r="CA26" i="46"/>
  <c r="CA27" i="46"/>
  <c r="CA28" i="46"/>
  <c r="CA29" i="46"/>
  <c r="CA30" i="46"/>
  <c r="CA31" i="46"/>
  <c r="CA32" i="46"/>
  <c r="CA33" i="46"/>
  <c r="CA34" i="46"/>
  <c r="CA35" i="46"/>
  <c r="CA36" i="46"/>
  <c r="CA37" i="46"/>
  <c r="CA38" i="46"/>
  <c r="CA39" i="46"/>
  <c r="CA40" i="46"/>
  <c r="CA41" i="46"/>
  <c r="CA42" i="46"/>
  <c r="CA43" i="46"/>
  <c r="CA44" i="46"/>
  <c r="CA45" i="46"/>
  <c r="CA46" i="46"/>
  <c r="CA47" i="46"/>
  <c r="CA48" i="46"/>
  <c r="CA49" i="46"/>
  <c r="CA50" i="46"/>
  <c r="CA51" i="46"/>
  <c r="CA52" i="46"/>
  <c r="CA53" i="46"/>
  <c r="CA54" i="46"/>
  <c r="CA55" i="46"/>
  <c r="CA56" i="46"/>
  <c r="CA57" i="46"/>
  <c r="CA58" i="46"/>
  <c r="CA59" i="46"/>
  <c r="CA60" i="46"/>
  <c r="CA61" i="46"/>
  <c r="CA62" i="46"/>
  <c r="CA63" i="46"/>
  <c r="CA64" i="46"/>
  <c r="CA65" i="46"/>
  <c r="CA66" i="46"/>
  <c r="CA67" i="46"/>
  <c r="CA68" i="46"/>
  <c r="CA69" i="46"/>
  <c r="CA70" i="46"/>
  <c r="CA71" i="46"/>
  <c r="CA72" i="46"/>
  <c r="CA73" i="46"/>
  <c r="CA74" i="46"/>
  <c r="CA75" i="46"/>
  <c r="CA76" i="46"/>
  <c r="CA77" i="46"/>
  <c r="CA78" i="46"/>
  <c r="CA79" i="46"/>
  <c r="CA80" i="46"/>
  <c r="CA81" i="46"/>
  <c r="CA17" i="46"/>
  <c r="BG18" i="46"/>
  <c r="BG19" i="46"/>
  <c r="BG20" i="46"/>
  <c r="BG21" i="46"/>
  <c r="BG22" i="46"/>
  <c r="BG23" i="46"/>
  <c r="BG24" i="46"/>
  <c r="BG25" i="46"/>
  <c r="BG26" i="46"/>
  <c r="BG27" i="46"/>
  <c r="BG28" i="46"/>
  <c r="BG29" i="46"/>
  <c r="BG30" i="46"/>
  <c r="BG31" i="46"/>
  <c r="BG32" i="46"/>
  <c r="BG33" i="46"/>
  <c r="BG34" i="46"/>
  <c r="BG35" i="46"/>
  <c r="BG36" i="46"/>
  <c r="BG37" i="46"/>
  <c r="BG38" i="46"/>
  <c r="BG39" i="46"/>
  <c r="BG17" i="46"/>
  <c r="BB18" i="46"/>
  <c r="BB19" i="46"/>
  <c r="BB20" i="46"/>
  <c r="BB21" i="46"/>
  <c r="BB22" i="46"/>
  <c r="BB23" i="46"/>
  <c r="BB24" i="46"/>
  <c r="BB25" i="46"/>
  <c r="BB26" i="46"/>
  <c r="BB27" i="46"/>
  <c r="BB28" i="46"/>
  <c r="BB29" i="46"/>
  <c r="BB30" i="46"/>
  <c r="BB31" i="46"/>
  <c r="BB32" i="46"/>
  <c r="BB33" i="46"/>
  <c r="BB34" i="46"/>
  <c r="BB35" i="46"/>
  <c r="BB36" i="46"/>
  <c r="BB37" i="46"/>
  <c r="BB38" i="46"/>
  <c r="BB39" i="46"/>
  <c r="BB17" i="46"/>
  <c r="AW18" i="46"/>
  <c r="AW19" i="46"/>
  <c r="AW20" i="46"/>
  <c r="AW21" i="46"/>
  <c r="AW22" i="46"/>
  <c r="AW23" i="46"/>
  <c r="AW24" i="46"/>
  <c r="AW25" i="46"/>
  <c r="AW26" i="46"/>
  <c r="AW27" i="46"/>
  <c r="AW28" i="46"/>
  <c r="AW29" i="46"/>
  <c r="AW30" i="46"/>
  <c r="AW31" i="46"/>
  <c r="AW32" i="46"/>
  <c r="AW33" i="46"/>
  <c r="AW34" i="46"/>
  <c r="AW35" i="46"/>
  <c r="AW36" i="46"/>
  <c r="AW37" i="46"/>
  <c r="AW38" i="46"/>
  <c r="AW39" i="46"/>
  <c r="AW40" i="46"/>
  <c r="AW41" i="46"/>
  <c r="AW42" i="46"/>
  <c r="AW43" i="46"/>
  <c r="AW44" i="46"/>
  <c r="AW45" i="46"/>
  <c r="AW46" i="46"/>
  <c r="AW47" i="46"/>
  <c r="AW48" i="46"/>
  <c r="AW49" i="46"/>
  <c r="AW50" i="46"/>
  <c r="AW51" i="46"/>
  <c r="AW52" i="46"/>
  <c r="AW53" i="46"/>
  <c r="AW54" i="46"/>
  <c r="AW55" i="46"/>
  <c r="AW56" i="46"/>
  <c r="AW57" i="46"/>
  <c r="AW58" i="46"/>
  <c r="AW59" i="46"/>
  <c r="AW60" i="46"/>
  <c r="AW61" i="46"/>
  <c r="AW62" i="46"/>
  <c r="AW63" i="46"/>
  <c r="AW17" i="46"/>
  <c r="AR18" i="46"/>
  <c r="AR19" i="46"/>
  <c r="AR20" i="46"/>
  <c r="AR21" i="46"/>
  <c r="AR22" i="46"/>
  <c r="AR23" i="46"/>
  <c r="AR24" i="46"/>
  <c r="AR25" i="46"/>
  <c r="AR26" i="46"/>
  <c r="AR27" i="46"/>
  <c r="AR28" i="46"/>
  <c r="AR29" i="46"/>
  <c r="AR30" i="46"/>
  <c r="AR31" i="46"/>
  <c r="AR32" i="46"/>
  <c r="AR33" i="46"/>
  <c r="AR34" i="46"/>
  <c r="AR35" i="46"/>
  <c r="AR36" i="46"/>
  <c r="AR37" i="46"/>
  <c r="AR38" i="46"/>
  <c r="AR39" i="46"/>
  <c r="AR40" i="46"/>
  <c r="AR41" i="46"/>
  <c r="AR42" i="46"/>
  <c r="AR43" i="46"/>
  <c r="AR44" i="46"/>
  <c r="AR45" i="46"/>
  <c r="AR46" i="46"/>
  <c r="AR47" i="46"/>
  <c r="AR48" i="46"/>
  <c r="AR49" i="46"/>
  <c r="AR50" i="46"/>
  <c r="AR51" i="46"/>
  <c r="AR52" i="46"/>
  <c r="AR53" i="46"/>
  <c r="AR54" i="46"/>
  <c r="AR55" i="46"/>
  <c r="AR56" i="46"/>
  <c r="AR57" i="46"/>
  <c r="AR58" i="46"/>
  <c r="AR59" i="46"/>
  <c r="AR60" i="46"/>
  <c r="AR61" i="46"/>
  <c r="AR62" i="46"/>
  <c r="AR63" i="46"/>
  <c r="AR17" i="46"/>
  <c r="AM18" i="46"/>
  <c r="AM19" i="46"/>
  <c r="AM20" i="46"/>
  <c r="AM21" i="46"/>
  <c r="AM22" i="46"/>
  <c r="AM23" i="46"/>
  <c r="AM24" i="46"/>
  <c r="AM25" i="46"/>
  <c r="AM26" i="46"/>
  <c r="AM27" i="46"/>
  <c r="AM28" i="46"/>
  <c r="AM29" i="46"/>
  <c r="AM30" i="46"/>
  <c r="AM31" i="46"/>
  <c r="AM32" i="46"/>
  <c r="AM33" i="46"/>
  <c r="AM34" i="46"/>
  <c r="AM35" i="46"/>
  <c r="AM36" i="46"/>
  <c r="AM37" i="46"/>
  <c r="AM38" i="46"/>
  <c r="AM39" i="46"/>
  <c r="AM40" i="46"/>
  <c r="AM41" i="46"/>
  <c r="AM42" i="46"/>
  <c r="AM43" i="46"/>
  <c r="AM44" i="46"/>
  <c r="AM17" i="46"/>
  <c r="AH18" i="46"/>
  <c r="AH19" i="46"/>
  <c r="AH20" i="46"/>
  <c r="AH21" i="46"/>
  <c r="AH22" i="46"/>
  <c r="AH23" i="46"/>
  <c r="AH24" i="46"/>
  <c r="AH25" i="46"/>
  <c r="AH26" i="46"/>
  <c r="AH27" i="46"/>
  <c r="AH28" i="46"/>
  <c r="AH29" i="46"/>
  <c r="AH30" i="46"/>
  <c r="AH31" i="46"/>
  <c r="AH32" i="46"/>
  <c r="AH33" i="46"/>
  <c r="AH34" i="46"/>
  <c r="AH35" i="46"/>
  <c r="AH36" i="46"/>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17" i="46"/>
  <c r="AC18" i="46"/>
  <c r="AC19" i="46"/>
  <c r="AC20" i="46"/>
  <c r="AC21" i="46"/>
  <c r="AC22" i="46"/>
  <c r="AC23" i="46"/>
  <c r="AC24" i="46"/>
  <c r="AC25" i="46"/>
  <c r="AC26" i="46"/>
  <c r="AC27" i="46"/>
  <c r="AC28" i="46"/>
  <c r="AC29" i="46"/>
  <c r="AC30" i="46"/>
  <c r="AC31" i="46"/>
  <c r="AC32" i="46"/>
  <c r="AC33" i="46"/>
  <c r="AC34" i="46"/>
  <c r="AC35" i="46"/>
  <c r="AC36" i="46"/>
  <c r="AC37" i="46"/>
  <c r="AC38" i="46"/>
  <c r="AC39" i="46"/>
  <c r="AC40" i="46"/>
  <c r="AC41" i="46"/>
  <c r="AC42" i="46"/>
  <c r="AC43" i="46"/>
  <c r="AC44" i="46"/>
  <c r="AC45" i="46"/>
  <c r="AC46" i="46"/>
  <c r="AC47" i="46"/>
  <c r="AC48" i="46"/>
  <c r="AC49" i="46"/>
  <c r="AC50" i="46"/>
  <c r="AC51" i="46"/>
  <c r="AC52" i="46"/>
  <c r="AC53" i="46"/>
  <c r="AC54" i="46"/>
  <c r="AC55" i="46"/>
  <c r="AC56" i="46"/>
  <c r="AC57" i="46"/>
  <c r="AC58" i="46"/>
  <c r="AC59" i="46"/>
  <c r="AC60" i="46"/>
  <c r="AC61" i="46"/>
  <c r="AC62" i="46"/>
  <c r="AC63" i="46"/>
  <c r="AC64" i="46"/>
  <c r="AC65" i="46"/>
  <c r="AC66" i="46"/>
  <c r="AC67" i="46"/>
  <c r="AC68" i="46"/>
  <c r="AC69" i="46"/>
  <c r="AC70" i="46"/>
  <c r="AC71" i="46"/>
  <c r="AC17" i="46"/>
  <c r="BK98" i="45"/>
  <c r="BK97" i="45"/>
  <c r="BK96" i="45"/>
  <c r="BK95" i="45"/>
  <c r="BK94" i="45"/>
  <c r="BK93" i="45"/>
  <c r="BK92" i="45"/>
  <c r="BJ98" i="45"/>
  <c r="BJ97" i="45"/>
  <c r="BJ96" i="45"/>
  <c r="BJ95" i="45"/>
  <c r="BJ94" i="45"/>
  <c r="BJ93" i="45"/>
  <c r="BJ92" i="45"/>
  <c r="BD98" i="45"/>
  <c r="BD97" i="45"/>
  <c r="BD96" i="45"/>
  <c r="BD95" i="45"/>
  <c r="BD94" i="45"/>
  <c r="BD93" i="45"/>
  <c r="BD92" i="45"/>
  <c r="BC98" i="45"/>
  <c r="BC97" i="45"/>
  <c r="BC96" i="45"/>
  <c r="BC95" i="45"/>
  <c r="BC94" i="45"/>
  <c r="BC93" i="45"/>
  <c r="BC92" i="45"/>
  <c r="AY17" i="46"/>
  <c r="BD17" i="46"/>
  <c r="BX17" i="46"/>
  <c r="CC17" i="46"/>
  <c r="CH17" i="46"/>
  <c r="AY18" i="46"/>
  <c r="BD18" i="46"/>
  <c r="BX18" i="46"/>
  <c r="CC18" i="46"/>
  <c r="CH18" i="46"/>
  <c r="AY19" i="46"/>
  <c r="BD19" i="46"/>
  <c r="BJ19" i="46"/>
  <c r="BW19" i="46"/>
  <c r="BX19" i="46"/>
  <c r="CC19" i="46"/>
  <c r="CH19" i="46"/>
  <c r="BY28" i="40"/>
  <c r="BX28" i="40"/>
  <c r="BY20" i="40"/>
  <c r="BX20" i="40"/>
  <c r="BY19" i="40"/>
  <c r="BX19" i="40"/>
  <c r="BY18" i="40"/>
  <c r="BX18" i="40"/>
  <c r="BY15" i="40"/>
  <c r="BX15" i="40"/>
  <c r="BW15" i="40"/>
  <c r="BV15" i="40"/>
  <c r="BU15" i="40"/>
  <c r="BT15" i="40"/>
  <c r="BS15" i="40"/>
  <c r="BR15" i="40"/>
  <c r="BQ15" i="40"/>
  <c r="BP15" i="40"/>
  <c r="BO15" i="40"/>
  <c r="BN15" i="40"/>
  <c r="BM15" i="40"/>
  <c r="BL15" i="40"/>
  <c r="BK15" i="40"/>
  <c r="BJ15" i="40"/>
  <c r="BI15" i="40"/>
  <c r="BH15" i="40"/>
  <c r="BG15" i="40"/>
  <c r="BF15" i="40"/>
  <c r="BE15" i="40"/>
  <c r="BD15" i="40"/>
  <c r="BC15" i="40"/>
  <c r="BB15" i="40"/>
  <c r="BA15" i="40"/>
  <c r="AZ15" i="40"/>
  <c r="AY15" i="40"/>
  <c r="AX15" i="40"/>
  <c r="AW15" i="40"/>
  <c r="BY14" i="40"/>
  <c r="BX14" i="40"/>
  <c r="BW14" i="40"/>
  <c r="BV14" i="40"/>
  <c r="BU14" i="40"/>
  <c r="BT14" i="40"/>
  <c r="BS14" i="40"/>
  <c r="BR14" i="40"/>
  <c r="BQ14" i="40"/>
  <c r="BP14" i="40"/>
  <c r="BO14" i="40"/>
  <c r="BN14" i="40"/>
  <c r="BM14" i="40"/>
  <c r="BL14" i="40"/>
  <c r="BK14" i="40"/>
  <c r="BJ14" i="40"/>
  <c r="BI14" i="40"/>
  <c r="BH14" i="40"/>
  <c r="BG14" i="40"/>
  <c r="BF14" i="40"/>
  <c r="BE14" i="40"/>
  <c r="BD14" i="40"/>
  <c r="BC14" i="40"/>
  <c r="BB14" i="40"/>
  <c r="BA14" i="40"/>
  <c r="AZ14" i="40"/>
  <c r="AY14" i="40"/>
  <c r="AX14" i="40"/>
  <c r="AW14" i="40"/>
  <c r="AV14" i="40"/>
  <c r="AU14" i="40"/>
  <c r="AT14" i="40"/>
  <c r="AS14" i="40"/>
  <c r="AR14" i="40"/>
  <c r="AQ14" i="40"/>
  <c r="AP14" i="40"/>
  <c r="AO14" i="40"/>
  <c r="AN14" i="40"/>
  <c r="AM14" i="40"/>
  <c r="AL14" i="40"/>
  <c r="AK14" i="40"/>
  <c r="AJ14" i="40"/>
  <c r="AI14" i="40"/>
  <c r="AH14" i="40"/>
  <c r="AG14" i="40"/>
  <c r="AF14" i="40"/>
  <c r="AE14" i="40"/>
  <c r="AD14" i="40"/>
  <c r="BY13" i="40"/>
  <c r="BX13" i="40"/>
  <c r="BW13" i="40"/>
  <c r="BV13" i="40"/>
  <c r="BU13" i="40"/>
  <c r="BT13" i="40"/>
  <c r="BS13" i="40"/>
  <c r="BR13" i="40"/>
  <c r="BQ13" i="40"/>
  <c r="BP13" i="40"/>
  <c r="BO13" i="40"/>
  <c r="BN13" i="40"/>
  <c r="BM13" i="40"/>
  <c r="BL13" i="40"/>
  <c r="BK13" i="40"/>
  <c r="BJ13" i="40"/>
  <c r="BI13" i="40"/>
  <c r="BH13" i="40"/>
  <c r="BG13" i="40"/>
  <c r="BF13" i="40"/>
  <c r="BE13" i="40"/>
  <c r="BD13" i="40"/>
  <c r="BC13" i="40"/>
  <c r="BB13" i="40"/>
  <c r="BA13" i="40"/>
  <c r="AZ13" i="40"/>
  <c r="AY13" i="40"/>
  <c r="AX13" i="40"/>
  <c r="AW13" i="40"/>
  <c r="AV13" i="40"/>
  <c r="AU13" i="40"/>
  <c r="AT13" i="40"/>
  <c r="AS13" i="40"/>
  <c r="AR13" i="40"/>
  <c r="AQ13" i="40"/>
  <c r="AP13" i="40"/>
  <c r="AO13" i="40"/>
  <c r="AN13" i="40"/>
  <c r="AM13" i="40"/>
  <c r="AL13" i="40"/>
  <c r="AK13" i="40"/>
  <c r="AJ13" i="40"/>
  <c r="AI13" i="40"/>
  <c r="AH13" i="40"/>
  <c r="AG13" i="40"/>
  <c r="AF13" i="40"/>
  <c r="AE13" i="40"/>
  <c r="AD13" i="40"/>
  <c r="BY12" i="40"/>
  <c r="BX12" i="40"/>
  <c r="BW12" i="40"/>
  <c r="BV12" i="40"/>
  <c r="BU12" i="40"/>
  <c r="BT12" i="40"/>
  <c r="BS12" i="40"/>
  <c r="BR12" i="40"/>
  <c r="BQ12" i="40"/>
  <c r="BP12" i="40"/>
  <c r="BO12" i="40"/>
  <c r="BN12" i="40"/>
  <c r="BM12" i="40"/>
  <c r="BL12" i="40"/>
  <c r="BK12" i="40"/>
  <c r="BJ12" i="40"/>
  <c r="BI12" i="40"/>
  <c r="BH12" i="40"/>
  <c r="BG12" i="40"/>
  <c r="BF12" i="40"/>
  <c r="BE12" i="40"/>
  <c r="BD12" i="40"/>
  <c r="BC12" i="40"/>
  <c r="BB12" i="40"/>
  <c r="BA12" i="40"/>
  <c r="AZ12" i="40"/>
  <c r="AY12" i="40"/>
  <c r="AX12" i="40"/>
  <c r="AW12" i="40"/>
  <c r="BY11" i="40"/>
  <c r="BX11" i="40"/>
  <c r="BW11" i="40"/>
  <c r="BV11" i="40"/>
  <c r="BU11" i="40"/>
  <c r="BT11" i="40"/>
  <c r="BS11" i="40"/>
  <c r="BR11" i="40"/>
  <c r="BQ11" i="40"/>
  <c r="BP11" i="40"/>
  <c r="BO11" i="40"/>
  <c r="BN11" i="40"/>
  <c r="BM11" i="40"/>
  <c r="BL11" i="40"/>
  <c r="BK11" i="40"/>
  <c r="BJ11" i="40"/>
  <c r="BI11" i="40"/>
  <c r="BH11" i="40"/>
  <c r="BG11" i="40"/>
  <c r="BF11" i="40"/>
  <c r="BE11" i="40"/>
  <c r="BD11" i="40"/>
  <c r="BC11" i="40"/>
  <c r="BB11" i="40"/>
  <c r="BA11" i="40"/>
  <c r="AZ11" i="40"/>
  <c r="AY11" i="40"/>
  <c r="AX11" i="40"/>
  <c r="AW11" i="40"/>
  <c r="AV11" i="40"/>
  <c r="AU11" i="40"/>
  <c r="AT11" i="40"/>
  <c r="AS11" i="40"/>
  <c r="AR11" i="40"/>
  <c r="AQ11" i="40"/>
  <c r="AP11" i="40"/>
  <c r="AO11" i="40"/>
  <c r="AN11" i="40"/>
  <c r="AM11" i="40"/>
  <c r="AL11" i="40"/>
  <c r="AK11" i="40"/>
  <c r="AJ11" i="40"/>
  <c r="AI11" i="40"/>
  <c r="AH11" i="40"/>
  <c r="AG11" i="40"/>
  <c r="AF11" i="40"/>
  <c r="AE11" i="40"/>
  <c r="AD11" i="40"/>
  <c r="AC11" i="40"/>
  <c r="AB11" i="40"/>
  <c r="AA11" i="40"/>
  <c r="Z11" i="40"/>
  <c r="Y11" i="40"/>
  <c r="X11" i="40"/>
  <c r="W11" i="40"/>
  <c r="V11" i="40"/>
  <c r="BY10" i="40"/>
  <c r="BX10" i="40"/>
  <c r="BW10" i="40"/>
  <c r="BV10" i="40"/>
  <c r="BU10" i="40"/>
  <c r="BT10" i="40"/>
  <c r="BS10" i="40"/>
  <c r="BR10" i="40"/>
  <c r="BQ10" i="40"/>
  <c r="BP10" i="40"/>
  <c r="BO10" i="40"/>
  <c r="BN10" i="40"/>
  <c r="BM10" i="40"/>
  <c r="BL10" i="40"/>
  <c r="BK10" i="40"/>
  <c r="BJ10" i="40"/>
  <c r="BI10" i="40"/>
  <c r="BH10" i="40"/>
  <c r="BG10" i="40"/>
  <c r="BF10" i="40"/>
  <c r="BE10" i="40"/>
  <c r="BD10" i="40"/>
  <c r="BC10" i="40"/>
  <c r="BB10" i="40"/>
  <c r="BA10" i="40"/>
  <c r="AZ10" i="40"/>
  <c r="AY10" i="40"/>
  <c r="AX10" i="40"/>
  <c r="AW10" i="40"/>
  <c r="AV10" i="40"/>
  <c r="AU10" i="40"/>
  <c r="AT10" i="40"/>
  <c r="AS10" i="40"/>
  <c r="AR10" i="40"/>
  <c r="AQ10" i="40"/>
  <c r="AP10" i="40"/>
  <c r="AO10" i="40"/>
  <c r="AN10" i="40"/>
  <c r="AM10" i="40"/>
  <c r="AL10" i="40"/>
  <c r="AK10" i="40"/>
  <c r="AJ10" i="40"/>
  <c r="AI10" i="40"/>
  <c r="AH10" i="40"/>
  <c r="AG10" i="40"/>
  <c r="AF10" i="40"/>
  <c r="AE10" i="40"/>
  <c r="AD10" i="40"/>
  <c r="AC10" i="40"/>
  <c r="AB10" i="40"/>
  <c r="AA10" i="40"/>
  <c r="Z10" i="40"/>
  <c r="Y10" i="40"/>
  <c r="X10" i="40"/>
  <c r="W10" i="40"/>
  <c r="H133" i="44"/>
  <c r="G133" i="44"/>
  <c r="F133" i="44"/>
  <c r="E133" i="44"/>
  <c r="D133" i="44"/>
  <c r="H132" i="44"/>
  <c r="G132" i="44"/>
  <c r="F132" i="44"/>
  <c r="E132" i="44"/>
  <c r="D132" i="44"/>
  <c r="H131" i="44"/>
  <c r="G131" i="44"/>
  <c r="F131" i="44"/>
  <c r="E131" i="44"/>
  <c r="D131" i="44"/>
  <c r="H14" i="44"/>
  <c r="G14" i="44"/>
  <c r="F14" i="44"/>
  <c r="E14" i="44"/>
  <c r="D14" i="44"/>
  <c r="H13" i="44"/>
  <c r="G13" i="44"/>
  <c r="F13" i="44"/>
  <c r="E13" i="44"/>
  <c r="D13" i="44"/>
  <c r="H12" i="44"/>
  <c r="G12" i="44"/>
  <c r="F12" i="44"/>
  <c r="E12" i="44"/>
  <c r="D12" i="44"/>
  <c r="H133" i="42"/>
  <c r="G133" i="42"/>
  <c r="F133" i="42"/>
  <c r="E133" i="42"/>
  <c r="D133" i="42"/>
  <c r="H15" i="42"/>
  <c r="G15" i="42"/>
  <c r="F15" i="42"/>
  <c r="E15" i="42"/>
  <c r="D15" i="42"/>
  <c r="Q14" i="42"/>
  <c r="P14" i="42"/>
  <c r="O14" i="42"/>
  <c r="N14" i="42"/>
  <c r="M14" i="42"/>
  <c r="L14" i="42"/>
  <c r="K14" i="42"/>
  <c r="J14" i="42"/>
  <c r="I14" i="42"/>
  <c r="H14" i="42"/>
  <c r="G14" i="42"/>
  <c r="F14" i="42"/>
  <c r="E14" i="42"/>
  <c r="D14" i="42"/>
  <c r="Q13" i="42"/>
  <c r="P13" i="42"/>
  <c r="O13" i="42"/>
  <c r="N13" i="42"/>
  <c r="M13" i="42"/>
  <c r="L13" i="42"/>
  <c r="K13" i="42"/>
  <c r="J13" i="42"/>
  <c r="I13" i="42"/>
  <c r="H13" i="42"/>
  <c r="G13" i="42"/>
  <c r="F13" i="42"/>
  <c r="E13" i="42"/>
  <c r="D13" i="42"/>
  <c r="Q12" i="42"/>
  <c r="P12" i="42"/>
  <c r="O12" i="42"/>
  <c r="N12" i="42"/>
  <c r="M12" i="42"/>
  <c r="L12" i="42"/>
  <c r="K12" i="42"/>
  <c r="J12" i="42"/>
  <c r="I12" i="42"/>
  <c r="H12" i="42"/>
  <c r="G12" i="42"/>
  <c r="F12" i="42"/>
  <c r="E12" i="42"/>
  <c r="D12" i="42"/>
  <c r="AH72" i="43"/>
  <c r="U72" i="43"/>
  <c r="K72" i="43"/>
  <c r="C72" i="43"/>
  <c r="AH71" i="43"/>
  <c r="U71" i="43"/>
  <c r="K71" i="43"/>
  <c r="C71" i="43"/>
  <c r="AH70" i="43"/>
  <c r="U70" i="43"/>
  <c r="K70" i="43"/>
  <c r="C70" i="43"/>
  <c r="AH69" i="43"/>
  <c r="U69" i="43"/>
  <c r="K69" i="43"/>
  <c r="C69" i="43"/>
  <c r="AH68" i="43"/>
  <c r="U68" i="43"/>
  <c r="K68" i="43"/>
  <c r="C68" i="43"/>
  <c r="AH67" i="43"/>
  <c r="U67" i="43"/>
  <c r="K67" i="43"/>
  <c r="C67" i="43"/>
  <c r="AH66" i="43"/>
  <c r="U66" i="43"/>
  <c r="K66" i="43"/>
  <c r="C66" i="43"/>
  <c r="AH65" i="43"/>
  <c r="U65" i="43"/>
  <c r="K65" i="43"/>
  <c r="C65" i="43"/>
  <c r="AR64" i="43"/>
  <c r="AK64" i="43"/>
  <c r="AH64" i="43"/>
  <c r="AA64" i="43"/>
  <c r="U64" i="43"/>
  <c r="K64" i="43"/>
  <c r="C64" i="43"/>
  <c r="AR63" i="43"/>
  <c r="AK63" i="43"/>
  <c r="AH63" i="43"/>
  <c r="AA63" i="43"/>
  <c r="U63" i="43"/>
  <c r="K63" i="43"/>
  <c r="C63" i="43"/>
  <c r="AR62" i="43"/>
  <c r="AK62" i="43"/>
  <c r="AH62" i="43"/>
  <c r="AA62" i="43"/>
  <c r="U62" i="43"/>
  <c r="K62" i="43"/>
  <c r="C62" i="43"/>
  <c r="AR61" i="43"/>
  <c r="AK61" i="43"/>
  <c r="AH61" i="43"/>
  <c r="AA61" i="43"/>
  <c r="U61" i="43"/>
  <c r="K61" i="43"/>
  <c r="C61" i="43"/>
  <c r="AR60" i="43"/>
  <c r="AK60" i="43"/>
  <c r="AH60" i="43"/>
  <c r="AA60" i="43"/>
  <c r="U60" i="43"/>
  <c r="K60" i="43"/>
  <c r="C60" i="43"/>
  <c r="AR59" i="43"/>
  <c r="AK59" i="43"/>
  <c r="AH59" i="43"/>
  <c r="AA59" i="43"/>
  <c r="U59" i="43"/>
  <c r="K59" i="43"/>
  <c r="C59" i="43"/>
  <c r="AR58" i="43"/>
  <c r="AK58" i="43"/>
  <c r="AH58" i="43"/>
  <c r="AA58" i="43"/>
  <c r="U58" i="43"/>
  <c r="K58" i="43"/>
  <c r="C58" i="43"/>
  <c r="AR57" i="43"/>
  <c r="AK57" i="43"/>
  <c r="AH57" i="43"/>
  <c r="AA57" i="43"/>
  <c r="U57" i="43"/>
  <c r="K57" i="43"/>
  <c r="C57" i="43"/>
  <c r="AR56" i="43"/>
  <c r="AK56" i="43"/>
  <c r="AH56" i="43"/>
  <c r="AA56" i="43"/>
  <c r="U56" i="43"/>
  <c r="K56" i="43"/>
  <c r="C56" i="43"/>
  <c r="AR55" i="43"/>
  <c r="AK55" i="43"/>
  <c r="AH55" i="43"/>
  <c r="AA55" i="43"/>
  <c r="U55" i="43"/>
  <c r="K55" i="43"/>
  <c r="C55" i="43"/>
  <c r="AR54" i="43"/>
  <c r="AK54" i="43"/>
  <c r="AH54" i="43"/>
  <c r="AA54" i="43"/>
  <c r="U54" i="43"/>
  <c r="K54" i="43"/>
  <c r="C54" i="43"/>
  <c r="AR53" i="43"/>
  <c r="AK53" i="43"/>
  <c r="AH53" i="43"/>
  <c r="AA53" i="43"/>
  <c r="U53" i="43"/>
  <c r="K53" i="43"/>
  <c r="C53" i="43"/>
  <c r="AR52" i="43"/>
  <c r="AK52" i="43"/>
  <c r="AH52" i="43"/>
  <c r="AA52" i="43"/>
  <c r="U52" i="43"/>
  <c r="K52" i="43"/>
  <c r="C52" i="43"/>
  <c r="AR51" i="43"/>
  <c r="AK51" i="43"/>
  <c r="AH51" i="43"/>
  <c r="AA51" i="43"/>
  <c r="U51" i="43"/>
  <c r="K51" i="43"/>
  <c r="C51" i="43"/>
  <c r="AR50" i="43"/>
  <c r="AK50" i="43"/>
  <c r="AH50" i="43"/>
  <c r="AA50" i="43"/>
  <c r="U50" i="43"/>
  <c r="K50" i="43"/>
  <c r="C50" i="43"/>
  <c r="AR49" i="43"/>
  <c r="AK49" i="43"/>
  <c r="AH49" i="43"/>
  <c r="AA49" i="43"/>
  <c r="U49" i="43"/>
  <c r="K49" i="43"/>
  <c r="C49" i="43"/>
  <c r="AR48" i="43"/>
  <c r="AK48" i="43"/>
  <c r="AH48" i="43"/>
  <c r="AA48" i="43"/>
  <c r="U48" i="43"/>
  <c r="K48" i="43"/>
  <c r="C48" i="43"/>
  <c r="AR47" i="43"/>
  <c r="AK47" i="43"/>
  <c r="AH47" i="43"/>
  <c r="AA47" i="43"/>
  <c r="U47" i="43"/>
  <c r="K47" i="43"/>
  <c r="C47" i="43"/>
  <c r="AR46" i="43"/>
  <c r="AK46" i="43"/>
  <c r="AH46" i="43"/>
  <c r="AA46" i="43"/>
  <c r="U46" i="43"/>
  <c r="K46" i="43"/>
  <c r="C46" i="43"/>
  <c r="AR45" i="43"/>
  <c r="AK45" i="43"/>
  <c r="AH45" i="43"/>
  <c r="AA45" i="43"/>
  <c r="X45" i="43"/>
  <c r="U45" i="43"/>
  <c r="N45" i="43"/>
  <c r="K45" i="43"/>
  <c r="C45" i="43"/>
  <c r="AR44" i="43"/>
  <c r="AK44" i="43"/>
  <c r="AH44" i="43"/>
  <c r="AA44" i="43"/>
  <c r="X44" i="43"/>
  <c r="U44" i="43"/>
  <c r="N44" i="43"/>
  <c r="K44" i="43"/>
  <c r="C44" i="43"/>
  <c r="AR43" i="43"/>
  <c r="AK43" i="43"/>
  <c r="AH43" i="43"/>
  <c r="AA43" i="43"/>
  <c r="X43" i="43"/>
  <c r="U43" i="43"/>
  <c r="N43" i="43"/>
  <c r="K43" i="43"/>
  <c r="C43" i="43"/>
  <c r="AR42" i="43"/>
  <c r="AK42" i="43"/>
  <c r="AH42" i="43"/>
  <c r="AA42" i="43"/>
  <c r="X42" i="43"/>
  <c r="U42" i="43"/>
  <c r="N42" i="43"/>
  <c r="K42" i="43"/>
  <c r="C42" i="43"/>
  <c r="AR41" i="43"/>
  <c r="AK41" i="43"/>
  <c r="AH41" i="43"/>
  <c r="AA41" i="43"/>
  <c r="X41" i="43"/>
  <c r="U41" i="43"/>
  <c r="N41" i="43"/>
  <c r="K41" i="43"/>
  <c r="C41" i="43"/>
  <c r="AR40" i="43"/>
  <c r="AK40" i="43"/>
  <c r="AH40" i="43"/>
  <c r="AA40" i="43"/>
  <c r="X40" i="43"/>
  <c r="U40" i="43"/>
  <c r="N40" i="43"/>
  <c r="K40" i="43"/>
  <c r="C40" i="43"/>
  <c r="AR39" i="43"/>
  <c r="AK39" i="43"/>
  <c r="AH39" i="43"/>
  <c r="AA39" i="43"/>
  <c r="X39" i="43"/>
  <c r="U39" i="43"/>
  <c r="N39" i="43"/>
  <c r="K39" i="43"/>
  <c r="C39" i="43"/>
  <c r="AR38" i="43"/>
  <c r="AK38" i="43"/>
  <c r="AH38" i="43"/>
  <c r="AA38" i="43"/>
  <c r="X38" i="43"/>
  <c r="U38" i="43"/>
  <c r="N38" i="43"/>
  <c r="K38" i="43"/>
  <c r="C38" i="43"/>
  <c r="AR37" i="43"/>
  <c r="AK37" i="43"/>
  <c r="AH37" i="43"/>
  <c r="AA37" i="43"/>
  <c r="X37" i="43"/>
  <c r="U37" i="43"/>
  <c r="N37" i="43"/>
  <c r="K37" i="43"/>
  <c r="C37" i="43"/>
  <c r="AR36" i="43"/>
  <c r="AK36" i="43"/>
  <c r="AH36" i="43"/>
  <c r="AA36" i="43"/>
  <c r="X36" i="43"/>
  <c r="U36" i="43"/>
  <c r="N36" i="43"/>
  <c r="K36" i="43"/>
  <c r="C36" i="43"/>
  <c r="AR35" i="43"/>
  <c r="AK35" i="43"/>
  <c r="AH35" i="43"/>
  <c r="AA35" i="43"/>
  <c r="X35" i="43"/>
  <c r="U35" i="43"/>
  <c r="N35" i="43"/>
  <c r="K35" i="43"/>
  <c r="C35" i="43"/>
  <c r="AR34" i="43"/>
  <c r="AK34" i="43"/>
  <c r="AH34" i="43"/>
  <c r="AA34" i="43"/>
  <c r="X34" i="43"/>
  <c r="U34" i="43"/>
  <c r="N34" i="43"/>
  <c r="K34" i="43"/>
  <c r="C34" i="43"/>
  <c r="AR33" i="43"/>
  <c r="AK33" i="43"/>
  <c r="AH33" i="43"/>
  <c r="AA33" i="43"/>
  <c r="X33" i="43"/>
  <c r="U33" i="43"/>
  <c r="N33" i="43"/>
  <c r="K33" i="43"/>
  <c r="C33" i="43"/>
  <c r="AR32" i="43"/>
  <c r="AK32" i="43"/>
  <c r="AH32" i="43"/>
  <c r="AA32" i="43"/>
  <c r="X32" i="43"/>
  <c r="U32" i="43"/>
  <c r="N32" i="43"/>
  <c r="K32" i="43"/>
  <c r="C32" i="43"/>
  <c r="AR31" i="43"/>
  <c r="AK31" i="43"/>
  <c r="AH31" i="43"/>
  <c r="AA31" i="43"/>
  <c r="X31" i="43"/>
  <c r="U31" i="43"/>
  <c r="N31" i="43"/>
  <c r="K31" i="43"/>
  <c r="C31" i="43"/>
  <c r="AR30" i="43"/>
  <c r="AK30" i="43"/>
  <c r="AH30" i="43"/>
  <c r="AA30" i="43"/>
  <c r="X30" i="43"/>
  <c r="U30" i="43"/>
  <c r="N30" i="43"/>
  <c r="K30" i="43"/>
  <c r="C30" i="43"/>
  <c r="AR29" i="43"/>
  <c r="AK29" i="43"/>
  <c r="AH29" i="43"/>
  <c r="AA29" i="43"/>
  <c r="X29" i="43"/>
  <c r="U29" i="43"/>
  <c r="N29" i="43"/>
  <c r="K29" i="43"/>
  <c r="C29" i="43"/>
  <c r="AR28" i="43"/>
  <c r="AK28" i="43"/>
  <c r="AH28" i="43"/>
  <c r="AA28" i="43"/>
  <c r="X28" i="43"/>
  <c r="U28" i="43"/>
  <c r="N28" i="43"/>
  <c r="K28" i="43"/>
  <c r="C28" i="43"/>
  <c r="AR27" i="43"/>
  <c r="AK27" i="43"/>
  <c r="AH27" i="43"/>
  <c r="AA27" i="43"/>
  <c r="X27" i="43"/>
  <c r="U27" i="43"/>
  <c r="N27" i="43"/>
  <c r="K27" i="43"/>
  <c r="C27" i="43"/>
  <c r="AR26" i="43"/>
  <c r="AK26" i="43"/>
  <c r="AH26" i="43"/>
  <c r="AA26" i="43"/>
  <c r="X26" i="43"/>
  <c r="U26" i="43"/>
  <c r="N26" i="43"/>
  <c r="K26" i="43"/>
  <c r="C26" i="43"/>
  <c r="AR25" i="43"/>
  <c r="AK25" i="43"/>
  <c r="AH25" i="43"/>
  <c r="AA25" i="43"/>
  <c r="X25" i="43"/>
  <c r="U25" i="43"/>
  <c r="N25" i="43"/>
  <c r="K25" i="43"/>
  <c r="C25" i="43"/>
  <c r="AR24" i="43"/>
  <c r="AK24" i="43"/>
  <c r="AH24" i="43"/>
  <c r="AA24" i="43"/>
  <c r="X24" i="43"/>
  <c r="U24" i="43"/>
  <c r="N24" i="43"/>
  <c r="K24" i="43"/>
  <c r="C24" i="43"/>
  <c r="AR23" i="43"/>
  <c r="AK23" i="43"/>
  <c r="AH23" i="43"/>
  <c r="AA23" i="43"/>
  <c r="X23" i="43"/>
  <c r="U23" i="43"/>
  <c r="N23" i="43"/>
  <c r="K23" i="43"/>
  <c r="C23" i="43"/>
  <c r="AR22" i="43"/>
  <c r="AK22" i="43"/>
  <c r="AH22" i="43"/>
  <c r="AA22" i="43"/>
  <c r="X22" i="43"/>
  <c r="U22" i="43"/>
  <c r="N22" i="43"/>
  <c r="K22" i="43"/>
  <c r="C22" i="43"/>
  <c r="AR21" i="43"/>
  <c r="AK21" i="43"/>
  <c r="AH21" i="43"/>
  <c r="AA21" i="43"/>
  <c r="X21" i="43"/>
  <c r="U21" i="43"/>
  <c r="N21" i="43"/>
  <c r="K21" i="43"/>
  <c r="C21" i="43"/>
  <c r="AR20" i="43"/>
  <c r="AK20" i="43"/>
  <c r="AH20" i="43"/>
  <c r="AA20" i="43"/>
  <c r="X20" i="43"/>
  <c r="U20" i="43"/>
  <c r="N20" i="43"/>
  <c r="K20" i="43"/>
  <c r="C20" i="43"/>
  <c r="AR19" i="43"/>
  <c r="AK19" i="43"/>
  <c r="AH19" i="43"/>
  <c r="AA19" i="43"/>
  <c r="X19" i="43"/>
  <c r="U19" i="43"/>
  <c r="N19" i="43"/>
  <c r="K19" i="43"/>
  <c r="C19" i="43"/>
  <c r="AR18" i="43"/>
  <c r="AK18" i="43"/>
  <c r="AH18" i="43"/>
  <c r="AA18" i="43"/>
  <c r="X18" i="43"/>
  <c r="U18" i="43"/>
  <c r="N18" i="43"/>
  <c r="K18" i="43"/>
  <c r="C18" i="43"/>
  <c r="AR17" i="43"/>
  <c r="AK17" i="43"/>
  <c r="AH17" i="43"/>
  <c r="AA17" i="43"/>
  <c r="X17" i="43"/>
  <c r="U17" i="43"/>
  <c r="N17" i="43"/>
  <c r="K17" i="43"/>
  <c r="C17" i="43"/>
  <c r="X72" i="45"/>
  <c r="K72" i="45"/>
  <c r="C72" i="45"/>
  <c r="X71" i="45"/>
  <c r="K71" i="45"/>
  <c r="C71" i="45"/>
  <c r="X70" i="45"/>
  <c r="K70" i="45"/>
  <c r="C70" i="45"/>
  <c r="X69" i="45"/>
  <c r="K69" i="45"/>
  <c r="C69" i="45"/>
  <c r="X68" i="45"/>
  <c r="K68" i="45"/>
  <c r="C68" i="45"/>
  <c r="X67" i="45"/>
  <c r="K67" i="45"/>
  <c r="C67" i="45"/>
  <c r="X66" i="45"/>
  <c r="K66" i="45"/>
  <c r="C66" i="45"/>
  <c r="X65" i="45"/>
  <c r="K65" i="45"/>
  <c r="C65" i="45"/>
  <c r="AG64" i="45"/>
  <c r="X64" i="45"/>
  <c r="K64" i="45"/>
  <c r="C64" i="45"/>
  <c r="AG63" i="45"/>
  <c r="X63" i="45"/>
  <c r="K63" i="45"/>
  <c r="C63" i="45"/>
  <c r="AG62" i="45"/>
  <c r="X62" i="45"/>
  <c r="K62" i="45"/>
  <c r="C62" i="45"/>
  <c r="AG61" i="45"/>
  <c r="X61" i="45"/>
  <c r="K61" i="45"/>
  <c r="C61" i="45"/>
  <c r="AG60" i="45"/>
  <c r="X60" i="45"/>
  <c r="K60" i="45"/>
  <c r="C60" i="45"/>
  <c r="AG59" i="45"/>
  <c r="X59" i="45"/>
  <c r="K59" i="45"/>
  <c r="C59" i="45"/>
  <c r="AG58" i="45"/>
  <c r="X58" i="45"/>
  <c r="K58" i="45"/>
  <c r="C58" i="45"/>
  <c r="AG57" i="45"/>
  <c r="X57" i="45"/>
  <c r="K57" i="45"/>
  <c r="C57" i="45"/>
  <c r="AG56" i="45"/>
  <c r="X56" i="45"/>
  <c r="K56" i="45"/>
  <c r="C56" i="45"/>
  <c r="AG55" i="45"/>
  <c r="X55" i="45"/>
  <c r="K55" i="45"/>
  <c r="C55" i="45"/>
  <c r="AG54" i="45"/>
  <c r="X54" i="45"/>
  <c r="K54" i="45"/>
  <c r="C54" i="45"/>
  <c r="AG53" i="45"/>
  <c r="X53" i="45"/>
  <c r="K53" i="45"/>
  <c r="C53" i="45"/>
  <c r="AG52" i="45"/>
  <c r="X52" i="45"/>
  <c r="K52" i="45"/>
  <c r="C52" i="45"/>
  <c r="AG51" i="45"/>
  <c r="X51" i="45"/>
  <c r="K51" i="45"/>
  <c r="C51" i="45"/>
  <c r="AG50" i="45"/>
  <c r="X50" i="45"/>
  <c r="K50" i="45"/>
  <c r="C50" i="45"/>
  <c r="AG49" i="45"/>
  <c r="X49" i="45"/>
  <c r="K49" i="45"/>
  <c r="C49" i="45"/>
  <c r="AG48" i="45"/>
  <c r="X48" i="45"/>
  <c r="K48" i="45"/>
  <c r="C48" i="45"/>
  <c r="AG47" i="45"/>
  <c r="X47" i="45"/>
  <c r="K47" i="45"/>
  <c r="C47" i="45"/>
  <c r="AG46" i="45"/>
  <c r="X46" i="45"/>
  <c r="K46" i="45"/>
  <c r="C46" i="45"/>
  <c r="AG45" i="45"/>
  <c r="X45" i="45"/>
  <c r="K45" i="45"/>
  <c r="C45" i="45"/>
  <c r="AG44" i="45"/>
  <c r="X44" i="45"/>
  <c r="K44" i="45"/>
  <c r="C44" i="45"/>
  <c r="AG43" i="45"/>
  <c r="X43" i="45"/>
  <c r="K43" i="45"/>
  <c r="C43" i="45"/>
  <c r="AG42" i="45"/>
  <c r="X42" i="45"/>
  <c r="K42" i="45"/>
  <c r="C42" i="45"/>
  <c r="AG41" i="45"/>
  <c r="X41" i="45"/>
  <c r="K41" i="45"/>
  <c r="C41" i="45"/>
  <c r="AG40" i="45"/>
  <c r="X40" i="45"/>
  <c r="S40" i="45"/>
  <c r="K40" i="45"/>
  <c r="C40" i="45"/>
  <c r="AG39" i="45"/>
  <c r="X39" i="45"/>
  <c r="S39" i="45"/>
  <c r="K39" i="45"/>
  <c r="C39" i="45"/>
  <c r="AG38" i="45"/>
  <c r="X38" i="45"/>
  <c r="S38" i="45"/>
  <c r="K38" i="45"/>
  <c r="C38" i="45"/>
  <c r="AG37" i="45"/>
  <c r="X37" i="45"/>
  <c r="S37" i="45"/>
  <c r="K37" i="45"/>
  <c r="C37" i="45"/>
  <c r="AG36" i="45"/>
  <c r="X36" i="45"/>
  <c r="S36" i="45"/>
  <c r="K36" i="45"/>
  <c r="C36" i="45"/>
  <c r="AG35" i="45"/>
  <c r="X35" i="45"/>
  <c r="S35" i="45"/>
  <c r="K35" i="45"/>
  <c r="C35" i="45"/>
  <c r="AG34" i="45"/>
  <c r="X34" i="45"/>
  <c r="S34" i="45"/>
  <c r="K34" i="45"/>
  <c r="C34" i="45"/>
  <c r="AG33" i="45"/>
  <c r="X33" i="45"/>
  <c r="S33" i="45"/>
  <c r="K33" i="45"/>
  <c r="C33" i="45"/>
  <c r="AG32" i="45"/>
  <c r="X32" i="45"/>
  <c r="S32" i="45"/>
  <c r="K32" i="45"/>
  <c r="C32" i="45"/>
  <c r="AG31" i="45"/>
  <c r="X31" i="45"/>
  <c r="S31" i="45"/>
  <c r="K31" i="45"/>
  <c r="C31" i="45"/>
  <c r="AG30" i="45"/>
  <c r="X30" i="45"/>
  <c r="S30" i="45"/>
  <c r="K30" i="45"/>
  <c r="C30" i="45"/>
  <c r="AG29" i="45"/>
  <c r="X29" i="45"/>
  <c r="S29" i="45"/>
  <c r="K29" i="45"/>
  <c r="C29" i="45"/>
  <c r="AG28" i="45"/>
  <c r="X28" i="45"/>
  <c r="S28" i="45"/>
  <c r="K28" i="45"/>
  <c r="C28" i="45"/>
  <c r="AG27" i="45"/>
  <c r="X27" i="45"/>
  <c r="S27" i="45"/>
  <c r="K27" i="45"/>
  <c r="C27" i="45"/>
  <c r="AG26" i="45"/>
  <c r="X26" i="45"/>
  <c r="S26" i="45"/>
  <c r="K26" i="45"/>
  <c r="C26" i="45"/>
  <c r="AG25" i="45"/>
  <c r="X25" i="45"/>
  <c r="S25" i="45"/>
  <c r="K25" i="45"/>
  <c r="C25" i="45"/>
  <c r="AG24" i="45"/>
  <c r="X24" i="45"/>
  <c r="S24" i="45"/>
  <c r="K24" i="45"/>
  <c r="C24" i="45"/>
  <c r="AG23" i="45"/>
  <c r="X23" i="45"/>
  <c r="S23" i="45"/>
  <c r="K23" i="45"/>
  <c r="C23" i="45"/>
  <c r="AG22" i="45"/>
  <c r="X22" i="45"/>
  <c r="S22" i="45"/>
  <c r="K22" i="45"/>
  <c r="C22" i="45"/>
  <c r="AG21" i="45"/>
  <c r="X21" i="45"/>
  <c r="S21" i="45"/>
  <c r="K21" i="45"/>
  <c r="C21" i="45"/>
  <c r="AG20" i="45"/>
  <c r="X20" i="45"/>
  <c r="S20" i="45"/>
  <c r="K20" i="45"/>
  <c r="C20" i="45"/>
  <c r="AG19" i="45"/>
  <c r="X19" i="45"/>
  <c r="S19" i="45"/>
  <c r="K19" i="45"/>
  <c r="C19" i="45"/>
  <c r="AG18" i="45"/>
  <c r="X18" i="45"/>
  <c r="S18" i="45"/>
  <c r="K18" i="45"/>
  <c r="C18" i="45"/>
  <c r="AG17" i="45"/>
  <c r="X17" i="45"/>
  <c r="S17" i="45"/>
  <c r="K17" i="45"/>
  <c r="C17" i="45"/>
  <c r="BF17" i="46" l="1"/>
  <c r="BA18" i="46"/>
  <c r="BC18" i="46" s="1"/>
  <c r="CE17" i="46"/>
  <c r="CG17" i="46" s="1"/>
  <c r="CE18" i="46"/>
  <c r="CG18" i="46" s="1"/>
  <c r="BZ18" i="46"/>
  <c r="CB18" i="46" s="1"/>
  <c r="BA17" i="46"/>
  <c r="BC17" i="46" s="1"/>
  <c r="CJ17" i="46"/>
  <c r="CL17" i="46" s="1"/>
  <c r="CJ18" i="46"/>
  <c r="CL18" i="46" s="1"/>
  <c r="BF18" i="46"/>
  <c r="BH18" i="46" s="1"/>
  <c r="BZ17" i="46"/>
  <c r="CB17" i="46" s="1"/>
  <c r="BH17" i="46"/>
  <c r="CH125" i="46"/>
  <c r="CH124" i="46"/>
  <c r="CH123" i="46"/>
  <c r="CH122" i="46"/>
  <c r="CH121" i="46"/>
  <c r="CH120" i="46"/>
  <c r="CH119" i="46"/>
  <c r="CH118" i="46"/>
  <c r="CH117" i="46"/>
  <c r="CH116" i="46"/>
  <c r="CH115" i="46"/>
  <c r="CH114" i="46"/>
  <c r="CH113" i="46"/>
  <c r="CH112" i="46"/>
  <c r="CH111" i="46"/>
  <c r="CJ111" i="46" s="1"/>
  <c r="CH110" i="46"/>
  <c r="CH109" i="46"/>
  <c r="CH108" i="46"/>
  <c r="CH107" i="46"/>
  <c r="CH106" i="46"/>
  <c r="CH105" i="46"/>
  <c r="CH104" i="46"/>
  <c r="CH103" i="46"/>
  <c r="CH102" i="46"/>
  <c r="CH101" i="46"/>
  <c r="CH100" i="46"/>
  <c r="CH99" i="46"/>
  <c r="CH98" i="46"/>
  <c r="CH97" i="46"/>
  <c r="CH96" i="46"/>
  <c r="CH95" i="46"/>
  <c r="CJ95" i="46" s="1"/>
  <c r="CH94" i="46"/>
  <c r="CH93" i="46"/>
  <c r="CH92" i="46"/>
  <c r="CH91" i="46"/>
  <c r="CH90" i="46"/>
  <c r="CH89" i="46"/>
  <c r="CH88" i="46"/>
  <c r="CH87" i="46"/>
  <c r="CH86" i="46"/>
  <c r="CH85" i="46"/>
  <c r="CH84" i="46"/>
  <c r="CH83" i="46"/>
  <c r="CH82" i="46"/>
  <c r="CH81" i="46"/>
  <c r="CH80" i="46"/>
  <c r="CH79" i="46"/>
  <c r="CJ79" i="46" s="1"/>
  <c r="CH78" i="46"/>
  <c r="CH77" i="46"/>
  <c r="CH76" i="46"/>
  <c r="CH75" i="46"/>
  <c r="CH74" i="46"/>
  <c r="CH73" i="46"/>
  <c r="CH72" i="46"/>
  <c r="CH71" i="46"/>
  <c r="CH70" i="46"/>
  <c r="CH69" i="46"/>
  <c r="CH68" i="46"/>
  <c r="CH67" i="46"/>
  <c r="CH66" i="46"/>
  <c r="CH65" i="46"/>
  <c r="CH64" i="46"/>
  <c r="CH63" i="46"/>
  <c r="CJ63" i="46" s="1"/>
  <c r="CH62" i="46"/>
  <c r="CH61" i="46"/>
  <c r="CH60" i="46"/>
  <c r="CH59" i="46"/>
  <c r="CH58" i="46"/>
  <c r="CH57" i="46"/>
  <c r="CH56" i="46"/>
  <c r="CH55" i="46"/>
  <c r="CH54" i="46"/>
  <c r="CH53" i="46"/>
  <c r="CH52" i="46"/>
  <c r="CH51" i="46"/>
  <c r="CH50" i="46"/>
  <c r="CH49" i="46"/>
  <c r="CH48" i="46"/>
  <c r="CH47" i="46"/>
  <c r="CJ47" i="46" s="1"/>
  <c r="CH46" i="46"/>
  <c r="CH45" i="46"/>
  <c r="CH44" i="46"/>
  <c r="CH43" i="46"/>
  <c r="CH42" i="46"/>
  <c r="CH41" i="46"/>
  <c r="CH40" i="46"/>
  <c r="CH39" i="46"/>
  <c r="CH38" i="46"/>
  <c r="CH37" i="46"/>
  <c r="CH36" i="46"/>
  <c r="CH35" i="46"/>
  <c r="CH34" i="46"/>
  <c r="CH33" i="46"/>
  <c r="CH32" i="46"/>
  <c r="CH31" i="46"/>
  <c r="CJ31" i="46" s="1"/>
  <c r="CH30" i="46"/>
  <c r="CH29" i="46"/>
  <c r="CH28" i="46"/>
  <c r="CH27" i="46"/>
  <c r="CH26" i="46"/>
  <c r="CH25" i="46"/>
  <c r="CH24" i="46"/>
  <c r="CH23" i="46"/>
  <c r="CH22" i="46"/>
  <c r="CH21" i="46"/>
  <c r="CH20" i="46"/>
  <c r="CC82" i="46"/>
  <c r="CC81" i="46"/>
  <c r="CC80" i="46"/>
  <c r="CC79" i="46"/>
  <c r="CC78" i="46"/>
  <c r="CE78" i="46" s="1"/>
  <c r="CC77" i="46"/>
  <c r="CC76" i="46"/>
  <c r="CC75" i="46"/>
  <c r="CC74" i="46"/>
  <c r="CC73" i="46"/>
  <c r="CC72" i="46"/>
  <c r="CC71" i="46"/>
  <c r="CC70" i="46"/>
  <c r="CC69" i="46"/>
  <c r="CC68" i="46"/>
  <c r="CC67" i="46"/>
  <c r="CC66" i="46"/>
  <c r="CC65" i="46"/>
  <c r="CC64" i="46"/>
  <c r="CC63" i="46"/>
  <c r="CC62" i="46"/>
  <c r="CE62" i="46" s="1"/>
  <c r="CC61" i="46"/>
  <c r="CC60" i="46"/>
  <c r="CC59" i="46"/>
  <c r="CC58" i="46"/>
  <c r="CC57" i="46"/>
  <c r="CC56" i="46"/>
  <c r="CC55" i="46"/>
  <c r="CC54" i="46"/>
  <c r="CC53" i="46"/>
  <c r="CC52" i="46"/>
  <c r="CC51" i="46"/>
  <c r="CC50" i="46"/>
  <c r="CC49" i="46"/>
  <c r="CC48" i="46"/>
  <c r="CC47" i="46"/>
  <c r="CC46" i="46"/>
  <c r="CE46" i="46" s="1"/>
  <c r="CC45" i="46"/>
  <c r="CC44" i="46"/>
  <c r="CC43" i="46"/>
  <c r="CC42" i="46"/>
  <c r="CC41" i="46"/>
  <c r="CC40" i="46"/>
  <c r="CC39" i="46"/>
  <c r="CC38" i="46"/>
  <c r="CC37" i="46"/>
  <c r="CC36" i="46"/>
  <c r="CC35" i="46"/>
  <c r="CC34" i="46"/>
  <c r="CC33" i="46"/>
  <c r="CC32" i="46"/>
  <c r="CC31" i="46"/>
  <c r="CC30" i="46"/>
  <c r="CE30" i="46" s="1"/>
  <c r="CC29" i="46"/>
  <c r="CC28" i="46"/>
  <c r="CE28" i="46" s="1"/>
  <c r="CG28" i="46" s="1"/>
  <c r="CC27" i="46"/>
  <c r="CC26" i="46"/>
  <c r="CC25" i="46"/>
  <c r="CC24" i="46"/>
  <c r="CC23" i="46"/>
  <c r="CC22" i="46"/>
  <c r="CC21" i="46"/>
  <c r="CC20" i="46"/>
  <c r="BX82" i="46"/>
  <c r="BX81" i="46"/>
  <c r="BZ81" i="46" s="1"/>
  <c r="BX80" i="46"/>
  <c r="BX79" i="46"/>
  <c r="BX78" i="46"/>
  <c r="BX77" i="46"/>
  <c r="BZ77" i="46" s="1"/>
  <c r="CB77" i="46" s="1"/>
  <c r="BX76" i="46"/>
  <c r="BX75" i="46"/>
  <c r="BX74" i="46"/>
  <c r="BX73" i="46"/>
  <c r="BX72" i="46"/>
  <c r="BX71" i="46"/>
  <c r="BX70" i="46"/>
  <c r="BX69" i="46"/>
  <c r="BX68" i="46"/>
  <c r="BX67" i="46"/>
  <c r="BZ67" i="46" s="1"/>
  <c r="BX66" i="46"/>
  <c r="BX65" i="46"/>
  <c r="BZ65" i="46" s="1"/>
  <c r="BX64" i="46"/>
  <c r="BX63" i="46"/>
  <c r="BX62" i="46"/>
  <c r="BX61" i="46"/>
  <c r="BZ61" i="46" s="1"/>
  <c r="CB61" i="46" s="1"/>
  <c r="BX60" i="46"/>
  <c r="BX59" i="46"/>
  <c r="BX58" i="46"/>
  <c r="BX57" i="46"/>
  <c r="BX56" i="46"/>
  <c r="BX55" i="46"/>
  <c r="BX54" i="46"/>
  <c r="BX53" i="46"/>
  <c r="BX52" i="46"/>
  <c r="BX51" i="46"/>
  <c r="BZ51" i="46" s="1"/>
  <c r="BX50" i="46"/>
  <c r="BX49" i="46"/>
  <c r="BZ49" i="46" s="1"/>
  <c r="BX48" i="46"/>
  <c r="BX47" i="46"/>
  <c r="BX46" i="46"/>
  <c r="BX45" i="46"/>
  <c r="BZ45" i="46" s="1"/>
  <c r="CB45" i="46" s="1"/>
  <c r="BX44" i="46"/>
  <c r="BX43" i="46"/>
  <c r="BX42" i="46"/>
  <c r="BX41" i="46"/>
  <c r="BX40" i="46"/>
  <c r="BX39" i="46"/>
  <c r="BX38" i="46"/>
  <c r="BX37" i="46"/>
  <c r="BX36" i="46"/>
  <c r="BX35" i="46"/>
  <c r="BZ35" i="46" s="1"/>
  <c r="BX34" i="46"/>
  <c r="BX33" i="46"/>
  <c r="BZ33" i="46" s="1"/>
  <c r="CB33" i="46" s="1"/>
  <c r="BX32" i="46"/>
  <c r="BX31" i="46"/>
  <c r="BX30" i="46"/>
  <c r="BX29" i="46"/>
  <c r="BZ29" i="46" s="1"/>
  <c r="BX28" i="46"/>
  <c r="BX27" i="46"/>
  <c r="BX26" i="46"/>
  <c r="BX25" i="46"/>
  <c r="BX24" i="46"/>
  <c r="BX23" i="46"/>
  <c r="BX22" i="46"/>
  <c r="BX21" i="46"/>
  <c r="BX20" i="46"/>
  <c r="AE72" i="46"/>
  <c r="AE71" i="46"/>
  <c r="AE70" i="46"/>
  <c r="AE69" i="46"/>
  <c r="AE68" i="46"/>
  <c r="AE67" i="46"/>
  <c r="AE66" i="46"/>
  <c r="AE65" i="46"/>
  <c r="AE64" i="46"/>
  <c r="AE63" i="46"/>
  <c r="AE62" i="46"/>
  <c r="AE61" i="46"/>
  <c r="AE60" i="46"/>
  <c r="AE59" i="46"/>
  <c r="AE58" i="46"/>
  <c r="AE57" i="46"/>
  <c r="AE56" i="46"/>
  <c r="AE55" i="46"/>
  <c r="AE54" i="46"/>
  <c r="AE53" i="46"/>
  <c r="AE52" i="46"/>
  <c r="AE51" i="46"/>
  <c r="AE50" i="46"/>
  <c r="AE49" i="46"/>
  <c r="AE48" i="46"/>
  <c r="AE47" i="46"/>
  <c r="AE46" i="46"/>
  <c r="AE45" i="46"/>
  <c r="AE44" i="46"/>
  <c r="AE43" i="46"/>
  <c r="AE42" i="46"/>
  <c r="AE41" i="46"/>
  <c r="AE40" i="46"/>
  <c r="AG40" i="46" s="1"/>
  <c r="AE39" i="46"/>
  <c r="AE38" i="46"/>
  <c r="AE37" i="46"/>
  <c r="AE36" i="46"/>
  <c r="AE35" i="46"/>
  <c r="AE34" i="46"/>
  <c r="AE33" i="46"/>
  <c r="AE32" i="46"/>
  <c r="AE31" i="46"/>
  <c r="AE30" i="46"/>
  <c r="AE29" i="46"/>
  <c r="AE28" i="46"/>
  <c r="AE27" i="46"/>
  <c r="AE26" i="46"/>
  <c r="AE25" i="46"/>
  <c r="AE24" i="46"/>
  <c r="AG24" i="46" s="1"/>
  <c r="AE23" i="46"/>
  <c r="AE22" i="46"/>
  <c r="AE21" i="46"/>
  <c r="AE20" i="46"/>
  <c r="AE19" i="46"/>
  <c r="AE18" i="46"/>
  <c r="AE17" i="46"/>
  <c r="AY40" i="46"/>
  <c r="AY39" i="46"/>
  <c r="AY38" i="46"/>
  <c r="AY37" i="46"/>
  <c r="AY36" i="46"/>
  <c r="AY35" i="46"/>
  <c r="AY34" i="46"/>
  <c r="BA34" i="46" s="1"/>
  <c r="BC34" i="46" s="1"/>
  <c r="AY33" i="46"/>
  <c r="AY32" i="46"/>
  <c r="BA32" i="46" s="1"/>
  <c r="AY31" i="46"/>
  <c r="AY30" i="46"/>
  <c r="AY29" i="46"/>
  <c r="AY28" i="46"/>
  <c r="AY27" i="46"/>
  <c r="AY26" i="46"/>
  <c r="AY25" i="46"/>
  <c r="AY24" i="46"/>
  <c r="BA24" i="46" s="1"/>
  <c r="AY23" i="46"/>
  <c r="AY22" i="46"/>
  <c r="AY21" i="46"/>
  <c r="AY20" i="46"/>
  <c r="BD40" i="46"/>
  <c r="BD39" i="46"/>
  <c r="BF39" i="46" s="1"/>
  <c r="BD38" i="46"/>
  <c r="BD37" i="46"/>
  <c r="BD36" i="46"/>
  <c r="BD35" i="46"/>
  <c r="BD34" i="46"/>
  <c r="BD33" i="46"/>
  <c r="BD32" i="46"/>
  <c r="BD31" i="46"/>
  <c r="BD30" i="46"/>
  <c r="BD29" i="46"/>
  <c r="BD28" i="46"/>
  <c r="BD27" i="46"/>
  <c r="BD26" i="46"/>
  <c r="BD25" i="46"/>
  <c r="BD24" i="46"/>
  <c r="BD23" i="46"/>
  <c r="BF23" i="46" s="1"/>
  <c r="BD22" i="46"/>
  <c r="BD21" i="46"/>
  <c r="BD20" i="46"/>
  <c r="AT64" i="46"/>
  <c r="AT63" i="46"/>
  <c r="AT62" i="46"/>
  <c r="AT61" i="46"/>
  <c r="AT60" i="46"/>
  <c r="AT59" i="46"/>
  <c r="AT58" i="46"/>
  <c r="AT57" i="46"/>
  <c r="AT56" i="46"/>
  <c r="AT55" i="46"/>
  <c r="AT54" i="46"/>
  <c r="AT53" i="46"/>
  <c r="AT52" i="46"/>
  <c r="AT51" i="46"/>
  <c r="AT50" i="46"/>
  <c r="AT49" i="46"/>
  <c r="AT48" i="46"/>
  <c r="AT47" i="46"/>
  <c r="AT46" i="46"/>
  <c r="AT45" i="46"/>
  <c r="AT44" i="46"/>
  <c r="AT43" i="46"/>
  <c r="AT42" i="46"/>
  <c r="AT41" i="46"/>
  <c r="AT40" i="46"/>
  <c r="AT39" i="46"/>
  <c r="AT38" i="46"/>
  <c r="AT37" i="46"/>
  <c r="AT36" i="46"/>
  <c r="AT35" i="46"/>
  <c r="AT34" i="46"/>
  <c r="AT33" i="46"/>
  <c r="AT32" i="46"/>
  <c r="AT31" i="46"/>
  <c r="AT30" i="46"/>
  <c r="AT29" i="46"/>
  <c r="AT28" i="46"/>
  <c r="AT27" i="46"/>
  <c r="AT26" i="46"/>
  <c r="AT25" i="46"/>
  <c r="AT24" i="46"/>
  <c r="AT23" i="46"/>
  <c r="AT22" i="46"/>
  <c r="AT21" i="46"/>
  <c r="AT20" i="46"/>
  <c r="AT19" i="46"/>
  <c r="AT18" i="46"/>
  <c r="AT17" i="46"/>
  <c r="AO64" i="46"/>
  <c r="AO63" i="46"/>
  <c r="AO62" i="46"/>
  <c r="AO61" i="46"/>
  <c r="AO60" i="46"/>
  <c r="AO59" i="46"/>
  <c r="AO58" i="46"/>
  <c r="AO57" i="46"/>
  <c r="AO56" i="46"/>
  <c r="AO55" i="46"/>
  <c r="AO54" i="46"/>
  <c r="AO53" i="46"/>
  <c r="AO52" i="46"/>
  <c r="AO51" i="46"/>
  <c r="AO50" i="46"/>
  <c r="AO49" i="46"/>
  <c r="AO48" i="46"/>
  <c r="AO47" i="46"/>
  <c r="AO46" i="46"/>
  <c r="AO45" i="46"/>
  <c r="AO44" i="46"/>
  <c r="AO43" i="46"/>
  <c r="AO42" i="46"/>
  <c r="AO41" i="46"/>
  <c r="AO40" i="46"/>
  <c r="AO39" i="46"/>
  <c r="AO38" i="46"/>
  <c r="AO37" i="46"/>
  <c r="AO36" i="46"/>
  <c r="AO35" i="46"/>
  <c r="AO34" i="46"/>
  <c r="AO33" i="46"/>
  <c r="AO32" i="46"/>
  <c r="AO31" i="46"/>
  <c r="AO30" i="46"/>
  <c r="AO29" i="46"/>
  <c r="AO28" i="46"/>
  <c r="AO27" i="46"/>
  <c r="AO26" i="46"/>
  <c r="AO25" i="46"/>
  <c r="AO24" i="46"/>
  <c r="AO23" i="46"/>
  <c r="AO22" i="46"/>
  <c r="AO21" i="46"/>
  <c r="AO20" i="46"/>
  <c r="AO19" i="46"/>
  <c r="AO18" i="46"/>
  <c r="AO17" i="46"/>
  <c r="AJ45" i="46"/>
  <c r="AJ44" i="46"/>
  <c r="AJ43" i="46"/>
  <c r="AJ42" i="46"/>
  <c r="AJ41" i="46"/>
  <c r="AJ40" i="46"/>
  <c r="AJ39" i="46"/>
  <c r="AJ38" i="46"/>
  <c r="AJ37" i="46"/>
  <c r="AJ36" i="46"/>
  <c r="AJ35" i="46"/>
  <c r="AJ34" i="46"/>
  <c r="AJ33" i="46"/>
  <c r="AJ32" i="46"/>
  <c r="AJ31" i="46"/>
  <c r="AJ30" i="46"/>
  <c r="AJ29" i="46"/>
  <c r="AJ28" i="46"/>
  <c r="AJ27" i="46"/>
  <c r="AJ26" i="46"/>
  <c r="AJ25" i="46"/>
  <c r="AJ24" i="46"/>
  <c r="AJ23" i="46"/>
  <c r="AJ22" i="46"/>
  <c r="AJ21" i="46"/>
  <c r="AJ20" i="46"/>
  <c r="AJ19" i="46"/>
  <c r="AJ18" i="46"/>
  <c r="AJ17" i="46"/>
  <c r="Z72" i="46"/>
  <c r="Z71" i="46"/>
  <c r="Z70" i="46"/>
  <c r="Z69" i="46"/>
  <c r="Z68" i="46"/>
  <c r="Z67" i="46"/>
  <c r="Z66" i="46"/>
  <c r="Z65" i="46"/>
  <c r="Z64" i="46"/>
  <c r="Z63" i="46"/>
  <c r="Z62" i="46"/>
  <c r="Z61" i="46"/>
  <c r="Z60" i="46"/>
  <c r="Z59" i="46"/>
  <c r="Z58" i="46"/>
  <c r="Z57" i="46"/>
  <c r="Z56" i="46"/>
  <c r="Z55" i="46"/>
  <c r="Z54" i="46"/>
  <c r="Z53" i="46"/>
  <c r="Z52" i="46"/>
  <c r="Z51" i="46"/>
  <c r="Z50" i="46"/>
  <c r="Z49" i="46"/>
  <c r="Z48" i="46"/>
  <c r="Z47" i="46"/>
  <c r="Z46" i="46"/>
  <c r="Z45" i="46"/>
  <c r="Z44" i="46"/>
  <c r="Z43" i="46"/>
  <c r="Z42" i="46"/>
  <c r="Z41" i="46"/>
  <c r="Z40" i="46"/>
  <c r="Z39" i="46"/>
  <c r="Z38" i="46"/>
  <c r="Z37" i="46"/>
  <c r="Z36" i="46"/>
  <c r="Z35" i="46"/>
  <c r="Z34" i="46"/>
  <c r="Z33" i="46"/>
  <c r="Z32" i="46"/>
  <c r="Z31" i="46"/>
  <c r="Z30" i="46"/>
  <c r="Z29" i="46"/>
  <c r="Z28" i="46"/>
  <c r="Z27" i="46"/>
  <c r="Z26" i="46"/>
  <c r="Z25" i="46"/>
  <c r="Z24" i="46"/>
  <c r="Z23" i="46"/>
  <c r="Z22" i="46"/>
  <c r="Z21" i="46"/>
  <c r="Z20" i="46"/>
  <c r="Z19" i="46"/>
  <c r="Z18" i="46"/>
  <c r="Z17" i="46"/>
  <c r="BW95" i="46"/>
  <c r="T95" i="46"/>
  <c r="BW94" i="46"/>
  <c r="T94" i="46"/>
  <c r="BW93" i="46"/>
  <c r="T93" i="46"/>
  <c r="BW92" i="46"/>
  <c r="T92" i="46"/>
  <c r="BW91" i="46"/>
  <c r="BJ91" i="46"/>
  <c r="T91" i="46"/>
  <c r="K91" i="46"/>
  <c r="BW90" i="46"/>
  <c r="BJ90" i="46"/>
  <c r="T90" i="46"/>
  <c r="K90" i="46"/>
  <c r="BW89" i="46"/>
  <c r="BJ89" i="46"/>
  <c r="T89" i="46"/>
  <c r="K89" i="46"/>
  <c r="BW88" i="46"/>
  <c r="BJ88" i="46"/>
  <c r="T88" i="46"/>
  <c r="K88" i="46"/>
  <c r="BW87" i="46"/>
  <c r="BJ87" i="46"/>
  <c r="T87" i="46"/>
  <c r="K87" i="46"/>
  <c r="BW86" i="46"/>
  <c r="BJ86" i="46"/>
  <c r="T86" i="46"/>
  <c r="K86" i="46"/>
  <c r="BW85" i="46"/>
  <c r="BJ85" i="46"/>
  <c r="T85" i="46"/>
  <c r="K85" i="46"/>
  <c r="BW84" i="46"/>
  <c r="BJ84" i="46"/>
  <c r="T84" i="46"/>
  <c r="K84" i="46"/>
  <c r="BW83" i="46"/>
  <c r="BJ83" i="46"/>
  <c r="T83" i="46"/>
  <c r="K83" i="46"/>
  <c r="BW82" i="46"/>
  <c r="BJ82" i="46"/>
  <c r="T82" i="46"/>
  <c r="K82" i="46"/>
  <c r="BW81" i="46"/>
  <c r="BJ81" i="46"/>
  <c r="T81" i="46"/>
  <c r="K81" i="46"/>
  <c r="BW80" i="46"/>
  <c r="BJ80" i="46"/>
  <c r="T80" i="46"/>
  <c r="K80" i="46"/>
  <c r="BW79" i="46"/>
  <c r="BJ79" i="46"/>
  <c r="T79" i="46"/>
  <c r="K79" i="46"/>
  <c r="BW78" i="46"/>
  <c r="BJ78" i="46"/>
  <c r="T78" i="46"/>
  <c r="K78" i="46"/>
  <c r="BW77" i="46"/>
  <c r="BJ77" i="46"/>
  <c r="T77" i="46"/>
  <c r="K77" i="46"/>
  <c r="BW76" i="46"/>
  <c r="BJ76" i="46"/>
  <c r="T76" i="46"/>
  <c r="K76" i="46"/>
  <c r="BW75" i="46"/>
  <c r="BJ75" i="46"/>
  <c r="T75" i="46"/>
  <c r="K75" i="46"/>
  <c r="BW74" i="46"/>
  <c r="BJ74" i="46"/>
  <c r="T74" i="46"/>
  <c r="K74" i="46"/>
  <c r="BW73" i="46"/>
  <c r="BJ73" i="46"/>
  <c r="T73" i="46"/>
  <c r="K73" i="46"/>
  <c r="BW72" i="46"/>
  <c r="BJ72" i="46"/>
  <c r="T72" i="46"/>
  <c r="K72" i="46"/>
  <c r="BW71" i="46"/>
  <c r="BJ71" i="46"/>
  <c r="T71" i="46"/>
  <c r="K71" i="46"/>
  <c r="BW70" i="46"/>
  <c r="BJ70" i="46"/>
  <c r="T70" i="46"/>
  <c r="K70" i="46"/>
  <c r="BW69" i="46"/>
  <c r="BJ69" i="46"/>
  <c r="T69" i="46"/>
  <c r="K69" i="46"/>
  <c r="BW68" i="46"/>
  <c r="BJ68" i="46"/>
  <c r="T68" i="46"/>
  <c r="K68" i="46"/>
  <c r="BW67" i="46"/>
  <c r="BJ67" i="46"/>
  <c r="T67" i="46"/>
  <c r="K67" i="46"/>
  <c r="BW66" i="46"/>
  <c r="BJ66" i="46"/>
  <c r="T66" i="46"/>
  <c r="K66" i="46"/>
  <c r="BW65" i="46"/>
  <c r="BJ65" i="46"/>
  <c r="T65" i="46"/>
  <c r="K65" i="46"/>
  <c r="BW64" i="46"/>
  <c r="BJ64" i="46"/>
  <c r="T64" i="46"/>
  <c r="K64" i="46"/>
  <c r="BW63" i="46"/>
  <c r="BJ63" i="46"/>
  <c r="T63" i="46"/>
  <c r="K63" i="46"/>
  <c r="BW62" i="46"/>
  <c r="BJ62" i="46"/>
  <c r="T62" i="46"/>
  <c r="K62" i="46"/>
  <c r="BW61" i="46"/>
  <c r="BJ61" i="46"/>
  <c r="T61" i="46"/>
  <c r="K61" i="46"/>
  <c r="BW60" i="46"/>
  <c r="BJ60" i="46"/>
  <c r="T60" i="46"/>
  <c r="K60" i="46"/>
  <c r="BW59" i="46"/>
  <c r="BJ59" i="46"/>
  <c r="T59" i="46"/>
  <c r="K59" i="46"/>
  <c r="BW58" i="46"/>
  <c r="BJ58" i="46"/>
  <c r="T58" i="46"/>
  <c r="K58" i="46"/>
  <c r="BW57" i="46"/>
  <c r="BJ57" i="46"/>
  <c r="T57" i="46"/>
  <c r="K57" i="46"/>
  <c r="BW56" i="46"/>
  <c r="BJ56" i="46"/>
  <c r="T56" i="46"/>
  <c r="K56" i="46"/>
  <c r="BW55" i="46"/>
  <c r="BJ55" i="46"/>
  <c r="T55" i="46"/>
  <c r="K55" i="46"/>
  <c r="BW54" i="46"/>
  <c r="BJ54" i="46"/>
  <c r="T54" i="46"/>
  <c r="K54" i="46"/>
  <c r="BW53" i="46"/>
  <c r="BJ53" i="46"/>
  <c r="T53" i="46"/>
  <c r="K53" i="46"/>
  <c r="BW52" i="46"/>
  <c r="BJ52" i="46"/>
  <c r="T52" i="46"/>
  <c r="K52" i="46"/>
  <c r="BW51" i="46"/>
  <c r="BJ51" i="46"/>
  <c r="T51" i="46"/>
  <c r="K51" i="46"/>
  <c r="BW50" i="46"/>
  <c r="BJ50" i="46"/>
  <c r="T50" i="46"/>
  <c r="K50" i="46"/>
  <c r="BW49" i="46"/>
  <c r="BJ49" i="46"/>
  <c r="T49" i="46"/>
  <c r="K49" i="46"/>
  <c r="BW48" i="46"/>
  <c r="BJ48" i="46"/>
  <c r="T48" i="46"/>
  <c r="K48" i="46"/>
  <c r="BW47" i="46"/>
  <c r="BJ47" i="46"/>
  <c r="T47" i="46"/>
  <c r="K47" i="46"/>
  <c r="BW46" i="46"/>
  <c r="BJ46" i="46"/>
  <c r="T46" i="46"/>
  <c r="K46" i="46"/>
  <c r="BW45" i="46"/>
  <c r="BJ45" i="46"/>
  <c r="T45" i="46"/>
  <c r="K45" i="46"/>
  <c r="BW44" i="46"/>
  <c r="BJ44" i="46"/>
  <c r="T44" i="46"/>
  <c r="K44" i="46"/>
  <c r="BW43" i="46"/>
  <c r="BJ43" i="46"/>
  <c r="T43" i="46"/>
  <c r="K43" i="46"/>
  <c r="BW42" i="46"/>
  <c r="BJ42" i="46"/>
  <c r="T42" i="46"/>
  <c r="K42" i="46"/>
  <c r="BW41" i="46"/>
  <c r="BJ41" i="46"/>
  <c r="T41" i="46"/>
  <c r="K41" i="46"/>
  <c r="BW40" i="46"/>
  <c r="BJ40" i="46"/>
  <c r="T40" i="46"/>
  <c r="K40" i="46"/>
  <c r="BW39" i="46"/>
  <c r="BJ39" i="46"/>
  <c r="T39" i="46"/>
  <c r="K39" i="46"/>
  <c r="BW38" i="46"/>
  <c r="BJ38" i="46"/>
  <c r="T38" i="46"/>
  <c r="K38" i="46"/>
  <c r="BW37" i="46"/>
  <c r="BJ37" i="46"/>
  <c r="T37" i="46"/>
  <c r="K37" i="46"/>
  <c r="BW36" i="46"/>
  <c r="BJ36" i="46"/>
  <c r="T36" i="46"/>
  <c r="K36" i="46"/>
  <c r="BW35" i="46"/>
  <c r="BJ35" i="46"/>
  <c r="T35" i="46"/>
  <c r="K35" i="46"/>
  <c r="BW34" i="46"/>
  <c r="BJ34" i="46"/>
  <c r="T34" i="46"/>
  <c r="K34" i="46"/>
  <c r="BW33" i="46"/>
  <c r="BJ33" i="46"/>
  <c r="T33" i="46"/>
  <c r="K33" i="46"/>
  <c r="BW32" i="46"/>
  <c r="BJ32" i="46"/>
  <c r="BC32" i="46"/>
  <c r="T32" i="46"/>
  <c r="K32" i="46"/>
  <c r="BW31" i="46"/>
  <c r="BJ31" i="46"/>
  <c r="T31" i="46"/>
  <c r="K31" i="46"/>
  <c r="BW30" i="46"/>
  <c r="BJ30" i="46"/>
  <c r="T30" i="46"/>
  <c r="K30" i="46"/>
  <c r="BW29" i="46"/>
  <c r="BJ29" i="46"/>
  <c r="T29" i="46"/>
  <c r="K29" i="46"/>
  <c r="BW28" i="46"/>
  <c r="BJ28" i="46"/>
  <c r="T28" i="46"/>
  <c r="K28" i="46"/>
  <c r="BW27" i="46"/>
  <c r="BJ27" i="46"/>
  <c r="T27" i="46"/>
  <c r="K27" i="46"/>
  <c r="BW26" i="46"/>
  <c r="BJ26" i="46"/>
  <c r="T26" i="46"/>
  <c r="K26" i="46"/>
  <c r="BW25" i="46"/>
  <c r="BJ25" i="46"/>
  <c r="T25" i="46"/>
  <c r="K25" i="46"/>
  <c r="BW24" i="46"/>
  <c r="BJ24" i="46"/>
  <c r="T24" i="46"/>
  <c r="K24" i="46"/>
  <c r="BW23" i="46"/>
  <c r="BJ23" i="46"/>
  <c r="T23" i="46"/>
  <c r="K23" i="46"/>
  <c r="BW22" i="46"/>
  <c r="BJ22" i="46"/>
  <c r="T22" i="46"/>
  <c r="K22" i="46"/>
  <c r="BW21" i="46"/>
  <c r="BJ21" i="46"/>
  <c r="T21" i="46"/>
  <c r="K21" i="46"/>
  <c r="BW20" i="46"/>
  <c r="BJ20" i="46"/>
  <c r="T20" i="46"/>
  <c r="K20" i="46"/>
  <c r="T19" i="46"/>
  <c r="K19" i="46"/>
  <c r="BR8" i="46"/>
  <c r="BP8" i="46"/>
  <c r="BO8" i="46"/>
  <c r="BN8" i="46"/>
  <c r="BM8" i="46"/>
  <c r="BL8" i="46"/>
  <c r="BK8" i="46"/>
  <c r="W8" i="46"/>
  <c r="Q8" i="46"/>
  <c r="P8" i="46"/>
  <c r="O8" i="46"/>
  <c r="N8" i="46"/>
  <c r="M8" i="46"/>
  <c r="L8" i="46"/>
  <c r="I8" i="46"/>
  <c r="H8" i="46"/>
  <c r="G8" i="46"/>
  <c r="F8" i="46"/>
  <c r="E8" i="46"/>
  <c r="D8" i="46"/>
  <c r="C8" i="46"/>
  <c r="CH7" i="46"/>
  <c r="CC7" i="46"/>
  <c r="BX7" i="46"/>
  <c r="BD7" i="46"/>
  <c r="AY7" i="46"/>
  <c r="AT7" i="46"/>
  <c r="AO7" i="46"/>
  <c r="AJ7" i="46"/>
  <c r="AE7" i="46"/>
  <c r="Z7" i="46"/>
  <c r="M72" i="45"/>
  <c r="O72" i="45" s="1"/>
  <c r="Z71" i="45"/>
  <c r="AB71" i="45" s="1"/>
  <c r="M71" i="45"/>
  <c r="O71" i="45" s="1"/>
  <c r="E71" i="45"/>
  <c r="G71" i="45" s="1"/>
  <c r="Z70" i="45"/>
  <c r="AB70" i="45" s="1"/>
  <c r="M70" i="45"/>
  <c r="O70" i="45" s="1"/>
  <c r="E70" i="45"/>
  <c r="G70" i="45" s="1"/>
  <c r="Z69" i="45"/>
  <c r="AB69" i="45" s="1"/>
  <c r="M69" i="45"/>
  <c r="O69" i="45" s="1"/>
  <c r="E69" i="45"/>
  <c r="G69" i="45" s="1"/>
  <c r="Z68" i="45"/>
  <c r="AB68" i="45" s="1"/>
  <c r="M68" i="45"/>
  <c r="O68" i="45" s="1"/>
  <c r="E68" i="45"/>
  <c r="G68" i="45" s="1"/>
  <c r="Z67" i="45"/>
  <c r="AB67" i="45" s="1"/>
  <c r="M67" i="45"/>
  <c r="O67" i="45" s="1"/>
  <c r="E67" i="45"/>
  <c r="G67" i="45" s="1"/>
  <c r="Z66" i="45"/>
  <c r="AB66" i="45" s="1"/>
  <c r="M66" i="45"/>
  <c r="O66" i="45" s="1"/>
  <c r="E66" i="45"/>
  <c r="G66" i="45" s="1"/>
  <c r="Z65" i="45"/>
  <c r="AB65" i="45" s="1"/>
  <c r="M65" i="45"/>
  <c r="O65" i="45" s="1"/>
  <c r="E65" i="45"/>
  <c r="G65" i="45" s="1"/>
  <c r="AI64" i="45"/>
  <c r="Z64" i="45"/>
  <c r="AB64" i="45" s="1"/>
  <c r="M64" i="45"/>
  <c r="O64" i="45" s="1"/>
  <c r="E64" i="45"/>
  <c r="G64" i="45" s="1"/>
  <c r="AI63" i="45"/>
  <c r="Z63" i="45"/>
  <c r="AB63" i="45" s="1"/>
  <c r="M63" i="45"/>
  <c r="O63" i="45" s="1"/>
  <c r="E63" i="45"/>
  <c r="G63" i="45" s="1"/>
  <c r="AI62" i="45"/>
  <c r="Z62" i="45"/>
  <c r="AB62" i="45" s="1"/>
  <c r="M62" i="45"/>
  <c r="O62" i="45" s="1"/>
  <c r="E62" i="45"/>
  <c r="G62" i="45" s="1"/>
  <c r="AI61" i="45"/>
  <c r="Z61" i="45"/>
  <c r="AB61" i="45" s="1"/>
  <c r="M61" i="45"/>
  <c r="O61" i="45" s="1"/>
  <c r="E61" i="45"/>
  <c r="G61" i="45" s="1"/>
  <c r="AI60" i="45"/>
  <c r="Z60" i="45"/>
  <c r="AB60" i="45" s="1"/>
  <c r="M60" i="45"/>
  <c r="O60" i="45" s="1"/>
  <c r="E60" i="45"/>
  <c r="G60" i="45" s="1"/>
  <c r="AI59" i="45"/>
  <c r="Z59" i="45"/>
  <c r="AB59" i="45" s="1"/>
  <c r="M59" i="45"/>
  <c r="O59" i="45" s="1"/>
  <c r="E59" i="45"/>
  <c r="G59" i="45" s="1"/>
  <c r="AI58" i="45"/>
  <c r="Z58" i="45"/>
  <c r="AB58" i="45" s="1"/>
  <c r="M58" i="45"/>
  <c r="O58" i="45" s="1"/>
  <c r="E58" i="45"/>
  <c r="G58" i="45" s="1"/>
  <c r="AI57" i="45"/>
  <c r="Z57" i="45"/>
  <c r="AB57" i="45" s="1"/>
  <c r="M57" i="45"/>
  <c r="O57" i="45" s="1"/>
  <c r="E57" i="45"/>
  <c r="G57" i="45" s="1"/>
  <c r="AI56" i="45"/>
  <c r="Z56" i="45"/>
  <c r="AB56" i="45" s="1"/>
  <c r="M56" i="45"/>
  <c r="O56" i="45" s="1"/>
  <c r="E56" i="45"/>
  <c r="G56" i="45" s="1"/>
  <c r="AI55" i="45"/>
  <c r="Z55" i="45"/>
  <c r="AB55" i="45" s="1"/>
  <c r="M55" i="45"/>
  <c r="O55" i="45" s="1"/>
  <c r="E55" i="45"/>
  <c r="G55" i="45" s="1"/>
  <c r="AI54" i="45"/>
  <c r="Z54" i="45"/>
  <c r="AB54" i="45" s="1"/>
  <c r="M54" i="45"/>
  <c r="O54" i="45" s="1"/>
  <c r="E54" i="45"/>
  <c r="G54" i="45" s="1"/>
  <c r="AI53" i="45"/>
  <c r="Z53" i="45"/>
  <c r="AB53" i="45" s="1"/>
  <c r="M53" i="45"/>
  <c r="O53" i="45" s="1"/>
  <c r="E53" i="45"/>
  <c r="G53" i="45" s="1"/>
  <c r="AI52" i="45"/>
  <c r="Z52" i="45"/>
  <c r="AB52" i="45" s="1"/>
  <c r="M52" i="45"/>
  <c r="O52" i="45" s="1"/>
  <c r="E52" i="45"/>
  <c r="G52" i="45" s="1"/>
  <c r="AI51" i="45"/>
  <c r="Z51" i="45"/>
  <c r="AB51" i="45" s="1"/>
  <c r="M51" i="45"/>
  <c r="O51" i="45" s="1"/>
  <c r="E51" i="45"/>
  <c r="G51" i="45" s="1"/>
  <c r="AI50" i="45"/>
  <c r="Z50" i="45"/>
  <c r="AB50" i="45" s="1"/>
  <c r="M50" i="45"/>
  <c r="O50" i="45" s="1"/>
  <c r="E50" i="45"/>
  <c r="G50" i="45" s="1"/>
  <c r="AI49" i="45"/>
  <c r="Z49" i="45"/>
  <c r="AB49" i="45" s="1"/>
  <c r="M49" i="45"/>
  <c r="O49" i="45" s="1"/>
  <c r="E49" i="45"/>
  <c r="G49" i="45" s="1"/>
  <c r="AI48" i="45"/>
  <c r="Z48" i="45"/>
  <c r="AB48" i="45" s="1"/>
  <c r="M48" i="45"/>
  <c r="O48" i="45" s="1"/>
  <c r="E48" i="45"/>
  <c r="G48" i="45" s="1"/>
  <c r="AI47" i="45"/>
  <c r="Z47" i="45"/>
  <c r="AB47" i="45" s="1"/>
  <c r="M47" i="45"/>
  <c r="O47" i="45" s="1"/>
  <c r="E47" i="45"/>
  <c r="G47" i="45" s="1"/>
  <c r="AI46" i="45"/>
  <c r="Z46" i="45"/>
  <c r="AB46" i="45" s="1"/>
  <c r="M46" i="45"/>
  <c r="O46" i="45" s="1"/>
  <c r="E46" i="45"/>
  <c r="G46" i="45" s="1"/>
  <c r="AI45" i="45"/>
  <c r="Z45" i="45"/>
  <c r="AB45" i="45" s="1"/>
  <c r="M45" i="45"/>
  <c r="O45" i="45" s="1"/>
  <c r="E45" i="45"/>
  <c r="G45" i="45" s="1"/>
  <c r="AI44" i="45"/>
  <c r="Z44" i="45"/>
  <c r="AB44" i="45" s="1"/>
  <c r="M44" i="45"/>
  <c r="O44" i="45" s="1"/>
  <c r="E44" i="45"/>
  <c r="G44" i="45" s="1"/>
  <c r="AI43" i="45"/>
  <c r="Z43" i="45"/>
  <c r="AB43" i="45" s="1"/>
  <c r="M43" i="45"/>
  <c r="O43" i="45" s="1"/>
  <c r="E43" i="45"/>
  <c r="G43" i="45" s="1"/>
  <c r="AI42" i="45"/>
  <c r="Z42" i="45"/>
  <c r="AB42" i="45" s="1"/>
  <c r="M42" i="45"/>
  <c r="O42" i="45" s="1"/>
  <c r="E42" i="45"/>
  <c r="G42" i="45" s="1"/>
  <c r="AI41" i="45"/>
  <c r="Z41" i="45"/>
  <c r="AB41" i="45" s="1"/>
  <c r="M41" i="45"/>
  <c r="O41" i="45" s="1"/>
  <c r="E41" i="45"/>
  <c r="G41" i="45" s="1"/>
  <c r="AI40" i="45"/>
  <c r="Z40" i="45"/>
  <c r="AB40" i="45" s="1"/>
  <c r="M40" i="45"/>
  <c r="O40" i="45" s="1"/>
  <c r="E40" i="45"/>
  <c r="G40" i="45" s="1"/>
  <c r="AI39" i="45"/>
  <c r="Z39" i="45"/>
  <c r="AB39" i="45" s="1"/>
  <c r="U39" i="45"/>
  <c r="W39" i="45" s="1"/>
  <c r="M39" i="45"/>
  <c r="O39" i="45" s="1"/>
  <c r="E39" i="45"/>
  <c r="G39" i="45" s="1"/>
  <c r="AI38" i="45"/>
  <c r="Z38" i="45"/>
  <c r="AB38" i="45" s="1"/>
  <c r="U38" i="45"/>
  <c r="W38" i="45" s="1"/>
  <c r="M38" i="45"/>
  <c r="O38" i="45" s="1"/>
  <c r="E38" i="45"/>
  <c r="G38" i="45" s="1"/>
  <c r="AI37" i="45"/>
  <c r="Z37" i="45"/>
  <c r="AB37" i="45" s="1"/>
  <c r="U37" i="45"/>
  <c r="W37" i="45" s="1"/>
  <c r="M37" i="45"/>
  <c r="O37" i="45" s="1"/>
  <c r="E37" i="45"/>
  <c r="G37" i="45" s="1"/>
  <c r="AI36" i="45"/>
  <c r="Z36" i="45"/>
  <c r="AB36" i="45" s="1"/>
  <c r="U36" i="45"/>
  <c r="W36" i="45" s="1"/>
  <c r="M36" i="45"/>
  <c r="O36" i="45" s="1"/>
  <c r="E36" i="45"/>
  <c r="G36" i="45" s="1"/>
  <c r="AI35" i="45"/>
  <c r="Z35" i="45"/>
  <c r="AB35" i="45" s="1"/>
  <c r="U35" i="45"/>
  <c r="W35" i="45" s="1"/>
  <c r="M35" i="45"/>
  <c r="O35" i="45" s="1"/>
  <c r="E35" i="45"/>
  <c r="G35" i="45" s="1"/>
  <c r="AI34" i="45"/>
  <c r="Z34" i="45"/>
  <c r="AB34" i="45" s="1"/>
  <c r="U34" i="45"/>
  <c r="W34" i="45" s="1"/>
  <c r="M34" i="45"/>
  <c r="O34" i="45" s="1"/>
  <c r="E34" i="45"/>
  <c r="G34" i="45" s="1"/>
  <c r="AI33" i="45"/>
  <c r="Z33" i="45"/>
  <c r="AB33" i="45" s="1"/>
  <c r="U33" i="45"/>
  <c r="W33" i="45" s="1"/>
  <c r="M33" i="45"/>
  <c r="O33" i="45" s="1"/>
  <c r="E33" i="45"/>
  <c r="G33" i="45" s="1"/>
  <c r="AI32" i="45"/>
  <c r="Z32" i="45"/>
  <c r="AB32" i="45" s="1"/>
  <c r="U32" i="45"/>
  <c r="W32" i="45" s="1"/>
  <c r="M32" i="45"/>
  <c r="O32" i="45" s="1"/>
  <c r="E32" i="45"/>
  <c r="G32" i="45" s="1"/>
  <c r="AI31" i="45"/>
  <c r="Z31" i="45"/>
  <c r="AB31" i="45" s="1"/>
  <c r="U31" i="45"/>
  <c r="W31" i="45" s="1"/>
  <c r="M31" i="45"/>
  <c r="O31" i="45" s="1"/>
  <c r="E31" i="45"/>
  <c r="G31" i="45" s="1"/>
  <c r="AI30" i="45"/>
  <c r="Z30" i="45"/>
  <c r="AB30" i="45" s="1"/>
  <c r="U30" i="45"/>
  <c r="W30" i="45" s="1"/>
  <c r="M30" i="45"/>
  <c r="O30" i="45" s="1"/>
  <c r="E30" i="45"/>
  <c r="G30" i="45" s="1"/>
  <c r="AI29" i="45"/>
  <c r="Z29" i="45"/>
  <c r="AB29" i="45" s="1"/>
  <c r="U29" i="45"/>
  <c r="W29" i="45" s="1"/>
  <c r="M29" i="45"/>
  <c r="O29" i="45" s="1"/>
  <c r="E29" i="45"/>
  <c r="G29" i="45" s="1"/>
  <c r="AI28" i="45"/>
  <c r="Z28" i="45"/>
  <c r="AB28" i="45" s="1"/>
  <c r="U28" i="45"/>
  <c r="W28" i="45" s="1"/>
  <c r="M28" i="45"/>
  <c r="O28" i="45" s="1"/>
  <c r="E28" i="45"/>
  <c r="G28" i="45" s="1"/>
  <c r="AI27" i="45"/>
  <c r="Z27" i="45"/>
  <c r="AB27" i="45" s="1"/>
  <c r="U27" i="45"/>
  <c r="W27" i="45" s="1"/>
  <c r="M27" i="45"/>
  <c r="O27" i="45" s="1"/>
  <c r="E27" i="45"/>
  <c r="G27" i="45" s="1"/>
  <c r="AI26" i="45"/>
  <c r="Z26" i="45"/>
  <c r="AB26" i="45" s="1"/>
  <c r="U26" i="45"/>
  <c r="W26" i="45" s="1"/>
  <c r="M26" i="45"/>
  <c r="O26" i="45" s="1"/>
  <c r="E26" i="45"/>
  <c r="G26" i="45" s="1"/>
  <c r="AI25" i="45"/>
  <c r="Z25" i="45"/>
  <c r="AB25" i="45" s="1"/>
  <c r="U25" i="45"/>
  <c r="W25" i="45" s="1"/>
  <c r="M25" i="45"/>
  <c r="O25" i="45" s="1"/>
  <c r="E25" i="45"/>
  <c r="G25" i="45" s="1"/>
  <c r="AI24" i="45"/>
  <c r="Z24" i="45"/>
  <c r="AB24" i="45" s="1"/>
  <c r="U24" i="45"/>
  <c r="W24" i="45" s="1"/>
  <c r="M24" i="45"/>
  <c r="O24" i="45" s="1"/>
  <c r="E24" i="45"/>
  <c r="G24" i="45" s="1"/>
  <c r="AI23" i="45"/>
  <c r="Z23" i="45"/>
  <c r="AB23" i="45" s="1"/>
  <c r="U23" i="45"/>
  <c r="W23" i="45" s="1"/>
  <c r="M23" i="45"/>
  <c r="O23" i="45" s="1"/>
  <c r="E23" i="45"/>
  <c r="G23" i="45" s="1"/>
  <c r="AI22" i="45"/>
  <c r="Z22" i="45"/>
  <c r="AB22" i="45" s="1"/>
  <c r="U22" i="45"/>
  <c r="W22" i="45" s="1"/>
  <c r="M22" i="45"/>
  <c r="O22" i="45" s="1"/>
  <c r="E22" i="45"/>
  <c r="G22" i="45" s="1"/>
  <c r="AI21" i="45"/>
  <c r="Z21" i="45"/>
  <c r="AB21" i="45" s="1"/>
  <c r="U21" i="45"/>
  <c r="W21" i="45" s="1"/>
  <c r="M21" i="45"/>
  <c r="O21" i="45" s="1"/>
  <c r="E21" i="45"/>
  <c r="G21" i="45" s="1"/>
  <c r="AI20" i="45"/>
  <c r="Z20" i="45"/>
  <c r="AB20" i="45" s="1"/>
  <c r="U20" i="45"/>
  <c r="W20" i="45" s="1"/>
  <c r="M20" i="45"/>
  <c r="O20" i="45" s="1"/>
  <c r="E20" i="45"/>
  <c r="G20" i="45" s="1"/>
  <c r="AI19" i="45"/>
  <c r="Z19" i="45"/>
  <c r="AB19" i="45" s="1"/>
  <c r="U19" i="45"/>
  <c r="W19" i="45" s="1"/>
  <c r="M19" i="45"/>
  <c r="O19" i="45" s="1"/>
  <c r="E19" i="45"/>
  <c r="G19" i="45" s="1"/>
  <c r="AI18" i="45"/>
  <c r="Z18" i="45"/>
  <c r="AB18" i="45" s="1"/>
  <c r="U18" i="45"/>
  <c r="W18" i="45" s="1"/>
  <c r="M18" i="45"/>
  <c r="O18" i="45" s="1"/>
  <c r="E18" i="45"/>
  <c r="G18" i="45" s="1"/>
  <c r="AI17" i="45"/>
  <c r="Z17" i="45"/>
  <c r="AB17" i="45" s="1"/>
  <c r="U17" i="45"/>
  <c r="W17" i="45" s="1"/>
  <c r="M17" i="45"/>
  <c r="O17" i="45" s="1"/>
  <c r="E17" i="45"/>
  <c r="G17" i="45" s="1"/>
  <c r="CE129" i="44"/>
  <c r="CD129" i="44"/>
  <c r="CC129" i="44"/>
  <c r="CB129" i="44"/>
  <c r="CA129" i="44"/>
  <c r="BZ129" i="44"/>
  <c r="BY129" i="44"/>
  <c r="BX129" i="44"/>
  <c r="BW129" i="44"/>
  <c r="BV129" i="44"/>
  <c r="BU129" i="44"/>
  <c r="BT129" i="44"/>
  <c r="BS129" i="44"/>
  <c r="BR129" i="44"/>
  <c r="BQ129" i="44"/>
  <c r="BP129" i="44"/>
  <c r="BO129" i="44"/>
  <c r="BN129" i="44"/>
  <c r="BM129" i="44"/>
  <c r="BL129" i="44"/>
  <c r="BK129" i="44"/>
  <c r="BJ129" i="44"/>
  <c r="BI129" i="44"/>
  <c r="BH129" i="44"/>
  <c r="BG129" i="44"/>
  <c r="BF129" i="44"/>
  <c r="BE129" i="44"/>
  <c r="BD129" i="44"/>
  <c r="BC129" i="44"/>
  <c r="BB129" i="44"/>
  <c r="BA129" i="44"/>
  <c r="AZ129" i="44"/>
  <c r="AY129" i="44"/>
  <c r="AX129" i="44"/>
  <c r="AW129" i="44"/>
  <c r="AV129" i="44"/>
  <c r="AU129" i="44"/>
  <c r="AT129" i="44"/>
  <c r="AS129" i="44"/>
  <c r="AR129" i="44"/>
  <c r="AQ129" i="44"/>
  <c r="AP129" i="44"/>
  <c r="AO129" i="44"/>
  <c r="AN129" i="44"/>
  <c r="AM129" i="44"/>
  <c r="AL129" i="44"/>
  <c r="AK129" i="44"/>
  <c r="AJ129" i="44"/>
  <c r="AI129" i="44"/>
  <c r="AH129" i="44"/>
  <c r="AG129" i="44"/>
  <c r="AF129" i="44"/>
  <c r="AE129" i="44"/>
  <c r="AD129" i="44"/>
  <c r="AC129" i="44"/>
  <c r="AB129" i="44"/>
  <c r="AA129" i="44"/>
  <c r="Z129" i="44"/>
  <c r="Y129" i="44"/>
  <c r="X129" i="44"/>
  <c r="W129" i="44"/>
  <c r="V129" i="44"/>
  <c r="U129" i="44"/>
  <c r="T129" i="44"/>
  <c r="S129" i="44"/>
  <c r="R129" i="44"/>
  <c r="Q129" i="44"/>
  <c r="P129" i="44"/>
  <c r="O129" i="44"/>
  <c r="N129" i="44"/>
  <c r="M129" i="44"/>
  <c r="L129" i="44"/>
  <c r="K129" i="44"/>
  <c r="J129" i="44"/>
  <c r="I129" i="44"/>
  <c r="H129" i="44"/>
  <c r="G129" i="44"/>
  <c r="F129" i="44"/>
  <c r="E129" i="44"/>
  <c r="D129" i="44"/>
  <c r="CE95" i="44"/>
  <c r="CD95" i="44"/>
  <c r="CC95" i="44"/>
  <c r="CB95" i="44"/>
  <c r="CA95" i="44"/>
  <c r="BZ95" i="44"/>
  <c r="BY95" i="44"/>
  <c r="BX95" i="44"/>
  <c r="BW95" i="44"/>
  <c r="BV95" i="44"/>
  <c r="BU95" i="44"/>
  <c r="BT95" i="44"/>
  <c r="BS95" i="44"/>
  <c r="BR95" i="44"/>
  <c r="BQ95" i="44"/>
  <c r="BP95" i="44"/>
  <c r="BO95" i="44"/>
  <c r="BN95" i="44"/>
  <c r="BM95" i="44"/>
  <c r="BL95" i="44"/>
  <c r="BK95" i="44"/>
  <c r="BJ95" i="44"/>
  <c r="BI95" i="44"/>
  <c r="BH95" i="44"/>
  <c r="BG95" i="44"/>
  <c r="BF95" i="44"/>
  <c r="BE95" i="44"/>
  <c r="BD95" i="44"/>
  <c r="BC95" i="44"/>
  <c r="BB95" i="44"/>
  <c r="BA95" i="44"/>
  <c r="AZ95" i="44"/>
  <c r="AY95" i="44"/>
  <c r="AX95" i="44"/>
  <c r="AW95" i="44"/>
  <c r="AV95" i="44"/>
  <c r="AU95" i="44"/>
  <c r="AT95" i="44"/>
  <c r="AS95" i="44"/>
  <c r="AR95" i="44"/>
  <c r="AQ95" i="44"/>
  <c r="AP95" i="44"/>
  <c r="AO95" i="44"/>
  <c r="AN95" i="44"/>
  <c r="AM95" i="44"/>
  <c r="AL95" i="44"/>
  <c r="AK95" i="44"/>
  <c r="AJ95" i="44"/>
  <c r="AI95" i="44"/>
  <c r="AH95" i="44"/>
  <c r="AG95" i="44"/>
  <c r="AF95" i="44"/>
  <c r="AE95" i="44"/>
  <c r="AD95" i="44"/>
  <c r="AC95" i="44"/>
  <c r="AB95" i="44"/>
  <c r="AA95" i="44"/>
  <c r="Z95" i="44"/>
  <c r="Y95" i="44"/>
  <c r="X95" i="44"/>
  <c r="W95" i="44"/>
  <c r="V95" i="44"/>
  <c r="U95" i="44"/>
  <c r="T95" i="44"/>
  <c r="S95" i="44"/>
  <c r="R95" i="44"/>
  <c r="Q95" i="44"/>
  <c r="P95" i="44"/>
  <c r="O95" i="44"/>
  <c r="N95" i="44"/>
  <c r="M95" i="44"/>
  <c r="L95" i="44"/>
  <c r="K95" i="44"/>
  <c r="J95" i="44"/>
  <c r="I95" i="44"/>
  <c r="H95" i="44"/>
  <c r="G95" i="44"/>
  <c r="F95" i="44"/>
  <c r="E95" i="44"/>
  <c r="D95" i="44"/>
  <c r="E65" i="44"/>
  <c r="D65" i="44"/>
  <c r="G49" i="44"/>
  <c r="H27" i="44"/>
  <c r="G27" i="44"/>
  <c r="H57" i="44"/>
  <c r="G59" i="44"/>
  <c r="E40" i="44"/>
  <c r="D40" i="44"/>
  <c r="H26" i="44"/>
  <c r="G26" i="44"/>
  <c r="F26" i="44"/>
  <c r="E39" i="44"/>
  <c r="D39" i="44"/>
  <c r="E38" i="44"/>
  <c r="D38" i="44"/>
  <c r="AJ72" i="43"/>
  <c r="M72" i="43"/>
  <c r="E72" i="43"/>
  <c r="G72" i="43" s="1"/>
  <c r="AJ71" i="43"/>
  <c r="W71" i="43"/>
  <c r="M71" i="43"/>
  <c r="E71" i="43"/>
  <c r="G71" i="43" s="1"/>
  <c r="AJ70" i="43"/>
  <c r="W70" i="43"/>
  <c r="M70" i="43"/>
  <c r="E70" i="43"/>
  <c r="G70" i="43" s="1"/>
  <c r="AJ69" i="43"/>
  <c r="W69" i="43"/>
  <c r="M69" i="43"/>
  <c r="E69" i="43"/>
  <c r="G69" i="43" s="1"/>
  <c r="AJ68" i="43"/>
  <c r="W68" i="43"/>
  <c r="M68" i="43"/>
  <c r="E68" i="43"/>
  <c r="G68" i="43" s="1"/>
  <c r="AJ67" i="43"/>
  <c r="W67" i="43"/>
  <c r="M67" i="43"/>
  <c r="E67" i="43"/>
  <c r="G67" i="43" s="1"/>
  <c r="AJ66" i="43"/>
  <c r="W66" i="43"/>
  <c r="M66" i="43"/>
  <c r="E66" i="43"/>
  <c r="G66" i="43" s="1"/>
  <c r="AJ65" i="43"/>
  <c r="W65" i="43"/>
  <c r="M65" i="43"/>
  <c r="E65" i="43"/>
  <c r="G65" i="43" s="1"/>
  <c r="AJ64" i="43"/>
  <c r="W64" i="43"/>
  <c r="M64" i="43"/>
  <c r="E64" i="43"/>
  <c r="G64" i="43" s="1"/>
  <c r="AT63" i="43"/>
  <c r="AM63" i="43"/>
  <c r="AJ63" i="43"/>
  <c r="AC63" i="43"/>
  <c r="W63" i="43"/>
  <c r="M63" i="43"/>
  <c r="E63" i="43"/>
  <c r="G63" i="43" s="1"/>
  <c r="AT62" i="43"/>
  <c r="AM62" i="43"/>
  <c r="AJ62" i="43"/>
  <c r="AC62" i="43"/>
  <c r="W62" i="43"/>
  <c r="M62" i="43"/>
  <c r="E62" i="43"/>
  <c r="G62" i="43" s="1"/>
  <c r="AT61" i="43"/>
  <c r="AM61" i="43"/>
  <c r="AJ61" i="43"/>
  <c r="AC61" i="43"/>
  <c r="W61" i="43"/>
  <c r="M61" i="43"/>
  <c r="E61" i="43"/>
  <c r="G61" i="43" s="1"/>
  <c r="AT60" i="43"/>
  <c r="AM60" i="43"/>
  <c r="AJ60" i="43"/>
  <c r="AC60" i="43"/>
  <c r="W60" i="43"/>
  <c r="M60" i="43"/>
  <c r="E60" i="43"/>
  <c r="G60" i="43" s="1"/>
  <c r="AT59" i="43"/>
  <c r="AM59" i="43"/>
  <c r="AJ59" i="43"/>
  <c r="AC59" i="43"/>
  <c r="W59" i="43"/>
  <c r="M59" i="43"/>
  <c r="E59" i="43"/>
  <c r="G59" i="43" s="1"/>
  <c r="AT58" i="43"/>
  <c r="AM58" i="43"/>
  <c r="AJ58" i="43"/>
  <c r="AC58" i="43"/>
  <c r="W58" i="43"/>
  <c r="M58" i="43"/>
  <c r="E58" i="43"/>
  <c r="G58" i="43" s="1"/>
  <c r="AT57" i="43"/>
  <c r="AM57" i="43"/>
  <c r="AJ57" i="43"/>
  <c r="AC57" i="43"/>
  <c r="W57" i="43"/>
  <c r="M57" i="43"/>
  <c r="E57" i="43"/>
  <c r="G57" i="43" s="1"/>
  <c r="AT56" i="43"/>
  <c r="AM56" i="43"/>
  <c r="AJ56" i="43"/>
  <c r="AC56" i="43"/>
  <c r="W56" i="43"/>
  <c r="M56" i="43"/>
  <c r="E56" i="43"/>
  <c r="G56" i="43" s="1"/>
  <c r="AT55" i="43"/>
  <c r="AM55" i="43"/>
  <c r="AJ55" i="43"/>
  <c r="AC55" i="43"/>
  <c r="W55" i="43"/>
  <c r="M55" i="43"/>
  <c r="E55" i="43"/>
  <c r="G55" i="43" s="1"/>
  <c r="AT54" i="43"/>
  <c r="AM54" i="43"/>
  <c r="AJ54" i="43"/>
  <c r="AC54" i="43"/>
  <c r="W54" i="43"/>
  <c r="M54" i="43"/>
  <c r="E54" i="43"/>
  <c r="G54" i="43" s="1"/>
  <c r="AT53" i="43"/>
  <c r="AM53" i="43"/>
  <c r="AJ53" i="43"/>
  <c r="AC53" i="43"/>
  <c r="W53" i="43"/>
  <c r="M53" i="43"/>
  <c r="E53" i="43"/>
  <c r="G53" i="43" s="1"/>
  <c r="AT52" i="43"/>
  <c r="AM52" i="43"/>
  <c r="AJ52" i="43"/>
  <c r="AC52" i="43"/>
  <c r="W52" i="43"/>
  <c r="M52" i="43"/>
  <c r="E52" i="43"/>
  <c r="G52" i="43" s="1"/>
  <c r="AT51" i="43"/>
  <c r="AM51" i="43"/>
  <c r="AJ51" i="43"/>
  <c r="AC51" i="43"/>
  <c r="W51" i="43"/>
  <c r="M51" i="43"/>
  <c r="E51" i="43"/>
  <c r="G51" i="43" s="1"/>
  <c r="AT50" i="43"/>
  <c r="AM50" i="43"/>
  <c r="AJ50" i="43"/>
  <c r="AC50" i="43"/>
  <c r="W50" i="43"/>
  <c r="M50" i="43"/>
  <c r="E50" i="43"/>
  <c r="G50" i="43" s="1"/>
  <c r="AT49" i="43"/>
  <c r="AM49" i="43"/>
  <c r="AJ49" i="43"/>
  <c r="AC49" i="43"/>
  <c r="W49" i="43"/>
  <c r="M49" i="43"/>
  <c r="E49" i="43"/>
  <c r="G49" i="43" s="1"/>
  <c r="AT48" i="43"/>
  <c r="AM48" i="43"/>
  <c r="AJ48" i="43"/>
  <c r="AC48" i="43"/>
  <c r="W48" i="43"/>
  <c r="M48" i="43"/>
  <c r="E48" i="43"/>
  <c r="G48" i="43" s="1"/>
  <c r="AT47" i="43"/>
  <c r="AM47" i="43"/>
  <c r="AJ47" i="43"/>
  <c r="AC47" i="43"/>
  <c r="W47" i="43"/>
  <c r="M47" i="43"/>
  <c r="E47" i="43"/>
  <c r="G47" i="43" s="1"/>
  <c r="AT46" i="43"/>
  <c r="AM46" i="43"/>
  <c r="AJ46" i="43"/>
  <c r="AC46" i="43"/>
  <c r="W46" i="43"/>
  <c r="M46" i="43"/>
  <c r="E46" i="43"/>
  <c r="G46" i="43" s="1"/>
  <c r="AT45" i="43"/>
  <c r="AM45" i="43"/>
  <c r="AJ45" i="43"/>
  <c r="AC45" i="43"/>
  <c r="Z45" i="43"/>
  <c r="W45" i="43"/>
  <c r="M45" i="43"/>
  <c r="E45" i="43"/>
  <c r="G45" i="43" s="1"/>
  <c r="AT44" i="43"/>
  <c r="AM44" i="43"/>
  <c r="AJ44" i="43"/>
  <c r="AC44" i="43"/>
  <c r="Z44" i="43"/>
  <c r="W44" i="43"/>
  <c r="P44" i="43"/>
  <c r="M44" i="43"/>
  <c r="E44" i="43"/>
  <c r="G44" i="43" s="1"/>
  <c r="AT43" i="43"/>
  <c r="AM43" i="43"/>
  <c r="AJ43" i="43"/>
  <c r="AC43" i="43"/>
  <c r="Z43" i="43"/>
  <c r="W43" i="43"/>
  <c r="P43" i="43"/>
  <c r="M43" i="43"/>
  <c r="E43" i="43"/>
  <c r="G43" i="43" s="1"/>
  <c r="AT42" i="43"/>
  <c r="AM42" i="43"/>
  <c r="AJ42" i="43"/>
  <c r="AC42" i="43"/>
  <c r="Z42" i="43"/>
  <c r="W42" i="43"/>
  <c r="P42" i="43"/>
  <c r="M42" i="43"/>
  <c r="E42" i="43"/>
  <c r="G42" i="43" s="1"/>
  <c r="AT41" i="43"/>
  <c r="AM41" i="43"/>
  <c r="AJ41" i="43"/>
  <c r="AC41" i="43"/>
  <c r="Z41" i="43"/>
  <c r="W41" i="43"/>
  <c r="P41" i="43"/>
  <c r="M41" i="43"/>
  <c r="E41" i="43"/>
  <c r="G41" i="43" s="1"/>
  <c r="AT40" i="43"/>
  <c r="AM40" i="43"/>
  <c r="AJ40" i="43"/>
  <c r="AC40" i="43"/>
  <c r="Z40" i="43"/>
  <c r="W40" i="43"/>
  <c r="P40" i="43"/>
  <c r="M40" i="43"/>
  <c r="E40" i="43"/>
  <c r="G40" i="43" s="1"/>
  <c r="AT39" i="43"/>
  <c r="AM39" i="43"/>
  <c r="AJ39" i="43"/>
  <c r="AC39" i="43"/>
  <c r="Z39" i="43"/>
  <c r="W39" i="43"/>
  <c r="P39" i="43"/>
  <c r="M39" i="43"/>
  <c r="E39" i="43"/>
  <c r="G39" i="43" s="1"/>
  <c r="AT38" i="43"/>
  <c r="AM38" i="43"/>
  <c r="AJ38" i="43"/>
  <c r="AC38" i="43"/>
  <c r="Z38" i="43"/>
  <c r="W38" i="43"/>
  <c r="P38" i="43"/>
  <c r="M38" i="43"/>
  <c r="E38" i="43"/>
  <c r="G38" i="43" s="1"/>
  <c r="AT37" i="43"/>
  <c r="AM37" i="43"/>
  <c r="AJ37" i="43"/>
  <c r="AC37" i="43"/>
  <c r="Z37" i="43"/>
  <c r="W37" i="43"/>
  <c r="P37" i="43"/>
  <c r="M37" i="43"/>
  <c r="E37" i="43"/>
  <c r="G37" i="43" s="1"/>
  <c r="AT36" i="43"/>
  <c r="AM36" i="43"/>
  <c r="AJ36" i="43"/>
  <c r="AC36" i="43"/>
  <c r="Z36" i="43"/>
  <c r="W36" i="43"/>
  <c r="P36" i="43"/>
  <c r="M36" i="43"/>
  <c r="E36" i="43"/>
  <c r="G36" i="43" s="1"/>
  <c r="AT35" i="43"/>
  <c r="AM35" i="43"/>
  <c r="AJ35" i="43"/>
  <c r="AC35" i="43"/>
  <c r="Z35" i="43"/>
  <c r="W35" i="43"/>
  <c r="P35" i="43"/>
  <c r="M35" i="43"/>
  <c r="E35" i="43"/>
  <c r="G35" i="43" s="1"/>
  <c r="AT34" i="43"/>
  <c r="AM34" i="43"/>
  <c r="AJ34" i="43"/>
  <c r="AC34" i="43"/>
  <c r="Z34" i="43"/>
  <c r="W34" i="43"/>
  <c r="P34" i="43"/>
  <c r="M34" i="43"/>
  <c r="E34" i="43"/>
  <c r="G34" i="43" s="1"/>
  <c r="AT33" i="43"/>
  <c r="AM33" i="43"/>
  <c r="AJ33" i="43"/>
  <c r="AC33" i="43"/>
  <c r="Z33" i="43"/>
  <c r="W33" i="43"/>
  <c r="P33" i="43"/>
  <c r="M33" i="43"/>
  <c r="E33" i="43"/>
  <c r="G33" i="43" s="1"/>
  <c r="AT32" i="43"/>
  <c r="AM32" i="43"/>
  <c r="AJ32" i="43"/>
  <c r="AC32" i="43"/>
  <c r="Z32" i="43"/>
  <c r="W32" i="43"/>
  <c r="P32" i="43"/>
  <c r="M32" i="43"/>
  <c r="E32" i="43"/>
  <c r="G32" i="43" s="1"/>
  <c r="AT31" i="43"/>
  <c r="AM31" i="43"/>
  <c r="AJ31" i="43"/>
  <c r="AC31" i="43"/>
  <c r="Z31" i="43"/>
  <c r="W31" i="43"/>
  <c r="P31" i="43"/>
  <c r="M31" i="43"/>
  <c r="E31" i="43"/>
  <c r="G31" i="43" s="1"/>
  <c r="AT30" i="43"/>
  <c r="AM30" i="43"/>
  <c r="AJ30" i="43"/>
  <c r="AC30" i="43"/>
  <c r="Z30" i="43"/>
  <c r="W30" i="43"/>
  <c r="P30" i="43"/>
  <c r="M30" i="43"/>
  <c r="E30" i="43"/>
  <c r="G30" i="43" s="1"/>
  <c r="AT29" i="43"/>
  <c r="AM29" i="43"/>
  <c r="AJ29" i="43"/>
  <c r="AC29" i="43"/>
  <c r="Z29" i="43"/>
  <c r="W29" i="43"/>
  <c r="P29" i="43"/>
  <c r="M29" i="43"/>
  <c r="E29" i="43"/>
  <c r="G29" i="43" s="1"/>
  <c r="AT28" i="43"/>
  <c r="AM28" i="43"/>
  <c r="AJ28" i="43"/>
  <c r="AC28" i="43"/>
  <c r="Z28" i="43"/>
  <c r="W28" i="43"/>
  <c r="P28" i="43"/>
  <c r="M28" i="43"/>
  <c r="E28" i="43"/>
  <c r="G28" i="43" s="1"/>
  <c r="AT27" i="43"/>
  <c r="AM27" i="43"/>
  <c r="AJ27" i="43"/>
  <c r="AC27" i="43"/>
  <c r="Z27" i="43"/>
  <c r="W27" i="43"/>
  <c r="P27" i="43"/>
  <c r="M27" i="43"/>
  <c r="E27" i="43"/>
  <c r="G27" i="43" s="1"/>
  <c r="AT26" i="43"/>
  <c r="AM26" i="43"/>
  <c r="AJ26" i="43"/>
  <c r="AC26" i="43"/>
  <c r="Z26" i="43"/>
  <c r="W26" i="43"/>
  <c r="P26" i="43"/>
  <c r="M26" i="43"/>
  <c r="E26" i="43"/>
  <c r="G26" i="43" s="1"/>
  <c r="AT25" i="43"/>
  <c r="AM25" i="43"/>
  <c r="AJ25" i="43"/>
  <c r="AC25" i="43"/>
  <c r="Z25" i="43"/>
  <c r="W25" i="43"/>
  <c r="P25" i="43"/>
  <c r="M25" i="43"/>
  <c r="E25" i="43"/>
  <c r="G25" i="43" s="1"/>
  <c r="AT24" i="43"/>
  <c r="AM24" i="43"/>
  <c r="AJ24" i="43"/>
  <c r="AC24" i="43"/>
  <c r="Z24" i="43"/>
  <c r="W24" i="43"/>
  <c r="P24" i="43"/>
  <c r="M24" i="43"/>
  <c r="E24" i="43"/>
  <c r="G24" i="43" s="1"/>
  <c r="AT23" i="43"/>
  <c r="AM23" i="43"/>
  <c r="AJ23" i="43"/>
  <c r="AC23" i="43"/>
  <c r="Z23" i="43"/>
  <c r="W23" i="43"/>
  <c r="P23" i="43"/>
  <c r="M23" i="43"/>
  <c r="E23" i="43"/>
  <c r="G23" i="43" s="1"/>
  <c r="AT22" i="43"/>
  <c r="AM22" i="43"/>
  <c r="AJ22" i="43"/>
  <c r="AC22" i="43"/>
  <c r="Z22" i="43"/>
  <c r="W22" i="43"/>
  <c r="P22" i="43"/>
  <c r="M22" i="43"/>
  <c r="E22" i="43"/>
  <c r="G22" i="43" s="1"/>
  <c r="AT21" i="43"/>
  <c r="AM21" i="43"/>
  <c r="AJ21" i="43"/>
  <c r="AC21" i="43"/>
  <c r="Z21" i="43"/>
  <c r="W21" i="43"/>
  <c r="P21" i="43"/>
  <c r="M21" i="43"/>
  <c r="E21" i="43"/>
  <c r="G21" i="43" s="1"/>
  <c r="AT20" i="43"/>
  <c r="AM20" i="43"/>
  <c r="AJ20" i="43"/>
  <c r="AC20" i="43"/>
  <c r="Z20" i="43"/>
  <c r="W20" i="43"/>
  <c r="P20" i="43"/>
  <c r="M20" i="43"/>
  <c r="E20" i="43"/>
  <c r="G20" i="43" s="1"/>
  <c r="AT19" i="43"/>
  <c r="AM19" i="43"/>
  <c r="AJ19" i="43"/>
  <c r="AC19" i="43"/>
  <c r="Z19" i="43"/>
  <c r="W19" i="43"/>
  <c r="P19" i="43"/>
  <c r="M19" i="43"/>
  <c r="E19" i="43"/>
  <c r="G19" i="43" s="1"/>
  <c r="AT18" i="43"/>
  <c r="AM18" i="43"/>
  <c r="AJ18" i="43"/>
  <c r="AC18" i="43"/>
  <c r="Z18" i="43"/>
  <c r="W18" i="43"/>
  <c r="P18" i="43"/>
  <c r="M18" i="43"/>
  <c r="E18" i="43"/>
  <c r="G18" i="43" s="1"/>
  <c r="AT17" i="43"/>
  <c r="AM17" i="43"/>
  <c r="AJ17" i="43"/>
  <c r="AC17" i="43"/>
  <c r="Z17" i="43"/>
  <c r="W17" i="43"/>
  <c r="P17" i="43"/>
  <c r="M17" i="43"/>
  <c r="E17" i="43"/>
  <c r="G17" i="43" s="1"/>
  <c r="AS8" i="43"/>
  <c r="AR8" i="43"/>
  <c r="AL8" i="43"/>
  <c r="AK8" i="43"/>
  <c r="AI8" i="43"/>
  <c r="AH8" i="43"/>
  <c r="AB8" i="43"/>
  <c r="AA8" i="43"/>
  <c r="Y8" i="43"/>
  <c r="X8" i="43"/>
  <c r="V8" i="43"/>
  <c r="U8" i="43"/>
  <c r="O8" i="43"/>
  <c r="N8" i="43"/>
  <c r="L8" i="43"/>
  <c r="K8" i="43"/>
  <c r="F8" i="43"/>
  <c r="D8" i="43"/>
  <c r="C8" i="43"/>
  <c r="CE128" i="42"/>
  <c r="CD128" i="42"/>
  <c r="CC128" i="42"/>
  <c r="CB128" i="42"/>
  <c r="CA128" i="42"/>
  <c r="BZ128" i="42"/>
  <c r="BY128" i="42"/>
  <c r="BX128" i="42"/>
  <c r="BW128" i="42"/>
  <c r="BV128" i="42"/>
  <c r="BU128" i="42"/>
  <c r="BT128" i="42"/>
  <c r="BS128" i="42"/>
  <c r="BR128" i="42"/>
  <c r="BQ128" i="42"/>
  <c r="BP128" i="42"/>
  <c r="BO128" i="42"/>
  <c r="BN128" i="42"/>
  <c r="BM128" i="42"/>
  <c r="BL128" i="42"/>
  <c r="BK128" i="42"/>
  <c r="BJ128" i="42"/>
  <c r="BI128" i="42"/>
  <c r="BH128" i="42"/>
  <c r="BG128" i="42"/>
  <c r="BF128" i="42"/>
  <c r="BE128" i="42"/>
  <c r="BD128" i="42"/>
  <c r="BC128" i="42"/>
  <c r="BB128" i="42"/>
  <c r="BA128" i="42"/>
  <c r="AZ128" i="42"/>
  <c r="AY128" i="42"/>
  <c r="AX128" i="42"/>
  <c r="AW128" i="42"/>
  <c r="AV128" i="42"/>
  <c r="AU128" i="42"/>
  <c r="AT128" i="42"/>
  <c r="AS128" i="42"/>
  <c r="AR128" i="42"/>
  <c r="AQ128" i="42"/>
  <c r="AP128" i="42"/>
  <c r="AO128" i="42"/>
  <c r="AN128" i="42"/>
  <c r="AM128" i="42"/>
  <c r="AL128" i="42"/>
  <c r="AK128" i="42"/>
  <c r="AJ128" i="42"/>
  <c r="AI128" i="42"/>
  <c r="AH128" i="42"/>
  <c r="AG128" i="42"/>
  <c r="AF128" i="42"/>
  <c r="AE128" i="42"/>
  <c r="AD128" i="42"/>
  <c r="AC128" i="42"/>
  <c r="AB128" i="42"/>
  <c r="AA128" i="42"/>
  <c r="Z128" i="42"/>
  <c r="Y128" i="42"/>
  <c r="X128" i="42"/>
  <c r="W128" i="42"/>
  <c r="V128" i="42"/>
  <c r="U128" i="42"/>
  <c r="T128" i="42"/>
  <c r="S128" i="42"/>
  <c r="R128" i="42"/>
  <c r="Q128" i="42"/>
  <c r="P128" i="42"/>
  <c r="O128" i="42"/>
  <c r="N128" i="42"/>
  <c r="M128" i="42"/>
  <c r="L128" i="42"/>
  <c r="K128" i="42"/>
  <c r="J128" i="42"/>
  <c r="I128" i="42"/>
  <c r="H128" i="42"/>
  <c r="G128" i="42"/>
  <c r="F128" i="42"/>
  <c r="E128" i="42"/>
  <c r="D128" i="42"/>
  <c r="CE96" i="42"/>
  <c r="CD96" i="42"/>
  <c r="CC96" i="42"/>
  <c r="CB96" i="42"/>
  <c r="CA96" i="42"/>
  <c r="BZ96" i="42"/>
  <c r="BY96" i="42"/>
  <c r="BX96" i="42"/>
  <c r="BW96" i="42"/>
  <c r="BV96" i="42"/>
  <c r="BU96" i="42"/>
  <c r="BT96" i="42"/>
  <c r="BS96" i="42"/>
  <c r="BR96" i="42"/>
  <c r="BQ96" i="42"/>
  <c r="BP96" i="42"/>
  <c r="BO96" i="42"/>
  <c r="BN96" i="42"/>
  <c r="BM96" i="42"/>
  <c r="BL96" i="42"/>
  <c r="BK96" i="42"/>
  <c r="BJ96" i="42"/>
  <c r="BI96" i="42"/>
  <c r="BH96" i="42"/>
  <c r="BG96" i="42"/>
  <c r="BF96" i="42"/>
  <c r="BE96" i="42"/>
  <c r="BD96" i="42"/>
  <c r="BC96" i="42"/>
  <c r="BB96" i="42"/>
  <c r="BA96" i="42"/>
  <c r="AZ96" i="42"/>
  <c r="AY96" i="42"/>
  <c r="AX96" i="42"/>
  <c r="AW96" i="42"/>
  <c r="AV96" i="42"/>
  <c r="AU96" i="42"/>
  <c r="AT96" i="42"/>
  <c r="AS96" i="42"/>
  <c r="AR96" i="42"/>
  <c r="AQ96" i="42"/>
  <c r="AP96" i="42"/>
  <c r="AO96" i="42"/>
  <c r="AN96" i="42"/>
  <c r="AM96" i="42"/>
  <c r="AL96" i="42"/>
  <c r="AK96" i="42"/>
  <c r="AJ96" i="42"/>
  <c r="AI96" i="42"/>
  <c r="AH96" i="42"/>
  <c r="AG96" i="42"/>
  <c r="AF96" i="42"/>
  <c r="AE96" i="42"/>
  <c r="AD96" i="42"/>
  <c r="AC96" i="42"/>
  <c r="AB96" i="42"/>
  <c r="AA96" i="42"/>
  <c r="Z96" i="42"/>
  <c r="Y96" i="42"/>
  <c r="X96" i="42"/>
  <c r="W96" i="42"/>
  <c r="V96" i="42"/>
  <c r="U96" i="42"/>
  <c r="T96" i="42"/>
  <c r="S96" i="42"/>
  <c r="R96" i="42"/>
  <c r="Q96" i="42"/>
  <c r="P96" i="42"/>
  <c r="O96" i="42"/>
  <c r="N96" i="42"/>
  <c r="M96" i="42"/>
  <c r="L96" i="42"/>
  <c r="K96" i="42"/>
  <c r="J96" i="42"/>
  <c r="I96" i="42"/>
  <c r="H96" i="42"/>
  <c r="G96" i="42"/>
  <c r="F96" i="42"/>
  <c r="E96" i="42"/>
  <c r="D96" i="42"/>
  <c r="H55" i="42"/>
  <c r="E45" i="42"/>
  <c r="D45" i="42"/>
  <c r="O29" i="42"/>
  <c r="N44" i="42"/>
  <c r="L44" i="42"/>
  <c r="K44" i="42"/>
  <c r="J44" i="42"/>
  <c r="F74" i="42"/>
  <c r="E44" i="42"/>
  <c r="D44" i="42"/>
  <c r="O28" i="42"/>
  <c r="N72" i="42"/>
  <c r="E28" i="42"/>
  <c r="D43" i="42"/>
  <c r="P27" i="42"/>
  <c r="O27" i="42"/>
  <c r="M71" i="42"/>
  <c r="D42" i="42"/>
  <c r="AL30" i="46" l="1"/>
  <c r="AQ17" i="46"/>
  <c r="AQ49" i="46"/>
  <c r="AQ57" i="46"/>
  <c r="AS57" i="46" s="1"/>
  <c r="AV17" i="46"/>
  <c r="BA23" i="46"/>
  <c r="BC23" i="46" s="1"/>
  <c r="BA31" i="46"/>
  <c r="BC31" i="46" s="1"/>
  <c r="BA39" i="46"/>
  <c r="AG23" i="46"/>
  <c r="AI23" i="46" s="1"/>
  <c r="AG39" i="46"/>
  <c r="AI39" i="46" s="1"/>
  <c r="AG55" i="46"/>
  <c r="AI55" i="46" s="1"/>
  <c r="CE27" i="46"/>
  <c r="CG27" i="46" s="1"/>
  <c r="CE43" i="46"/>
  <c r="CE59" i="46"/>
  <c r="CG59" i="46" s="1"/>
  <c r="CE75" i="46"/>
  <c r="CG75" i="46" s="1"/>
  <c r="CJ124" i="46"/>
  <c r="CL124" i="46" s="1"/>
  <c r="AB66" i="46"/>
  <c r="AD66" i="46" s="1"/>
  <c r="AL34" i="46"/>
  <c r="BA27" i="46"/>
  <c r="BC27" i="46" s="1"/>
  <c r="BA35" i="46"/>
  <c r="BC35" i="46" s="1"/>
  <c r="AB68" i="46"/>
  <c r="AQ31" i="46"/>
  <c r="AS31" i="46" s="1"/>
  <c r="AV31" i="46"/>
  <c r="BF27" i="46"/>
  <c r="BH27" i="46" s="1"/>
  <c r="BA22" i="46"/>
  <c r="BC22" i="46" s="1"/>
  <c r="BA30" i="46"/>
  <c r="BA38" i="46"/>
  <c r="CE34" i="46"/>
  <c r="CE50" i="46"/>
  <c r="AL19" i="46"/>
  <c r="AN19" i="46" s="1"/>
  <c r="AQ30" i="46"/>
  <c r="AQ46" i="46"/>
  <c r="AS46" i="46" s="1"/>
  <c r="AQ62" i="46"/>
  <c r="BA28" i="46"/>
  <c r="BA36" i="46"/>
  <c r="AG20" i="46"/>
  <c r="AG36" i="46"/>
  <c r="AI36" i="46" s="1"/>
  <c r="AG52" i="46"/>
  <c r="AI52" i="46" s="1"/>
  <c r="AG60" i="46"/>
  <c r="AG68" i="46"/>
  <c r="BZ47" i="46"/>
  <c r="BZ79" i="46"/>
  <c r="CJ123" i="46"/>
  <c r="AV47" i="46"/>
  <c r="BA21" i="46"/>
  <c r="BC21" i="46" s="1"/>
  <c r="BA29" i="46"/>
  <c r="BC29" i="46" s="1"/>
  <c r="BA37" i="46"/>
  <c r="BC37" i="46" s="1"/>
  <c r="AG21" i="46"/>
  <c r="AI21" i="46" s="1"/>
  <c r="AG29" i="46"/>
  <c r="AI29" i="46" s="1"/>
  <c r="AG37" i="46"/>
  <c r="AG45" i="46"/>
  <c r="AG53" i="46"/>
  <c r="AG61" i="46"/>
  <c r="AI61" i="46" s="1"/>
  <c r="AG69" i="46"/>
  <c r="AI69" i="46" s="1"/>
  <c r="BZ24" i="46"/>
  <c r="CB24" i="46" s="1"/>
  <c r="BZ40" i="46"/>
  <c r="CB40" i="46" s="1"/>
  <c r="BZ56" i="46"/>
  <c r="CB56" i="46" s="1"/>
  <c r="BZ72" i="46"/>
  <c r="CB72" i="46" s="1"/>
  <c r="CE25" i="46"/>
  <c r="CE41" i="46"/>
  <c r="CE57" i="46"/>
  <c r="CG57" i="46" s="1"/>
  <c r="CE73" i="46"/>
  <c r="CG73" i="46" s="1"/>
  <c r="AB71" i="46"/>
  <c r="AL23" i="46"/>
  <c r="AL39" i="46"/>
  <c r="AN39" i="46" s="1"/>
  <c r="CJ21" i="46"/>
  <c r="CJ37" i="46"/>
  <c r="CL37" i="46" s="1"/>
  <c r="CJ53" i="46"/>
  <c r="CL53" i="46" s="1"/>
  <c r="CJ69" i="46"/>
  <c r="CJ85" i="46"/>
  <c r="CL85" i="46" s="1"/>
  <c r="CJ101" i="46"/>
  <c r="CL101" i="46" s="1"/>
  <c r="BU20" i="40"/>
  <c r="BM20" i="40"/>
  <c r="BE20" i="40"/>
  <c r="AW20" i="40"/>
  <c r="AO20" i="40"/>
  <c r="AG20" i="40"/>
  <c r="Y20" i="40"/>
  <c r="Q20" i="40"/>
  <c r="I20" i="40"/>
  <c r="BP19" i="40"/>
  <c r="BH19" i="40"/>
  <c r="AZ19" i="40"/>
  <c r="AR19" i="40"/>
  <c r="AJ19" i="40"/>
  <c r="AB19" i="40"/>
  <c r="T19" i="40"/>
  <c r="L19" i="40"/>
  <c r="BR18" i="40"/>
  <c r="BJ18" i="40"/>
  <c r="BB18" i="40"/>
  <c r="AT18" i="40"/>
  <c r="AL18" i="40"/>
  <c r="AD18" i="40"/>
  <c r="V18" i="40"/>
  <c r="N18" i="40"/>
  <c r="D82" i="43"/>
  <c r="L81" i="43"/>
  <c r="V79" i="43"/>
  <c r="AI76" i="43"/>
  <c r="D74" i="43"/>
  <c r="L73" i="43"/>
  <c r="V72" i="43"/>
  <c r="BT20" i="40"/>
  <c r="BL20" i="40"/>
  <c r="BD20" i="40"/>
  <c r="AV20" i="40"/>
  <c r="AN20" i="40"/>
  <c r="AF20" i="40"/>
  <c r="X20" i="40"/>
  <c r="P20" i="40"/>
  <c r="H20" i="40"/>
  <c r="BW19" i="40"/>
  <c r="BO19" i="40"/>
  <c r="BG19" i="40"/>
  <c r="AY19" i="40"/>
  <c r="AQ19" i="40"/>
  <c r="AI19" i="40"/>
  <c r="AA19" i="40"/>
  <c r="S19" i="40"/>
  <c r="BQ18" i="40"/>
  <c r="BI18" i="40"/>
  <c r="BA18" i="40"/>
  <c r="AS18" i="40"/>
  <c r="AK18" i="40"/>
  <c r="AC18" i="40"/>
  <c r="U18" i="40"/>
  <c r="M18" i="40"/>
  <c r="AI82" i="43"/>
  <c r="D81" i="43"/>
  <c r="L80" i="43"/>
  <c r="V78" i="43"/>
  <c r="AI75" i="43"/>
  <c r="D73" i="43"/>
  <c r="BS20" i="40"/>
  <c r="BK20" i="40"/>
  <c r="BC20" i="40"/>
  <c r="AU20" i="40"/>
  <c r="AM20" i="40"/>
  <c r="AE20" i="40"/>
  <c r="W20" i="40"/>
  <c r="O20" i="40"/>
  <c r="G20" i="40"/>
  <c r="BV19" i="40"/>
  <c r="BN19" i="40"/>
  <c r="BF19" i="40"/>
  <c r="AX19" i="40"/>
  <c r="AP19" i="40"/>
  <c r="AH19" i="40"/>
  <c r="Z19" i="40"/>
  <c r="R19" i="40"/>
  <c r="BP18" i="40"/>
  <c r="BH18" i="40"/>
  <c r="AZ18" i="40"/>
  <c r="AR18" i="40"/>
  <c r="AJ18" i="40"/>
  <c r="AB18" i="40"/>
  <c r="T18" i="40"/>
  <c r="L18" i="40"/>
  <c r="D80" i="43"/>
  <c r="L79" i="43"/>
  <c r="V77" i="43"/>
  <c r="AI74" i="43"/>
  <c r="BR20" i="40"/>
  <c r="BJ20" i="40"/>
  <c r="BB20" i="40"/>
  <c r="AT20" i="40"/>
  <c r="AL20" i="40"/>
  <c r="AD20" i="40"/>
  <c r="V20" i="40"/>
  <c r="N20" i="40"/>
  <c r="F20" i="40"/>
  <c r="BU19" i="40"/>
  <c r="BM19" i="40"/>
  <c r="BE19" i="40"/>
  <c r="AW19" i="40"/>
  <c r="AO19" i="40"/>
  <c r="AG19" i="40"/>
  <c r="Y19" i="40"/>
  <c r="Q19" i="40"/>
  <c r="BW18" i="40"/>
  <c r="BO18" i="40"/>
  <c r="BG18" i="40"/>
  <c r="AY18" i="40"/>
  <c r="AQ18" i="40"/>
  <c r="AI18" i="40"/>
  <c r="AA18" i="40"/>
  <c r="S18" i="40"/>
  <c r="AI81" i="43"/>
  <c r="D79" i="43"/>
  <c r="L78" i="43"/>
  <c r="V76" i="43"/>
  <c r="AI73" i="43"/>
  <c r="L72" i="43"/>
  <c r="BQ20" i="40"/>
  <c r="BI20" i="40"/>
  <c r="BA20" i="40"/>
  <c r="AS20" i="40"/>
  <c r="AK20" i="40"/>
  <c r="AC20" i="40"/>
  <c r="U20" i="40"/>
  <c r="M20" i="40"/>
  <c r="E20" i="40"/>
  <c r="BT19" i="40"/>
  <c r="BL19" i="40"/>
  <c r="BD19" i="40"/>
  <c r="AV19" i="40"/>
  <c r="AN19" i="40"/>
  <c r="AF19" i="40"/>
  <c r="X19" i="40"/>
  <c r="P19" i="40"/>
  <c r="BV18" i="40"/>
  <c r="BN18" i="40"/>
  <c r="BF18" i="40"/>
  <c r="AX18" i="40"/>
  <c r="AP18" i="40"/>
  <c r="AH18" i="40"/>
  <c r="Z18" i="40"/>
  <c r="R18" i="40"/>
  <c r="V82" i="43"/>
  <c r="AI80" i="43"/>
  <c r="D78" i="43"/>
  <c r="L77" i="43"/>
  <c r="V75" i="43"/>
  <c r="AI72" i="43"/>
  <c r="BW20" i="40"/>
  <c r="BO20" i="40"/>
  <c r="BG20" i="40"/>
  <c r="AY20" i="40"/>
  <c r="AQ20" i="40"/>
  <c r="AI20" i="40"/>
  <c r="AA20" i="40"/>
  <c r="S20" i="40"/>
  <c r="K20" i="40"/>
  <c r="C20" i="40"/>
  <c r="BR19" i="40"/>
  <c r="BJ19" i="40"/>
  <c r="BB19" i="40"/>
  <c r="AT19" i="40"/>
  <c r="AL19" i="40"/>
  <c r="AD19" i="40"/>
  <c r="V19" i="40"/>
  <c r="N19" i="40"/>
  <c r="BT18" i="40"/>
  <c r="BL18" i="40"/>
  <c r="BD18" i="40"/>
  <c r="AV18" i="40"/>
  <c r="AN18" i="40"/>
  <c r="AF18" i="40"/>
  <c r="X18" i="40"/>
  <c r="P18" i="40"/>
  <c r="L82" i="43"/>
  <c r="V81" i="43"/>
  <c r="AI78" i="43"/>
  <c r="D76" i="43"/>
  <c r="L75" i="43"/>
  <c r="V73" i="43"/>
  <c r="AZ20" i="40"/>
  <c r="T20" i="40"/>
  <c r="BQ19" i="40"/>
  <c r="AK19" i="40"/>
  <c r="AU18" i="40"/>
  <c r="O18" i="40"/>
  <c r="V80" i="43"/>
  <c r="F93" i="45"/>
  <c r="AA90" i="45"/>
  <c r="F89" i="45"/>
  <c r="N84" i="45"/>
  <c r="AA82" i="45"/>
  <c r="Y81" i="45"/>
  <c r="D80" i="45"/>
  <c r="L75" i="45"/>
  <c r="Y73" i="45"/>
  <c r="N85" i="45"/>
  <c r="BP20" i="40"/>
  <c r="U19" i="40"/>
  <c r="F97" i="45"/>
  <c r="Y77" i="45"/>
  <c r="O19" i="40"/>
  <c r="F96" i="45"/>
  <c r="N83" i="45"/>
  <c r="F82" i="45"/>
  <c r="Y72" i="45"/>
  <c r="AX20" i="40"/>
  <c r="R20" i="40"/>
  <c r="BK19" i="40"/>
  <c r="AE19" i="40"/>
  <c r="BU18" i="40"/>
  <c r="AO18" i="40"/>
  <c r="AI79" i="43"/>
  <c r="L76" i="43"/>
  <c r="F92" i="45"/>
  <c r="N87" i="45"/>
  <c r="AA85" i="45"/>
  <c r="F84" i="45"/>
  <c r="Y82" i="45"/>
  <c r="L78" i="45"/>
  <c r="Y76" i="45"/>
  <c r="D75" i="45"/>
  <c r="L72" i="45"/>
  <c r="AA83" i="45"/>
  <c r="D20" i="40"/>
  <c r="AA86" i="45"/>
  <c r="AH20" i="40"/>
  <c r="D72" i="43"/>
  <c r="AA89" i="45"/>
  <c r="AR20" i="40"/>
  <c r="L20" i="40"/>
  <c r="BI19" i="40"/>
  <c r="AC19" i="40"/>
  <c r="BS18" i="40"/>
  <c r="AM18" i="40"/>
  <c r="N90" i="45"/>
  <c r="AA88" i="45"/>
  <c r="F87" i="45"/>
  <c r="L81" i="45"/>
  <c r="Y79" i="45"/>
  <c r="D78" i="45"/>
  <c r="L73" i="45"/>
  <c r="N82" i="45"/>
  <c r="AJ20" i="40"/>
  <c r="BK18" i="40"/>
  <c r="D75" i="43"/>
  <c r="F85" i="45"/>
  <c r="L79" i="45"/>
  <c r="N91" i="45"/>
  <c r="D79" i="45"/>
  <c r="BV20" i="40"/>
  <c r="AP20" i="40"/>
  <c r="J20" i="40"/>
  <c r="BC19" i="40"/>
  <c r="W19" i="40"/>
  <c r="BM18" i="40"/>
  <c r="AG18" i="40"/>
  <c r="F98" i="45"/>
  <c r="AA91" i="45"/>
  <c r="F90" i="45"/>
  <c r="L76" i="45"/>
  <c r="Y74" i="45"/>
  <c r="BA19" i="40"/>
  <c r="D76" i="45"/>
  <c r="BN20" i="40"/>
  <c r="BE18" i="40"/>
  <c r="F88" i="45"/>
  <c r="BH20" i="40"/>
  <c r="AB20" i="40"/>
  <c r="AS19" i="40"/>
  <c r="M19" i="40"/>
  <c r="BC18" i="40"/>
  <c r="W18" i="40"/>
  <c r="AI77" i="43"/>
  <c r="L74" i="43"/>
  <c r="F95" i="45"/>
  <c r="F91" i="45"/>
  <c r="N86" i="45"/>
  <c r="AA84" i="45"/>
  <c r="F83" i="45"/>
  <c r="D82" i="45"/>
  <c r="L77" i="45"/>
  <c r="Y75" i="45"/>
  <c r="D74" i="45"/>
  <c r="D81" i="45"/>
  <c r="D73" i="45"/>
  <c r="AE18" i="40"/>
  <c r="AU19" i="40"/>
  <c r="Y18" i="40"/>
  <c r="V74" i="43"/>
  <c r="Y80" i="45"/>
  <c r="L74" i="45"/>
  <c r="BF20" i="40"/>
  <c r="Z20" i="40"/>
  <c r="BS19" i="40"/>
  <c r="AM19" i="40"/>
  <c r="AW18" i="40"/>
  <c r="Q18" i="40"/>
  <c r="D77" i="43"/>
  <c r="F94" i="45"/>
  <c r="N89" i="45"/>
  <c r="AA87" i="45"/>
  <c r="F86" i="45"/>
  <c r="L80" i="45"/>
  <c r="Y78" i="45"/>
  <c r="D77" i="45"/>
  <c r="D72" i="45"/>
  <c r="N88" i="45"/>
  <c r="L82" i="45"/>
  <c r="F96" i="43"/>
  <c r="F90" i="43"/>
  <c r="F86" i="43"/>
  <c r="F95" i="43"/>
  <c r="F94" i="43"/>
  <c r="F89" i="43"/>
  <c r="F85" i="43"/>
  <c r="F93" i="43"/>
  <c r="F92" i="43"/>
  <c r="F88" i="43"/>
  <c r="F84" i="43"/>
  <c r="F98" i="43"/>
  <c r="F91" i="43"/>
  <c r="F87" i="43"/>
  <c r="F83" i="43"/>
  <c r="F97" i="43"/>
  <c r="F82" i="43"/>
  <c r="BA26" i="46"/>
  <c r="BA19" i="46"/>
  <c r="BC19" i="46" s="1"/>
  <c r="BA20" i="46"/>
  <c r="BC20" i="46" s="1"/>
  <c r="BW28" i="40"/>
  <c r="BO28" i="40"/>
  <c r="BG28" i="40"/>
  <c r="AY28" i="40"/>
  <c r="AQ28" i="40"/>
  <c r="AI28" i="40"/>
  <c r="AA28" i="40"/>
  <c r="S28" i="40"/>
  <c r="K28" i="40"/>
  <c r="C28" i="40"/>
  <c r="W27" i="40"/>
  <c r="O27" i="40"/>
  <c r="AT26" i="40"/>
  <c r="AL26" i="40"/>
  <c r="AD26" i="40"/>
  <c r="V26" i="40"/>
  <c r="N26" i="40"/>
  <c r="AR25" i="40"/>
  <c r="AJ25" i="40"/>
  <c r="AB25" i="40"/>
  <c r="T25" i="40"/>
  <c r="L25" i="40"/>
  <c r="O24" i="40"/>
  <c r="G24" i="40"/>
  <c r="AY23" i="40"/>
  <c r="AQ23" i="40"/>
  <c r="AI23" i="40"/>
  <c r="AA23" i="40"/>
  <c r="BE22" i="40"/>
  <c r="AL82" i="43"/>
  <c r="O80" i="43"/>
  <c r="Y78" i="43"/>
  <c r="AB77" i="43"/>
  <c r="AL75" i="43"/>
  <c r="AS74" i="43"/>
  <c r="AL71" i="43"/>
  <c r="AS70" i="43"/>
  <c r="O68" i="43"/>
  <c r="Y66" i="43"/>
  <c r="AB65" i="43"/>
  <c r="AL64" i="43"/>
  <c r="O63" i="43"/>
  <c r="Y61" i="43"/>
  <c r="O55" i="43"/>
  <c r="Y53" i="43"/>
  <c r="BV28" i="40"/>
  <c r="BN28" i="40"/>
  <c r="BF28" i="40"/>
  <c r="AX28" i="40"/>
  <c r="AP28" i="40"/>
  <c r="AH28" i="40"/>
  <c r="Z28" i="40"/>
  <c r="R28" i="40"/>
  <c r="J28" i="40"/>
  <c r="AD27" i="40"/>
  <c r="V27" i="40"/>
  <c r="N27" i="40"/>
  <c r="AS26" i="40"/>
  <c r="AK26" i="40"/>
  <c r="AC26" i="40"/>
  <c r="U26" i="40"/>
  <c r="M26" i="40"/>
  <c r="AQ25" i="40"/>
  <c r="AI25" i="40"/>
  <c r="AA25" i="40"/>
  <c r="S25" i="40"/>
  <c r="V24" i="40"/>
  <c r="N24" i="40"/>
  <c r="F24" i="40"/>
  <c r="AX23" i="40"/>
  <c r="AP23" i="40"/>
  <c r="AH23" i="40"/>
  <c r="Z23" i="40"/>
  <c r="BD22" i="40"/>
  <c r="AS89" i="43"/>
  <c r="AS85" i="43"/>
  <c r="AS81" i="43"/>
  <c r="O79" i="43"/>
  <c r="Y77" i="43"/>
  <c r="AB76" i="43"/>
  <c r="AL74" i="43"/>
  <c r="AS73" i="43"/>
  <c r="AL70" i="43"/>
  <c r="AS69" i="43"/>
  <c r="O67" i="43"/>
  <c r="Y65" i="43"/>
  <c r="O62" i="43"/>
  <c r="Y60" i="43"/>
  <c r="O54" i="43"/>
  <c r="Y52" i="43"/>
  <c r="BU28" i="40"/>
  <c r="BM28" i="40"/>
  <c r="BE28" i="40"/>
  <c r="AW28" i="40"/>
  <c r="AO28" i="40"/>
  <c r="AG28" i="40"/>
  <c r="Y28" i="40"/>
  <c r="Q28" i="40"/>
  <c r="I28" i="40"/>
  <c r="AC27" i="40"/>
  <c r="U27" i="40"/>
  <c r="M27" i="40"/>
  <c r="AR26" i="40"/>
  <c r="AJ26" i="40"/>
  <c r="AB26" i="40"/>
  <c r="T26" i="40"/>
  <c r="L26" i="40"/>
  <c r="AP25" i="40"/>
  <c r="AH25" i="40"/>
  <c r="Z25" i="40"/>
  <c r="R25" i="40"/>
  <c r="U24" i="40"/>
  <c r="M24" i="40"/>
  <c r="E24" i="40"/>
  <c r="AW23" i="40"/>
  <c r="AO23" i="40"/>
  <c r="AG23" i="40"/>
  <c r="Y23" i="40"/>
  <c r="BC22" i="40"/>
  <c r="AB82" i="43"/>
  <c r="AL81" i="43"/>
  <c r="AS80" i="43"/>
  <c r="O78" i="43"/>
  <c r="Y76" i="43"/>
  <c r="AB75" i="43"/>
  <c r="AL73" i="43"/>
  <c r="AS72" i="43"/>
  <c r="O72" i="43"/>
  <c r="AB71" i="43"/>
  <c r="AL69" i="43"/>
  <c r="AS68" i="43"/>
  <c r="O66" i="43"/>
  <c r="O61" i="43"/>
  <c r="Y59" i="43"/>
  <c r="O53" i="43"/>
  <c r="BT28" i="40"/>
  <c r="BL28" i="40"/>
  <c r="BD28" i="40"/>
  <c r="AV28" i="40"/>
  <c r="AN28" i="40"/>
  <c r="AF28" i="40"/>
  <c r="X28" i="40"/>
  <c r="P28" i="40"/>
  <c r="H28" i="40"/>
  <c r="AB27" i="40"/>
  <c r="T27" i="40"/>
  <c r="L27" i="40"/>
  <c r="AQ26" i="40"/>
  <c r="AI26" i="40"/>
  <c r="AA26" i="40"/>
  <c r="S26" i="40"/>
  <c r="AW25" i="40"/>
  <c r="AO25" i="40"/>
  <c r="AG25" i="40"/>
  <c r="Y25" i="40"/>
  <c r="Q25" i="40"/>
  <c r="T24" i="40"/>
  <c r="L24" i="40"/>
  <c r="D24" i="40"/>
  <c r="AV23" i="40"/>
  <c r="AN23" i="40"/>
  <c r="AF23" i="40"/>
  <c r="X23" i="40"/>
  <c r="BB22" i="40"/>
  <c r="AS88" i="43"/>
  <c r="AS84" i="43"/>
  <c r="Y82" i="43"/>
  <c r="AL80" i="43"/>
  <c r="AS79" i="43"/>
  <c r="O77" i="43"/>
  <c r="Y75" i="43"/>
  <c r="AB74" i="43"/>
  <c r="AL72" i="43"/>
  <c r="Y71" i="43"/>
  <c r="AB70" i="43"/>
  <c r="AL68" i="43"/>
  <c r="AS67" i="43"/>
  <c r="O65" i="43"/>
  <c r="AB64" i="43"/>
  <c r="O60" i="43"/>
  <c r="Y58" i="43"/>
  <c r="O52" i="43"/>
  <c r="BS28" i="40"/>
  <c r="BK28" i="40"/>
  <c r="BC28" i="40"/>
  <c r="AU28" i="40"/>
  <c r="AM28" i="40"/>
  <c r="AE28" i="40"/>
  <c r="W28" i="40"/>
  <c r="O28" i="40"/>
  <c r="G28" i="40"/>
  <c r="AA27" i="40"/>
  <c r="S27" i="40"/>
  <c r="K27" i="40"/>
  <c r="AP26" i="40"/>
  <c r="AH26" i="40"/>
  <c r="Z26" i="40"/>
  <c r="R26" i="40"/>
  <c r="AV25" i="40"/>
  <c r="AN25" i="40"/>
  <c r="AF25" i="40"/>
  <c r="X25" i="40"/>
  <c r="P25" i="40"/>
  <c r="S24" i="40"/>
  <c r="K24" i="40"/>
  <c r="C24" i="40"/>
  <c r="AU23" i="40"/>
  <c r="AM23" i="40"/>
  <c r="AE23" i="40"/>
  <c r="W23" i="40"/>
  <c r="AB81" i="43"/>
  <c r="AL79" i="43"/>
  <c r="AS78" i="43"/>
  <c r="O76" i="43"/>
  <c r="Y74" i="43"/>
  <c r="AB73" i="43"/>
  <c r="Y70" i="43"/>
  <c r="AB69" i="43"/>
  <c r="AL67" i="43"/>
  <c r="AS66" i="43"/>
  <c r="O59" i="43"/>
  <c r="Y57" i="43"/>
  <c r="BQ28" i="40"/>
  <c r="BI28" i="40"/>
  <c r="BA28" i="40"/>
  <c r="AS28" i="40"/>
  <c r="AK28" i="40"/>
  <c r="AC28" i="40"/>
  <c r="U28" i="40"/>
  <c r="M28" i="40"/>
  <c r="E28" i="40"/>
  <c r="Y27" i="40"/>
  <c r="Q27" i="40"/>
  <c r="AV26" i="40"/>
  <c r="AN26" i="40"/>
  <c r="AF26" i="40"/>
  <c r="X26" i="40"/>
  <c r="P26" i="40"/>
  <c r="AT25" i="40"/>
  <c r="AL25" i="40"/>
  <c r="AD25" i="40"/>
  <c r="V25" i="40"/>
  <c r="N25" i="40"/>
  <c r="Q24" i="40"/>
  <c r="I24" i="40"/>
  <c r="BA23" i="40"/>
  <c r="AS23" i="40"/>
  <c r="AK23" i="40"/>
  <c r="AC23" i="40"/>
  <c r="BG22" i="40"/>
  <c r="Y80" i="43"/>
  <c r="AB79" i="43"/>
  <c r="AL77" i="43"/>
  <c r="AS76" i="43"/>
  <c r="O74" i="43"/>
  <c r="AB72" i="43"/>
  <c r="O70" i="43"/>
  <c r="Y68" i="43"/>
  <c r="AB67" i="43"/>
  <c r="AL65" i="43"/>
  <c r="AS64" i="43"/>
  <c r="Y63" i="43"/>
  <c r="O57" i="43"/>
  <c r="Y55" i="43"/>
  <c r="AR28" i="40"/>
  <c r="L28" i="40"/>
  <c r="AU26" i="40"/>
  <c r="O26" i="40"/>
  <c r="U25" i="40"/>
  <c r="AZ23" i="40"/>
  <c r="BF22" i="40"/>
  <c r="AS86" i="43"/>
  <c r="AL76" i="43"/>
  <c r="O73" i="43"/>
  <c r="AB68" i="43"/>
  <c r="Y64" i="43"/>
  <c r="Y62" i="43"/>
  <c r="O47" i="43"/>
  <c r="Y45" i="43"/>
  <c r="V87" i="45"/>
  <c r="AH85" i="45"/>
  <c r="V78" i="45"/>
  <c r="AH76" i="45"/>
  <c r="T72" i="45"/>
  <c r="T66" i="45"/>
  <c r="AH64" i="45"/>
  <c r="T63" i="45"/>
  <c r="T55" i="45"/>
  <c r="T47" i="45"/>
  <c r="T67" i="45"/>
  <c r="T40" i="45"/>
  <c r="BH28" i="40"/>
  <c r="O69" i="43"/>
  <c r="Y54" i="43"/>
  <c r="AH80" i="45"/>
  <c r="AH68" i="45"/>
  <c r="T51" i="45"/>
  <c r="V28" i="40"/>
  <c r="AD23" i="40"/>
  <c r="AH75" i="45"/>
  <c r="T62" i="45"/>
  <c r="T46" i="45"/>
  <c r="BR28" i="40"/>
  <c r="AL28" i="40"/>
  <c r="F28" i="40"/>
  <c r="AO26" i="40"/>
  <c r="AU25" i="40"/>
  <c r="O25" i="40"/>
  <c r="AT23" i="40"/>
  <c r="AS83" i="43"/>
  <c r="AL66" i="43"/>
  <c r="O46" i="43"/>
  <c r="V90" i="45"/>
  <c r="AH88" i="45"/>
  <c r="V81" i="45"/>
  <c r="AH79" i="45"/>
  <c r="V73" i="45"/>
  <c r="T69" i="45"/>
  <c r="AH67" i="45"/>
  <c r="T58" i="45"/>
  <c r="T50" i="45"/>
  <c r="T42" i="45"/>
  <c r="T64" i="45"/>
  <c r="T48" i="45"/>
  <c r="AE26" i="40"/>
  <c r="T70" i="45"/>
  <c r="T43" i="45"/>
  <c r="AE25" i="40"/>
  <c r="AS91" i="43"/>
  <c r="AS77" i="43"/>
  <c r="Y48" i="43"/>
  <c r="T54" i="45"/>
  <c r="BP28" i="40"/>
  <c r="AJ28" i="40"/>
  <c r="D28" i="40"/>
  <c r="AM26" i="40"/>
  <c r="AS25" i="40"/>
  <c r="M25" i="40"/>
  <c r="AR23" i="40"/>
  <c r="AS82" i="43"/>
  <c r="Y79" i="43"/>
  <c r="AS75" i="43"/>
  <c r="Y72" i="43"/>
  <c r="O71" i="43"/>
  <c r="Y69" i="43"/>
  <c r="O64" i="43"/>
  <c r="Y51" i="43"/>
  <c r="AH91" i="45"/>
  <c r="V85" i="45"/>
  <c r="AH83" i="45"/>
  <c r="V82" i="45"/>
  <c r="V76" i="45"/>
  <c r="AH74" i="45"/>
  <c r="AH70" i="45"/>
  <c r="T61" i="45"/>
  <c r="T53" i="45"/>
  <c r="T45" i="45"/>
  <c r="T56" i="45"/>
  <c r="X27" i="40"/>
  <c r="T59" i="45"/>
  <c r="J24" i="40"/>
  <c r="T65" i="45"/>
  <c r="BJ28" i="40"/>
  <c r="AD28" i="40"/>
  <c r="Z27" i="40"/>
  <c r="AG26" i="40"/>
  <c r="AM25" i="40"/>
  <c r="R24" i="40"/>
  <c r="AL23" i="40"/>
  <c r="O82" i="43"/>
  <c r="AL78" i="43"/>
  <c r="O75" i="43"/>
  <c r="AB66" i="43"/>
  <c r="Y50" i="43"/>
  <c r="O45" i="43"/>
  <c r="V88" i="45"/>
  <c r="V79" i="45"/>
  <c r="AH77" i="45"/>
  <c r="AB28" i="40"/>
  <c r="AJ23" i="40"/>
  <c r="V91" i="45"/>
  <c r="V83" i="45"/>
  <c r="R27" i="40"/>
  <c r="V77" i="45"/>
  <c r="AH71" i="45"/>
  <c r="AZ28" i="40"/>
  <c r="T28" i="40"/>
  <c r="P27" i="40"/>
  <c r="W26" i="40"/>
  <c r="AC25" i="40"/>
  <c r="H24" i="40"/>
  <c r="AB23" i="40"/>
  <c r="AS90" i="43"/>
  <c r="O81" i="43"/>
  <c r="O58" i="43"/>
  <c r="O56" i="43"/>
  <c r="O49" i="43"/>
  <c r="Y47" i="43"/>
  <c r="V89" i="45"/>
  <c r="AH87" i="45"/>
  <c r="V80" i="45"/>
  <c r="AH78" i="45"/>
  <c r="T68" i="45"/>
  <c r="AH66" i="45"/>
  <c r="T57" i="45"/>
  <c r="T49" i="45"/>
  <c r="T41" i="45"/>
  <c r="AK25" i="40"/>
  <c r="AB78" i="43"/>
  <c r="Y56" i="43"/>
  <c r="O51" i="43"/>
  <c r="AH89" i="45"/>
  <c r="AH72" i="45"/>
  <c r="BB28" i="40"/>
  <c r="Y81" i="43"/>
  <c r="Y67" i="43"/>
  <c r="O50" i="43"/>
  <c r="AH84" i="45"/>
  <c r="AT28" i="40"/>
  <c r="N28" i="40"/>
  <c r="AW26" i="40"/>
  <c r="Q26" i="40"/>
  <c r="W25" i="40"/>
  <c r="BB23" i="40"/>
  <c r="V23" i="40"/>
  <c r="AS87" i="43"/>
  <c r="AB80" i="43"/>
  <c r="Y73" i="43"/>
  <c r="AS71" i="43"/>
  <c r="AS65" i="43"/>
  <c r="O48" i="43"/>
  <c r="Y46" i="43"/>
  <c r="AH90" i="45"/>
  <c r="V84" i="45"/>
  <c r="AH82" i="45"/>
  <c r="AH81" i="45"/>
  <c r="V75" i="45"/>
  <c r="AH73" i="45"/>
  <c r="V72" i="45"/>
  <c r="T71" i="45"/>
  <c r="AH69" i="45"/>
  <c r="T60" i="45"/>
  <c r="T52" i="45"/>
  <c r="T44" i="45"/>
  <c r="AH86" i="45"/>
  <c r="AH65" i="45"/>
  <c r="P24" i="40"/>
  <c r="Y49" i="43"/>
  <c r="V74" i="45"/>
  <c r="Y26" i="40"/>
  <c r="V86" i="45"/>
  <c r="AL24" i="46"/>
  <c r="AL40" i="46"/>
  <c r="AQ27" i="46"/>
  <c r="AQ43" i="46"/>
  <c r="AS43" i="46" s="1"/>
  <c r="AQ59" i="46"/>
  <c r="AS59" i="46" s="1"/>
  <c r="BA25" i="46"/>
  <c r="BC25" i="46" s="1"/>
  <c r="BA33" i="46"/>
  <c r="BC33" i="46" s="1"/>
  <c r="AG17" i="46"/>
  <c r="AI17" i="46" s="1"/>
  <c r="AG33" i="46"/>
  <c r="AI33" i="46" s="1"/>
  <c r="AG49" i="46"/>
  <c r="AG65" i="46"/>
  <c r="CJ22" i="46"/>
  <c r="CL22" i="46" s="1"/>
  <c r="CJ38" i="46"/>
  <c r="CL38" i="46" s="1"/>
  <c r="CJ54" i="46"/>
  <c r="CL54" i="46" s="1"/>
  <c r="CJ46" i="46"/>
  <c r="CL46" i="46" s="1"/>
  <c r="CJ62" i="46"/>
  <c r="CJ78" i="46"/>
  <c r="CJ94" i="46"/>
  <c r="CJ117" i="46"/>
  <c r="CJ26" i="46"/>
  <c r="CL26" i="46" s="1"/>
  <c r="CJ42" i="46"/>
  <c r="CL42" i="46" s="1"/>
  <c r="CJ58" i="46"/>
  <c r="CL58" i="46" s="1"/>
  <c r="CJ74" i="46"/>
  <c r="CL74" i="46" s="1"/>
  <c r="CJ90" i="46"/>
  <c r="CJ27" i="46"/>
  <c r="CL27" i="46" s="1"/>
  <c r="CJ43" i="46"/>
  <c r="CJ29" i="46"/>
  <c r="CJ45" i="46"/>
  <c r="CL45" i="46" s="1"/>
  <c r="CJ61" i="46"/>
  <c r="CL61" i="46" s="1"/>
  <c r="CJ77" i="46"/>
  <c r="CL77" i="46" s="1"/>
  <c r="CJ93" i="46"/>
  <c r="CL93" i="46" s="1"/>
  <c r="CJ70" i="46"/>
  <c r="CJ88" i="46"/>
  <c r="CL88" i="46" s="1"/>
  <c r="CJ120" i="46"/>
  <c r="CL120" i="46" s="1"/>
  <c r="BF33" i="46"/>
  <c r="BH33" i="46" s="1"/>
  <c r="BF22" i="46"/>
  <c r="BH22" i="46" s="1"/>
  <c r="AV24" i="46"/>
  <c r="AX24" i="46" s="1"/>
  <c r="AV40" i="46"/>
  <c r="AX40" i="46" s="1"/>
  <c r="AV56" i="46"/>
  <c r="AX56" i="46" s="1"/>
  <c r="AV26" i="46"/>
  <c r="AX26" i="46" s="1"/>
  <c r="AV42" i="46"/>
  <c r="AX42" i="46" s="1"/>
  <c r="AV20" i="46"/>
  <c r="AX20" i="46" s="1"/>
  <c r="AQ24" i="46"/>
  <c r="AS24" i="46" s="1"/>
  <c r="AQ40" i="46"/>
  <c r="AQ56" i="46"/>
  <c r="AS56" i="46" s="1"/>
  <c r="AQ26" i="46"/>
  <c r="AS26" i="46" s="1"/>
  <c r="AQ42" i="46"/>
  <c r="AS42" i="46" s="1"/>
  <c r="AQ58" i="46"/>
  <c r="AQ47" i="46"/>
  <c r="AS47" i="46" s="1"/>
  <c r="AQ63" i="46"/>
  <c r="AS63" i="46" s="1"/>
  <c r="AQ20" i="46"/>
  <c r="AQ36" i="46"/>
  <c r="AS36" i="46" s="1"/>
  <c r="AQ52" i="46"/>
  <c r="AS52" i="46" s="1"/>
  <c r="AL21" i="46"/>
  <c r="AN21" i="46" s="1"/>
  <c r="AL17" i="46"/>
  <c r="AN17" i="46" s="1"/>
  <c r="AL33" i="46"/>
  <c r="CE26" i="46"/>
  <c r="CG26" i="46" s="1"/>
  <c r="CE74" i="46"/>
  <c r="CE33" i="46"/>
  <c r="CE49" i="46"/>
  <c r="CG49" i="46" s="1"/>
  <c r="CE65" i="46"/>
  <c r="CG65" i="46" s="1"/>
  <c r="CE70" i="46"/>
  <c r="CG70" i="46" s="1"/>
  <c r="AG28" i="46"/>
  <c r="AI28" i="46" s="1"/>
  <c r="AG44" i="46"/>
  <c r="AG71" i="46"/>
  <c r="AG26" i="46"/>
  <c r="AG58" i="46"/>
  <c r="BZ25" i="46"/>
  <c r="CB25" i="46" s="1"/>
  <c r="BZ41" i="46"/>
  <c r="CB41" i="46" s="1"/>
  <c r="BZ57" i="46"/>
  <c r="CB57" i="46" s="1"/>
  <c r="BZ73" i="46"/>
  <c r="CB73" i="46" s="1"/>
  <c r="BZ28" i="46"/>
  <c r="CB28" i="46" s="1"/>
  <c r="AQ32" i="46"/>
  <c r="AS32" i="46" s="1"/>
  <c r="AQ48" i="46"/>
  <c r="AS48" i="46" s="1"/>
  <c r="AQ33" i="46"/>
  <c r="AS33" i="46" s="1"/>
  <c r="AQ18" i="46"/>
  <c r="AS18" i="46" s="1"/>
  <c r="AQ34" i="46"/>
  <c r="AS34" i="46" s="1"/>
  <c r="AQ50" i="46"/>
  <c r="AS50" i="46" s="1"/>
  <c r="AQ19" i="46"/>
  <c r="AS19" i="46" s="1"/>
  <c r="AQ35" i="46"/>
  <c r="AQ51" i="46"/>
  <c r="AQ21" i="46"/>
  <c r="AS21" i="46" s="1"/>
  <c r="AQ37" i="46"/>
  <c r="AQ53" i="46"/>
  <c r="AS53" i="46" s="1"/>
  <c r="AQ22" i="46"/>
  <c r="AS22" i="46" s="1"/>
  <c r="AQ38" i="46"/>
  <c r="AS38" i="46" s="1"/>
  <c r="AQ54" i="46"/>
  <c r="AS54" i="46" s="1"/>
  <c r="AQ23" i="46"/>
  <c r="AQ39" i="46"/>
  <c r="AS39" i="46" s="1"/>
  <c r="AQ55" i="46"/>
  <c r="AQ25" i="46"/>
  <c r="AQ41" i="46"/>
  <c r="AS41" i="46" s="1"/>
  <c r="AQ28" i="46"/>
  <c r="AS28" i="46" s="1"/>
  <c r="AQ44" i="46"/>
  <c r="AS44" i="46" s="1"/>
  <c r="AQ60" i="46"/>
  <c r="AS60" i="46" s="1"/>
  <c r="AQ29" i="46"/>
  <c r="AQ45" i="46"/>
  <c r="AS45" i="46" s="1"/>
  <c r="AQ61" i="46"/>
  <c r="AS61" i="46" s="1"/>
  <c r="AV63" i="46"/>
  <c r="AX63" i="46" s="1"/>
  <c r="AV36" i="46"/>
  <c r="AX36" i="46" s="1"/>
  <c r="AV28" i="46"/>
  <c r="AX28" i="46" s="1"/>
  <c r="AV44" i="46"/>
  <c r="AX44" i="46" s="1"/>
  <c r="AV60" i="46"/>
  <c r="AX60" i="46" s="1"/>
  <c r="CJ35" i="46"/>
  <c r="CL35" i="46" s="1"/>
  <c r="CJ51" i="46"/>
  <c r="CL51" i="46" s="1"/>
  <c r="CJ67" i="46"/>
  <c r="CL67" i="46" s="1"/>
  <c r="CJ83" i="46"/>
  <c r="CJ99" i="46"/>
  <c r="CL99" i="46" s="1"/>
  <c r="CJ115" i="46"/>
  <c r="CL115" i="46" s="1"/>
  <c r="CJ104" i="46"/>
  <c r="CL104" i="46" s="1"/>
  <c r="CJ105" i="46"/>
  <c r="CL105" i="46" s="1"/>
  <c r="CJ121" i="46"/>
  <c r="CJ59" i="46"/>
  <c r="CJ75" i="46"/>
  <c r="CJ91" i="46"/>
  <c r="CJ107" i="46"/>
  <c r="CL107" i="46" s="1"/>
  <c r="CJ109" i="46"/>
  <c r="CL109" i="46" s="1"/>
  <c r="CE81" i="46"/>
  <c r="CG81" i="46" s="1"/>
  <c r="CE66" i="46"/>
  <c r="CG66" i="46" s="1"/>
  <c r="CE37" i="46"/>
  <c r="CE53" i="46"/>
  <c r="CE69" i="46"/>
  <c r="CE58" i="46"/>
  <c r="CE44" i="46"/>
  <c r="CG44" i="46" s="1"/>
  <c r="CE60" i="46"/>
  <c r="CG60" i="46" s="1"/>
  <c r="CE76" i="46"/>
  <c r="CG76" i="46" s="1"/>
  <c r="BZ21" i="46"/>
  <c r="CB21" i="46" s="1"/>
  <c r="BZ37" i="46"/>
  <c r="CB37" i="46" s="1"/>
  <c r="BZ53" i="46"/>
  <c r="BZ69" i="46"/>
  <c r="CB69" i="46" s="1"/>
  <c r="BZ44" i="46"/>
  <c r="CB44" i="46" s="1"/>
  <c r="BZ60" i="46"/>
  <c r="CB60" i="46" s="1"/>
  <c r="BZ76" i="46"/>
  <c r="CB76" i="46" s="1"/>
  <c r="BF38" i="46"/>
  <c r="BH38" i="46" s="1"/>
  <c r="BF26" i="46"/>
  <c r="BH26" i="46" s="1"/>
  <c r="BF31" i="46"/>
  <c r="BH31" i="46" s="1"/>
  <c r="AL31" i="46"/>
  <c r="AN31" i="46" s="1"/>
  <c r="AL18" i="46"/>
  <c r="AN18" i="46" s="1"/>
  <c r="AL35" i="46"/>
  <c r="AN35" i="46" s="1"/>
  <c r="AG56" i="46"/>
  <c r="AI56" i="46" s="1"/>
  <c r="AG31" i="46"/>
  <c r="AI31" i="46" s="1"/>
  <c r="AG47" i="46"/>
  <c r="AI47" i="46" s="1"/>
  <c r="AG63" i="46"/>
  <c r="AI63" i="46" s="1"/>
  <c r="AG50" i="46"/>
  <c r="AI50" i="46" s="1"/>
  <c r="AG66" i="46"/>
  <c r="AB19" i="46"/>
  <c r="AD19" i="46" s="1"/>
  <c r="AB35" i="46"/>
  <c r="AD35" i="46" s="1"/>
  <c r="AB51" i="46"/>
  <c r="AD51" i="46" s="1"/>
  <c r="AB67" i="46"/>
  <c r="AD67" i="46" s="1"/>
  <c r="AB21" i="46"/>
  <c r="AD21" i="46" s="1"/>
  <c r="AB37" i="46"/>
  <c r="AD37" i="46" s="1"/>
  <c r="AB53" i="46"/>
  <c r="AB69" i="46"/>
  <c r="AD69" i="46" s="1"/>
  <c r="AB70" i="46"/>
  <c r="AB57" i="46"/>
  <c r="AB27" i="46"/>
  <c r="AB43" i="46"/>
  <c r="AD43" i="46" s="1"/>
  <c r="AB30" i="46"/>
  <c r="AB46" i="46"/>
  <c r="AD46" i="46" s="1"/>
  <c r="AB62" i="46"/>
  <c r="AD62" i="46" s="1"/>
  <c r="AB17" i="46"/>
  <c r="AD17" i="46" s="1"/>
  <c r="AB33" i="46"/>
  <c r="AD33" i="46" s="1"/>
  <c r="AB49" i="46"/>
  <c r="AD49" i="46" s="1"/>
  <c r="AB65" i="46"/>
  <c r="AD65" i="46" s="1"/>
  <c r="CJ28" i="46"/>
  <c r="CL28" i="46" s="1"/>
  <c r="CJ44" i="46"/>
  <c r="CL44" i="46" s="1"/>
  <c r="CJ60" i="46"/>
  <c r="CL60" i="46" s="1"/>
  <c r="CJ76" i="46"/>
  <c r="CL76" i="46" s="1"/>
  <c r="CJ92" i="46"/>
  <c r="CL92" i="46" s="1"/>
  <c r="CJ108" i="46"/>
  <c r="CL108" i="46" s="1"/>
  <c r="CJ32" i="46"/>
  <c r="CJ48" i="46"/>
  <c r="CL48" i="46" s="1"/>
  <c r="CJ64" i="46"/>
  <c r="CL64" i="46" s="1"/>
  <c r="CJ80" i="46"/>
  <c r="CL80" i="46" s="1"/>
  <c r="CJ96" i="46"/>
  <c r="CL96" i="46" s="1"/>
  <c r="CJ112" i="46"/>
  <c r="CL112" i="46" s="1"/>
  <c r="CJ33" i="46"/>
  <c r="CL33" i="46" s="1"/>
  <c r="CJ49" i="46"/>
  <c r="CL49" i="46" s="1"/>
  <c r="CJ65" i="46"/>
  <c r="CJ81" i="46"/>
  <c r="CL81" i="46" s="1"/>
  <c r="CJ97" i="46"/>
  <c r="CL97" i="46" s="1"/>
  <c r="CJ113" i="46"/>
  <c r="CL113" i="46" s="1"/>
  <c r="CJ34" i="46"/>
  <c r="CL34" i="46" s="1"/>
  <c r="CJ50" i="46"/>
  <c r="CL50" i="46" s="1"/>
  <c r="CJ66" i="46"/>
  <c r="CL66" i="46" s="1"/>
  <c r="CJ82" i="46"/>
  <c r="CJ98" i="46"/>
  <c r="CL98" i="46" s="1"/>
  <c r="CJ114" i="46"/>
  <c r="CL114" i="46" s="1"/>
  <c r="CJ110" i="46"/>
  <c r="CL110" i="46" s="1"/>
  <c r="CJ20" i="46"/>
  <c r="CL20" i="46" s="1"/>
  <c r="CJ36" i="46"/>
  <c r="CL36" i="46" s="1"/>
  <c r="CJ52" i="46"/>
  <c r="CJ68" i="46"/>
  <c r="CJ84" i="46"/>
  <c r="CJ100" i="46"/>
  <c r="CL100" i="46" s="1"/>
  <c r="CJ116" i="46"/>
  <c r="CL116" i="46" s="1"/>
  <c r="CJ30" i="46"/>
  <c r="CL30" i="46" s="1"/>
  <c r="CJ86" i="46"/>
  <c r="CL86" i="46" s="1"/>
  <c r="CJ102" i="46"/>
  <c r="CL102" i="46" s="1"/>
  <c r="CJ118" i="46"/>
  <c r="CL118" i="46" s="1"/>
  <c r="CJ23" i="46"/>
  <c r="CJ39" i="46"/>
  <c r="CJ55" i="46"/>
  <c r="CL55" i="46" s="1"/>
  <c r="CJ71" i="46"/>
  <c r="CL71" i="46" s="1"/>
  <c r="CJ87" i="46"/>
  <c r="CL87" i="46" s="1"/>
  <c r="CJ103" i="46"/>
  <c r="CL103" i="46" s="1"/>
  <c r="CJ119" i="46"/>
  <c r="CL119" i="46" s="1"/>
  <c r="CJ24" i="46"/>
  <c r="CL24" i="46" s="1"/>
  <c r="CJ40" i="46"/>
  <c r="CL40" i="46" s="1"/>
  <c r="CJ56" i="46"/>
  <c r="CJ72" i="46"/>
  <c r="CJ25" i="46"/>
  <c r="CL25" i="46" s="1"/>
  <c r="CJ41" i="46"/>
  <c r="CL41" i="46" s="1"/>
  <c r="CJ57" i="46"/>
  <c r="CL57" i="46" s="1"/>
  <c r="CJ73" i="46"/>
  <c r="CL73" i="46" s="1"/>
  <c r="CJ89" i="46"/>
  <c r="CL89" i="46" s="1"/>
  <c r="CJ106" i="46"/>
  <c r="CJ122" i="46"/>
  <c r="CL122" i="46" s="1"/>
  <c r="CJ19" i="46"/>
  <c r="CL19" i="46" s="1"/>
  <c r="CE42" i="46"/>
  <c r="CG42" i="46" s="1"/>
  <c r="CE29" i="46"/>
  <c r="CG29" i="46" s="1"/>
  <c r="CE45" i="46"/>
  <c r="CG45" i="46" s="1"/>
  <c r="CE61" i="46"/>
  <c r="CG61" i="46" s="1"/>
  <c r="CE77" i="46"/>
  <c r="CE31" i="46"/>
  <c r="CG31" i="46" s="1"/>
  <c r="CE47" i="46"/>
  <c r="CE63" i="46"/>
  <c r="CG63" i="46" s="1"/>
  <c r="CE79" i="46"/>
  <c r="CG79" i="46" s="1"/>
  <c r="CE32" i="46"/>
  <c r="CG32" i="46" s="1"/>
  <c r="CE48" i="46"/>
  <c r="CG48" i="46" s="1"/>
  <c r="CE64" i="46"/>
  <c r="CG64" i="46" s="1"/>
  <c r="CE80" i="46"/>
  <c r="CG80" i="46" s="1"/>
  <c r="CG34" i="46"/>
  <c r="CE35" i="46"/>
  <c r="CG35" i="46" s="1"/>
  <c r="CE51" i="46"/>
  <c r="CE67" i="46"/>
  <c r="CG67" i="46" s="1"/>
  <c r="CE20" i="46"/>
  <c r="CG20" i="46" s="1"/>
  <c r="CE36" i="46"/>
  <c r="CG36" i="46" s="1"/>
  <c r="CE52" i="46"/>
  <c r="CE68" i="46"/>
  <c r="CG68" i="46" s="1"/>
  <c r="CE21" i="46"/>
  <c r="CG21" i="46" s="1"/>
  <c r="CE22" i="46"/>
  <c r="CE38" i="46"/>
  <c r="CG38" i="46" s="1"/>
  <c r="CE54" i="46"/>
  <c r="CG54" i="46" s="1"/>
  <c r="CE23" i="46"/>
  <c r="CG23" i="46" s="1"/>
  <c r="CE39" i="46"/>
  <c r="CG39" i="46" s="1"/>
  <c r="CE55" i="46"/>
  <c r="CG55" i="46" s="1"/>
  <c r="CE71" i="46"/>
  <c r="CG71" i="46" s="1"/>
  <c r="CE24" i="46"/>
  <c r="CE40" i="46"/>
  <c r="CE56" i="46"/>
  <c r="CE72" i="46"/>
  <c r="CG72" i="46" s="1"/>
  <c r="CE19" i="46"/>
  <c r="CG19" i="46" s="1"/>
  <c r="BZ26" i="46"/>
  <c r="CB26" i="46" s="1"/>
  <c r="BZ42" i="46"/>
  <c r="CB42" i="46" s="1"/>
  <c r="BZ58" i="46"/>
  <c r="BZ74" i="46"/>
  <c r="BZ27" i="46"/>
  <c r="CB27" i="46" s="1"/>
  <c r="BZ43" i="46"/>
  <c r="BZ59" i="46"/>
  <c r="CB59" i="46" s="1"/>
  <c r="BZ75" i="46"/>
  <c r="CB75" i="46" s="1"/>
  <c r="BZ30" i="46"/>
  <c r="CB30" i="46" s="1"/>
  <c r="BZ46" i="46"/>
  <c r="CB46" i="46" s="1"/>
  <c r="BZ62" i="46"/>
  <c r="CB62" i="46" s="1"/>
  <c r="BZ78" i="46"/>
  <c r="BZ31" i="46"/>
  <c r="CB31" i="46" s="1"/>
  <c r="BZ63" i="46"/>
  <c r="CB63" i="46" s="1"/>
  <c r="BZ32" i="46"/>
  <c r="CB32" i="46" s="1"/>
  <c r="BZ48" i="46"/>
  <c r="CB48" i="46" s="1"/>
  <c r="BZ64" i="46"/>
  <c r="CB64" i="46" s="1"/>
  <c r="CB79" i="46"/>
  <c r="BZ80" i="46"/>
  <c r="BZ34" i="46"/>
  <c r="CB34" i="46" s="1"/>
  <c r="BZ50" i="46"/>
  <c r="BZ66" i="46"/>
  <c r="BZ20" i="46"/>
  <c r="CB20" i="46" s="1"/>
  <c r="BZ19" i="46"/>
  <c r="CB19" i="46" s="1"/>
  <c r="BZ36" i="46"/>
  <c r="CB36" i="46" s="1"/>
  <c r="BZ52" i="46"/>
  <c r="CB52" i="46" s="1"/>
  <c r="BZ68" i="46"/>
  <c r="CB68" i="46" s="1"/>
  <c r="BZ22" i="46"/>
  <c r="CB22" i="46" s="1"/>
  <c r="BZ38" i="46"/>
  <c r="CB38" i="46" s="1"/>
  <c r="BZ54" i="46"/>
  <c r="CB54" i="46" s="1"/>
  <c r="BZ70" i="46"/>
  <c r="CB70" i="46" s="1"/>
  <c r="BZ23" i="46"/>
  <c r="CB23" i="46" s="1"/>
  <c r="BZ39" i="46"/>
  <c r="CB39" i="46" s="1"/>
  <c r="BZ55" i="46"/>
  <c r="CB55" i="46" s="1"/>
  <c r="BZ71" i="46"/>
  <c r="CB71" i="46" s="1"/>
  <c r="BF28" i="46"/>
  <c r="BH28" i="46" s="1"/>
  <c r="BF29" i="46"/>
  <c r="BH29" i="46" s="1"/>
  <c r="BF30" i="46"/>
  <c r="BH30" i="46" s="1"/>
  <c r="BF32" i="46"/>
  <c r="BF34" i="46"/>
  <c r="BH34" i="46" s="1"/>
  <c r="BF35" i="46"/>
  <c r="BH35" i="46" s="1"/>
  <c r="BF20" i="46"/>
  <c r="BH20" i="46" s="1"/>
  <c r="BF36" i="46"/>
  <c r="BH36" i="46" s="1"/>
  <c r="BF21" i="46"/>
  <c r="BH21" i="46" s="1"/>
  <c r="BF37" i="46"/>
  <c r="BH37" i="46" s="1"/>
  <c r="BF24" i="46"/>
  <c r="BH24" i="46" s="1"/>
  <c r="BF25" i="46"/>
  <c r="BH25" i="46" s="1"/>
  <c r="BF19" i="46"/>
  <c r="BH19" i="46" s="1"/>
  <c r="AV21" i="46"/>
  <c r="AX21" i="46" s="1"/>
  <c r="AV37" i="46"/>
  <c r="AX37" i="46" s="1"/>
  <c r="AV22" i="46"/>
  <c r="AX22" i="46" s="1"/>
  <c r="AV38" i="46"/>
  <c r="AX38" i="46" s="1"/>
  <c r="AV54" i="46"/>
  <c r="AX54" i="46" s="1"/>
  <c r="AV52" i="46"/>
  <c r="AX52" i="46"/>
  <c r="AV53" i="46"/>
  <c r="AX53" i="46" s="1"/>
  <c r="AV23" i="46"/>
  <c r="AX23" i="46" s="1"/>
  <c r="AV39" i="46"/>
  <c r="AX39" i="46" s="1"/>
  <c r="AV55" i="46"/>
  <c r="AX55" i="46" s="1"/>
  <c r="AV25" i="46"/>
  <c r="AX25" i="46" s="1"/>
  <c r="AV41" i="46"/>
  <c r="AX41" i="46" s="1"/>
  <c r="AV57" i="46"/>
  <c r="AV58" i="46"/>
  <c r="AX58" i="46" s="1"/>
  <c r="AV27" i="46"/>
  <c r="AX27" i="46" s="1"/>
  <c r="AV43" i="46"/>
  <c r="AX43" i="46" s="1"/>
  <c r="AV59" i="46"/>
  <c r="AX59" i="46" s="1"/>
  <c r="AV29" i="46"/>
  <c r="AX29" i="46" s="1"/>
  <c r="AV45" i="46"/>
  <c r="AX45" i="46" s="1"/>
  <c r="AV61" i="46"/>
  <c r="AX61" i="46" s="1"/>
  <c r="AV30" i="46"/>
  <c r="AX30" i="46" s="1"/>
  <c r="AV46" i="46"/>
  <c r="AX46" i="46" s="1"/>
  <c r="AV62" i="46"/>
  <c r="AX62" i="46" s="1"/>
  <c r="AV32" i="46"/>
  <c r="AX32" i="46" s="1"/>
  <c r="AV48" i="46"/>
  <c r="AX48" i="46" s="1"/>
  <c r="AV33" i="46"/>
  <c r="AX33" i="46" s="1"/>
  <c r="AV49" i="46"/>
  <c r="AX49" i="46" s="1"/>
  <c r="AX17" i="46"/>
  <c r="AV18" i="46"/>
  <c r="AX18" i="46" s="1"/>
  <c r="AV34" i="46"/>
  <c r="AX34" i="46" s="1"/>
  <c r="AV50" i="46"/>
  <c r="AX50" i="46" s="1"/>
  <c r="AV19" i="46"/>
  <c r="AX19" i="46" s="1"/>
  <c r="AV35" i="46"/>
  <c r="AX35" i="46" s="1"/>
  <c r="AV51" i="46"/>
  <c r="AX51" i="46" s="1"/>
  <c r="AL20" i="46"/>
  <c r="AL36" i="46"/>
  <c r="AL37" i="46"/>
  <c r="AN37" i="46" s="1"/>
  <c r="AL22" i="46"/>
  <c r="AN22" i="46" s="1"/>
  <c r="AL38" i="46"/>
  <c r="AN38" i="46" s="1"/>
  <c r="AN24" i="46"/>
  <c r="AL25" i="46"/>
  <c r="AN25" i="46" s="1"/>
  <c r="AL41" i="46"/>
  <c r="AN41" i="46" s="1"/>
  <c r="AL26" i="46"/>
  <c r="AN26" i="46" s="1"/>
  <c r="AL42" i="46"/>
  <c r="AN42" i="46" s="1"/>
  <c r="AL27" i="46"/>
  <c r="AN27" i="46" s="1"/>
  <c r="AL43" i="46"/>
  <c r="AN43" i="46" s="1"/>
  <c r="AL28" i="46"/>
  <c r="AN28" i="46" s="1"/>
  <c r="AL44" i="46"/>
  <c r="AN44" i="46" s="1"/>
  <c r="AL29" i="46"/>
  <c r="AL32" i="46"/>
  <c r="AN32" i="46" s="1"/>
  <c r="AG27" i="46"/>
  <c r="AI27" i="46" s="1"/>
  <c r="AG43" i="46"/>
  <c r="AG59" i="46"/>
  <c r="AI59" i="46" s="1"/>
  <c r="AG30" i="46"/>
  <c r="AI30" i="46" s="1"/>
  <c r="AG46" i="46"/>
  <c r="AI46" i="46" s="1"/>
  <c r="AG62" i="46"/>
  <c r="AI62" i="46" s="1"/>
  <c r="AG32" i="46"/>
  <c r="AG48" i="46"/>
  <c r="AG64" i="46"/>
  <c r="AG18" i="46"/>
  <c r="AI18" i="46" s="1"/>
  <c r="AG34" i="46"/>
  <c r="AI34" i="46" s="1"/>
  <c r="AG19" i="46"/>
  <c r="AI19" i="46" s="1"/>
  <c r="AG35" i="46"/>
  <c r="AI35" i="46" s="1"/>
  <c r="AG51" i="46"/>
  <c r="AI51" i="46" s="1"/>
  <c r="AG67" i="46"/>
  <c r="AI67" i="46" s="1"/>
  <c r="AG42" i="46"/>
  <c r="AG22" i="46"/>
  <c r="AG38" i="46"/>
  <c r="AI38" i="46" s="1"/>
  <c r="AG54" i="46"/>
  <c r="AI54" i="46" s="1"/>
  <c r="AG70" i="46"/>
  <c r="AI70" i="46" s="1"/>
  <c r="AG25" i="46"/>
  <c r="AI25" i="46" s="1"/>
  <c r="AG41" i="46"/>
  <c r="AI41" i="46" s="1"/>
  <c r="AG57" i="46"/>
  <c r="AB25" i="46"/>
  <c r="AB41" i="46"/>
  <c r="AB26" i="46"/>
  <c r="AD26" i="46" s="1"/>
  <c r="AB42" i="46"/>
  <c r="AD42" i="46" s="1"/>
  <c r="AB58" i="46"/>
  <c r="AD58" i="46" s="1"/>
  <c r="AB59" i="46"/>
  <c r="AD59" i="46" s="1"/>
  <c r="AB28" i="46"/>
  <c r="AB44" i="46"/>
  <c r="AB60" i="46"/>
  <c r="AD60" i="46" s="1"/>
  <c r="AB29" i="46"/>
  <c r="AB45" i="46"/>
  <c r="AD45" i="46" s="1"/>
  <c r="AB61" i="46"/>
  <c r="AD61" i="46" s="1"/>
  <c r="AB31" i="46"/>
  <c r="AD31" i="46" s="1"/>
  <c r="AB47" i="46"/>
  <c r="AD47" i="46" s="1"/>
  <c r="AB63" i="46"/>
  <c r="AD63" i="46" s="1"/>
  <c r="AB32" i="46"/>
  <c r="AB48" i="46"/>
  <c r="AB64" i="46"/>
  <c r="AB18" i="46"/>
  <c r="AD18" i="46" s="1"/>
  <c r="AB34" i="46"/>
  <c r="AB50" i="46"/>
  <c r="AD50" i="46" s="1"/>
  <c r="AB20" i="46"/>
  <c r="AD20" i="46" s="1"/>
  <c r="AB36" i="46"/>
  <c r="AB52" i="46"/>
  <c r="AB22" i="46"/>
  <c r="AB38" i="46"/>
  <c r="AD38" i="46" s="1"/>
  <c r="AD53" i="46"/>
  <c r="AB54" i="46"/>
  <c r="AD54" i="46" s="1"/>
  <c r="AB23" i="46"/>
  <c r="AD23" i="46" s="1"/>
  <c r="AB39" i="46"/>
  <c r="AD39" i="46" s="1"/>
  <c r="AB55" i="46"/>
  <c r="AD55" i="46" s="1"/>
  <c r="AB24" i="46"/>
  <c r="AD24" i="46" s="1"/>
  <c r="AB40" i="46"/>
  <c r="AD40" i="46" s="1"/>
  <c r="AB56" i="46"/>
  <c r="AX57" i="46"/>
  <c r="AX31" i="46"/>
  <c r="AX47" i="46"/>
  <c r="BJ133" i="42"/>
  <c r="DJ38" i="43"/>
  <c r="AO133" i="42"/>
  <c r="DJ59" i="43"/>
  <c r="CE133" i="42"/>
  <c r="DJ17" i="43"/>
  <c r="BV133" i="42"/>
  <c r="DJ26" i="43"/>
  <c r="CC133" i="42"/>
  <c r="DJ19" i="43"/>
  <c r="BM133" i="42"/>
  <c r="DJ35" i="43"/>
  <c r="BB133" i="42"/>
  <c r="DJ46" i="43"/>
  <c r="AL133" i="42"/>
  <c r="DJ62" i="43"/>
  <c r="BR133" i="44"/>
  <c r="CI30" i="45"/>
  <c r="BT133" i="42"/>
  <c r="DJ28" i="43"/>
  <c r="BD133" i="42"/>
  <c r="DJ44" i="43"/>
  <c r="AU133" i="42"/>
  <c r="DJ53" i="43"/>
  <c r="BU133" i="44"/>
  <c r="CI27" i="45"/>
  <c r="BH133" i="44"/>
  <c r="CI40" i="45"/>
  <c r="BD133" i="44"/>
  <c r="CI44" i="45"/>
  <c r="AZ133" i="44"/>
  <c r="CI48" i="45"/>
  <c r="AV133" i="44"/>
  <c r="CI52" i="45"/>
  <c r="AR133" i="44"/>
  <c r="CI56" i="45"/>
  <c r="AN133" i="44"/>
  <c r="CI60" i="45"/>
  <c r="AJ133" i="44"/>
  <c r="CI64" i="45"/>
  <c r="BK133" i="42"/>
  <c r="DJ37" i="43"/>
  <c r="AN133" i="42"/>
  <c r="DJ60" i="43"/>
  <c r="BR133" i="42"/>
  <c r="DJ30" i="43"/>
  <c r="AW133" i="42"/>
  <c r="DJ51" i="43"/>
  <c r="CA133" i="44"/>
  <c r="CI21" i="45"/>
  <c r="BK133" i="44"/>
  <c r="CI37" i="45"/>
  <c r="BI133" i="42"/>
  <c r="DJ39" i="43"/>
  <c r="AP133" i="42"/>
  <c r="DJ58" i="43"/>
  <c r="CD133" i="44"/>
  <c r="CI18" i="45"/>
  <c r="BN133" i="44"/>
  <c r="CI34" i="45"/>
  <c r="BQ133" i="44"/>
  <c r="CI31" i="45"/>
  <c r="BG133" i="44"/>
  <c r="CI41" i="45"/>
  <c r="BC133" i="44"/>
  <c r="CI45" i="45"/>
  <c r="AY133" i="44"/>
  <c r="CI49" i="45"/>
  <c r="AU133" i="44"/>
  <c r="CI53" i="45"/>
  <c r="AQ133" i="44"/>
  <c r="CI57" i="45"/>
  <c r="AM133" i="44"/>
  <c r="CI61" i="45"/>
  <c r="AY133" i="42"/>
  <c r="DJ49" i="43"/>
  <c r="AR133" i="42"/>
  <c r="DJ56" i="43"/>
  <c r="BT133" i="44"/>
  <c r="CI28" i="45"/>
  <c r="CD133" i="42"/>
  <c r="DJ18" i="43"/>
  <c r="BN133" i="42"/>
  <c r="DJ34" i="43"/>
  <c r="BA133" i="42"/>
  <c r="DJ47" i="43"/>
  <c r="AK133" i="42"/>
  <c r="DJ63" i="43"/>
  <c r="BW133" i="44"/>
  <c r="CI25" i="45"/>
  <c r="BZ133" i="44"/>
  <c r="CI22" i="45"/>
  <c r="BJ133" i="44"/>
  <c r="CI38" i="45"/>
  <c r="CA133" i="42"/>
  <c r="DJ21" i="43"/>
  <c r="BU133" i="42"/>
  <c r="DJ27" i="43"/>
  <c r="BE133" i="42"/>
  <c r="DJ43" i="43"/>
  <c r="AT133" i="42"/>
  <c r="DJ54" i="43"/>
  <c r="CB133" i="42"/>
  <c r="DJ20" i="43"/>
  <c r="BL133" i="42"/>
  <c r="DJ36" i="43"/>
  <c r="BC133" i="42"/>
  <c r="DJ45" i="43"/>
  <c r="AM133" i="42"/>
  <c r="DJ61" i="43"/>
  <c r="CC133" i="44"/>
  <c r="CI19" i="45"/>
  <c r="BM133" i="44"/>
  <c r="CI35" i="45"/>
  <c r="BF133" i="44"/>
  <c r="CI42" i="45"/>
  <c r="BB133" i="44"/>
  <c r="CI46" i="45"/>
  <c r="AX133" i="44"/>
  <c r="CI50" i="45"/>
  <c r="AT133" i="44"/>
  <c r="CI54" i="45"/>
  <c r="AP133" i="44"/>
  <c r="CI58" i="45"/>
  <c r="AL133" i="44"/>
  <c r="CI62" i="45"/>
  <c r="BW133" i="42"/>
  <c r="DJ25" i="43"/>
  <c r="BG133" i="42"/>
  <c r="DJ41" i="43"/>
  <c r="BS133" i="42"/>
  <c r="DJ29" i="43"/>
  <c r="AV133" i="42"/>
  <c r="DJ52" i="43"/>
  <c r="BP133" i="44"/>
  <c r="CI32" i="45"/>
  <c r="BQ133" i="42"/>
  <c r="DJ31" i="43"/>
  <c r="AX133" i="42"/>
  <c r="DJ50" i="43"/>
  <c r="BV133" i="44"/>
  <c r="CI26" i="45"/>
  <c r="BP133" i="42"/>
  <c r="DJ32" i="43"/>
  <c r="BZ133" i="42"/>
  <c r="DJ22" i="43"/>
  <c r="BS133" i="44"/>
  <c r="CI29" i="45"/>
  <c r="BX133" i="42"/>
  <c r="DJ24" i="43"/>
  <c r="Q39" i="43"/>
  <c r="BN39" i="43" s="1"/>
  <c r="BH133" i="42"/>
  <c r="DJ40" i="43"/>
  <c r="AN55" i="43"/>
  <c r="CT55" i="43" s="1"/>
  <c r="AQ133" i="42"/>
  <c r="DJ57" i="43"/>
  <c r="BY133" i="44"/>
  <c r="CI23" i="45"/>
  <c r="BI133" i="44"/>
  <c r="CI39" i="45"/>
  <c r="BE133" i="44"/>
  <c r="CI43" i="45"/>
  <c r="BA133" i="44"/>
  <c r="CI47" i="45"/>
  <c r="AW133" i="44"/>
  <c r="CI51" i="45"/>
  <c r="AS133" i="44"/>
  <c r="CI55" i="45"/>
  <c r="AO133" i="44"/>
  <c r="CI59" i="45"/>
  <c r="AK133" i="44"/>
  <c r="CI63" i="45"/>
  <c r="AN20" i="46"/>
  <c r="BO133" i="42"/>
  <c r="DJ33" i="43"/>
  <c r="AZ133" i="42"/>
  <c r="DJ48" i="43"/>
  <c r="CB133" i="44"/>
  <c r="CI20" i="45"/>
  <c r="BL133" i="44"/>
  <c r="CI36" i="45"/>
  <c r="BX133" i="44"/>
  <c r="CI24" i="45"/>
  <c r="BY133" i="42"/>
  <c r="DJ23" i="43"/>
  <c r="BF133" i="42"/>
  <c r="DJ42" i="43"/>
  <c r="AS133" i="42"/>
  <c r="DJ55" i="43"/>
  <c r="CE133" i="44"/>
  <c r="CI17" i="45"/>
  <c r="BO133" i="44"/>
  <c r="CI33" i="45"/>
  <c r="AN19" i="43"/>
  <c r="AX25" i="43"/>
  <c r="BW129" i="42"/>
  <c r="AX41" i="43"/>
  <c r="BG129" i="42"/>
  <c r="AX58" i="43"/>
  <c r="AP129" i="42"/>
  <c r="AX60" i="43"/>
  <c r="AN129" i="42"/>
  <c r="AX32" i="43"/>
  <c r="BP129" i="42"/>
  <c r="AX18" i="43"/>
  <c r="CD129" i="42"/>
  <c r="AX34" i="43"/>
  <c r="BN129" i="42"/>
  <c r="AX49" i="43"/>
  <c r="AY129" i="42"/>
  <c r="AX51" i="43"/>
  <c r="AW129" i="42"/>
  <c r="AX70" i="43"/>
  <c r="AD129" i="42"/>
  <c r="AX65" i="43"/>
  <c r="AI129" i="42"/>
  <c r="AX20" i="43"/>
  <c r="CB129" i="42"/>
  <c r="AX36" i="43"/>
  <c r="BL129" i="42"/>
  <c r="AX47" i="43"/>
  <c r="BA129" i="42"/>
  <c r="AX63" i="43"/>
  <c r="AK129" i="42"/>
  <c r="AX56" i="43"/>
  <c r="AR129" i="42"/>
  <c r="AX22" i="43"/>
  <c r="BZ129" i="42"/>
  <c r="AX38" i="43"/>
  <c r="BJ129" i="42"/>
  <c r="AX61" i="43"/>
  <c r="AM129" i="42"/>
  <c r="AX31" i="43"/>
  <c r="BQ129" i="42"/>
  <c r="AX52" i="43"/>
  <c r="AV129" i="42"/>
  <c r="AX67" i="43"/>
  <c r="AG129" i="42"/>
  <c r="AX71" i="43"/>
  <c r="AC129" i="42"/>
  <c r="AX23" i="43"/>
  <c r="BY129" i="42"/>
  <c r="AX39" i="43"/>
  <c r="BI129" i="42"/>
  <c r="AX69" i="43"/>
  <c r="AZ69" i="43" s="1"/>
  <c r="AE129" i="42"/>
  <c r="AX27" i="43"/>
  <c r="BU129" i="42"/>
  <c r="AX29" i="43"/>
  <c r="BS129" i="42"/>
  <c r="AX54" i="43"/>
  <c r="AT129" i="42"/>
  <c r="BX129" i="42"/>
  <c r="AX24" i="43"/>
  <c r="Q31" i="43"/>
  <c r="AX40" i="43"/>
  <c r="BH129" i="42"/>
  <c r="AX59" i="43"/>
  <c r="AO129" i="42"/>
  <c r="AX17" i="43"/>
  <c r="CE129" i="42"/>
  <c r="AX33" i="43"/>
  <c r="BO129" i="42"/>
  <c r="AX50" i="43"/>
  <c r="AX129" i="42"/>
  <c r="AX26" i="43"/>
  <c r="BV129" i="42"/>
  <c r="Q33" i="43"/>
  <c r="AX42" i="43"/>
  <c r="BF129" i="42"/>
  <c r="AX57" i="43"/>
  <c r="AQ129" i="42"/>
  <c r="AX35" i="43"/>
  <c r="BM129" i="42"/>
  <c r="AX48" i="43"/>
  <c r="AZ129" i="42"/>
  <c r="AX64" i="43"/>
  <c r="AJ129" i="42"/>
  <c r="AX68" i="43"/>
  <c r="AF129" i="42"/>
  <c r="AX72" i="43"/>
  <c r="AB129" i="42"/>
  <c r="AX66" i="43"/>
  <c r="AH129" i="42"/>
  <c r="AX45" i="43"/>
  <c r="BC129" i="42"/>
  <c r="AX28" i="43"/>
  <c r="BT129" i="42"/>
  <c r="AX44" i="43"/>
  <c r="BD129" i="42"/>
  <c r="AX55" i="43"/>
  <c r="AS129" i="42"/>
  <c r="AX19" i="43"/>
  <c r="CC129" i="42"/>
  <c r="AX21" i="43"/>
  <c r="CA129" i="42"/>
  <c r="AX37" i="43"/>
  <c r="BK129" i="42"/>
  <c r="AX46" i="43"/>
  <c r="BB129" i="42"/>
  <c r="AX62" i="43"/>
  <c r="AL129" i="42"/>
  <c r="AX43" i="43"/>
  <c r="BE129" i="42"/>
  <c r="AX30" i="43"/>
  <c r="BR129" i="42"/>
  <c r="Q37" i="43"/>
  <c r="AX53" i="43"/>
  <c r="AU129" i="42"/>
  <c r="BF131" i="44"/>
  <c r="BC42" i="45"/>
  <c r="BC72" i="45"/>
  <c r="AB131" i="44"/>
  <c r="BV130" i="44"/>
  <c r="AM26" i="45"/>
  <c r="BC29" i="45"/>
  <c r="BS131" i="44"/>
  <c r="AG130" i="44"/>
  <c r="AM67" i="45"/>
  <c r="BB130" i="44"/>
  <c r="AM46" i="45"/>
  <c r="BC54" i="45"/>
  <c r="AT131" i="44"/>
  <c r="AM23" i="45"/>
  <c r="BY130" i="44"/>
  <c r="BV131" i="44"/>
  <c r="BC26" i="45"/>
  <c r="AM39" i="45"/>
  <c r="BI130" i="44"/>
  <c r="AG131" i="44"/>
  <c r="BC67" i="45"/>
  <c r="BS130" i="44"/>
  <c r="AM29" i="45"/>
  <c r="CB130" i="44"/>
  <c r="AM20" i="45"/>
  <c r="BC23" i="45"/>
  <c r="BY131" i="44"/>
  <c r="AM36" i="45"/>
  <c r="BL130" i="44"/>
  <c r="BC39" i="45"/>
  <c r="BI131" i="44"/>
  <c r="BE130" i="44"/>
  <c r="AM43" i="45"/>
  <c r="BA130" i="44"/>
  <c r="AM47" i="45"/>
  <c r="AM51" i="45"/>
  <c r="AW130" i="44"/>
  <c r="AM55" i="45"/>
  <c r="AS130" i="44"/>
  <c r="AO130" i="44"/>
  <c r="AM59" i="45"/>
  <c r="AM63" i="45"/>
  <c r="AK130" i="44"/>
  <c r="AM17" i="45"/>
  <c r="CE130" i="44"/>
  <c r="BC20" i="45"/>
  <c r="CB131" i="44"/>
  <c r="AM33" i="45"/>
  <c r="BO130" i="44"/>
  <c r="BC36" i="45"/>
  <c r="BL131" i="44"/>
  <c r="BE131" i="44"/>
  <c r="BC43" i="45"/>
  <c r="BA131" i="44"/>
  <c r="BC47" i="45"/>
  <c r="AW131" i="44"/>
  <c r="BC51" i="45"/>
  <c r="BC55" i="45"/>
  <c r="AS131" i="44"/>
  <c r="AO131" i="44"/>
  <c r="BC59" i="45"/>
  <c r="AK131" i="44"/>
  <c r="BC63" i="45"/>
  <c r="AF130" i="44"/>
  <c r="AM68" i="45"/>
  <c r="CC131" i="44"/>
  <c r="BC19" i="45"/>
  <c r="AP130" i="44"/>
  <c r="AM58" i="45"/>
  <c r="BC46" i="45"/>
  <c r="BB131" i="44"/>
  <c r="CE131" i="44"/>
  <c r="BC17" i="45"/>
  <c r="BR130" i="44"/>
  <c r="AM30" i="45"/>
  <c r="BO131" i="44"/>
  <c r="BC33" i="45"/>
  <c r="BC68" i="45"/>
  <c r="AF131" i="44"/>
  <c r="AL130" i="44"/>
  <c r="AM62" i="45"/>
  <c r="AP131" i="44"/>
  <c r="BC58" i="45"/>
  <c r="BC30" i="45"/>
  <c r="BR131" i="44"/>
  <c r="AX130" i="44"/>
  <c r="AM50" i="45"/>
  <c r="BU130" i="44"/>
  <c r="AM27" i="45"/>
  <c r="AM24" i="45"/>
  <c r="BX130" i="44"/>
  <c r="BU131" i="44"/>
  <c r="BC27" i="45"/>
  <c r="AM40" i="45"/>
  <c r="BH130" i="44"/>
  <c r="AM44" i="45"/>
  <c r="BD130" i="44"/>
  <c r="AZ130" i="44"/>
  <c r="AM48" i="45"/>
  <c r="AM52" i="45"/>
  <c r="AV130" i="44"/>
  <c r="AM56" i="45"/>
  <c r="AR130" i="44"/>
  <c r="AM60" i="45"/>
  <c r="AN130" i="44"/>
  <c r="AM64" i="45"/>
  <c r="AJ130" i="44"/>
  <c r="AE130" i="44"/>
  <c r="AM69" i="45"/>
  <c r="AT130" i="44"/>
  <c r="AM54" i="45"/>
  <c r="BP131" i="44"/>
  <c r="BC32" i="45"/>
  <c r="AM21" i="45"/>
  <c r="CA130" i="44"/>
  <c r="BC24" i="45"/>
  <c r="BX131" i="44"/>
  <c r="AM37" i="45"/>
  <c r="BK130" i="44"/>
  <c r="BC40" i="45"/>
  <c r="BH131" i="44"/>
  <c r="BC44" i="45"/>
  <c r="BD131" i="44"/>
  <c r="AZ131" i="44"/>
  <c r="BC48" i="45"/>
  <c r="BC52" i="45"/>
  <c r="AV131" i="44"/>
  <c r="BC56" i="45"/>
  <c r="AR131" i="44"/>
  <c r="BC60" i="45"/>
  <c r="AN131" i="44"/>
  <c r="AJ131" i="44"/>
  <c r="BC64" i="45"/>
  <c r="BC69" i="45"/>
  <c r="AE131" i="44"/>
  <c r="CD130" i="44"/>
  <c r="AM18" i="45"/>
  <c r="BC21" i="45"/>
  <c r="CA131" i="44"/>
  <c r="BN130" i="44"/>
  <c r="AM34" i="45"/>
  <c r="BC37" i="45"/>
  <c r="BK131" i="44"/>
  <c r="BF130" i="44"/>
  <c r="AM42" i="45"/>
  <c r="BQ130" i="44"/>
  <c r="AM31" i="45"/>
  <c r="BN131" i="44"/>
  <c r="BC34" i="45"/>
  <c r="AM70" i="45"/>
  <c r="AD130" i="44"/>
  <c r="CD131" i="44"/>
  <c r="BC18" i="45"/>
  <c r="AM28" i="45"/>
  <c r="BT130" i="44"/>
  <c r="BQ131" i="44"/>
  <c r="BC31" i="45"/>
  <c r="BG130" i="44"/>
  <c r="AM41" i="45"/>
  <c r="BC130" i="44"/>
  <c r="AM45" i="45"/>
  <c r="AY130" i="44"/>
  <c r="AM49" i="45"/>
  <c r="AM53" i="45"/>
  <c r="AU130" i="44"/>
  <c r="AQ130" i="44"/>
  <c r="AM57" i="45"/>
  <c r="AM130" i="44"/>
  <c r="AM61" i="45"/>
  <c r="AI130" i="44"/>
  <c r="AM65" i="45"/>
  <c r="BC70" i="45"/>
  <c r="AD131" i="44"/>
  <c r="BM131" i="44"/>
  <c r="BC35" i="45"/>
  <c r="BC62" i="45"/>
  <c r="AL131" i="44"/>
  <c r="BW130" i="44"/>
  <c r="AM25" i="45"/>
  <c r="BC28" i="45"/>
  <c r="BT131" i="44"/>
  <c r="BG131" i="44"/>
  <c r="BC41" i="45"/>
  <c r="BC45" i="45"/>
  <c r="BC131" i="44"/>
  <c r="AY131" i="44"/>
  <c r="BC49" i="45"/>
  <c r="BC53" i="45"/>
  <c r="AU131" i="44"/>
  <c r="AQ131" i="44"/>
  <c r="BC57" i="45"/>
  <c r="BC61" i="45"/>
  <c r="AM131" i="44"/>
  <c r="AI131" i="44"/>
  <c r="BC65" i="45"/>
  <c r="AM32" i="45"/>
  <c r="BP130" i="44"/>
  <c r="AX131" i="44"/>
  <c r="BC50" i="45"/>
  <c r="AM22" i="45"/>
  <c r="BZ130" i="44"/>
  <c r="BW131" i="44"/>
  <c r="BC25" i="45"/>
  <c r="AM38" i="45"/>
  <c r="BJ130" i="44"/>
  <c r="AM71" i="45"/>
  <c r="AC130" i="44"/>
  <c r="AH131" i="44"/>
  <c r="BC66" i="45"/>
  <c r="AM19" i="45"/>
  <c r="CC130" i="44"/>
  <c r="BC22" i="45"/>
  <c r="BZ131" i="44"/>
  <c r="BM130" i="44"/>
  <c r="AM35" i="45"/>
  <c r="BC38" i="45"/>
  <c r="BJ131" i="44"/>
  <c r="AH130" i="44"/>
  <c r="AM66" i="45"/>
  <c r="BC71" i="45"/>
  <c r="AC131" i="44"/>
  <c r="AU36" i="43"/>
  <c r="AN31" i="43"/>
  <c r="AD27" i="43"/>
  <c r="AN56" i="43"/>
  <c r="AN44" i="43"/>
  <c r="AC31" i="45"/>
  <c r="AC39" i="45"/>
  <c r="AM64" i="43"/>
  <c r="AN64" i="43" s="1"/>
  <c r="Q29" i="43"/>
  <c r="E72" i="45"/>
  <c r="G72" i="45" s="1"/>
  <c r="AN17" i="43"/>
  <c r="Q26" i="43"/>
  <c r="Q27" i="43"/>
  <c r="AN33" i="43"/>
  <c r="AD41" i="43"/>
  <c r="AU62" i="43"/>
  <c r="H54" i="42"/>
  <c r="AU17" i="43"/>
  <c r="Q25" i="43"/>
  <c r="AN36" i="43"/>
  <c r="AN45" i="43"/>
  <c r="AD19" i="43"/>
  <c r="AN21" i="43"/>
  <c r="Q38" i="43"/>
  <c r="AN53" i="43"/>
  <c r="AN63" i="43"/>
  <c r="AN29" i="43"/>
  <c r="AD35" i="43"/>
  <c r="AD37" i="43"/>
  <c r="AN41" i="43"/>
  <c r="AN50" i="43"/>
  <c r="Q41" i="43"/>
  <c r="G65" i="42"/>
  <c r="G59" i="42"/>
  <c r="AN27" i="43"/>
  <c r="AD33" i="43"/>
  <c r="AD43" i="43"/>
  <c r="AN37" i="43"/>
  <c r="AD20" i="43"/>
  <c r="AN25" i="43"/>
  <c r="AN40" i="43"/>
  <c r="AU20" i="43"/>
  <c r="AU46" i="43"/>
  <c r="AN35" i="43"/>
  <c r="AN22" i="43"/>
  <c r="F56" i="42"/>
  <c r="F60" i="42"/>
  <c r="AD21" i="43"/>
  <c r="Q22" i="43"/>
  <c r="AD23" i="43"/>
  <c r="AN43" i="43"/>
  <c r="AD44" i="43"/>
  <c r="AN61" i="43"/>
  <c r="AD22" i="43"/>
  <c r="AN26" i="43"/>
  <c r="AD28" i="43"/>
  <c r="AN32" i="43"/>
  <c r="AT64" i="43"/>
  <c r="F59" i="44"/>
  <c r="F27" i="44"/>
  <c r="H56" i="42"/>
  <c r="Q17" i="43"/>
  <c r="AN39" i="43"/>
  <c r="AD42" i="43"/>
  <c r="AN57" i="43"/>
  <c r="AN62" i="43"/>
  <c r="AC64" i="43"/>
  <c r="AD45" i="43"/>
  <c r="H56" i="44"/>
  <c r="H61" i="44"/>
  <c r="Q24" i="43"/>
  <c r="Q30" i="43"/>
  <c r="AN54" i="43"/>
  <c r="AC38" i="45"/>
  <c r="Q23" i="43"/>
  <c r="AN23" i="43"/>
  <c r="AN28" i="43"/>
  <c r="AD31" i="43"/>
  <c r="Q35" i="43"/>
  <c r="AD39" i="43"/>
  <c r="Q42" i="43"/>
  <c r="AN46" i="43"/>
  <c r="AN47" i="43"/>
  <c r="AN49" i="43"/>
  <c r="AN20" i="43"/>
  <c r="AD24" i="43"/>
  <c r="AN42" i="43"/>
  <c r="AC22" i="45"/>
  <c r="AN58" i="43"/>
  <c r="AC29" i="45"/>
  <c r="BS29" i="45" s="1"/>
  <c r="U40" i="45"/>
  <c r="W40" i="45" s="1"/>
  <c r="AC40" i="45" s="1"/>
  <c r="AC24" i="45"/>
  <c r="CB80" i="46"/>
  <c r="AD30" i="46"/>
  <c r="AI40" i="46"/>
  <c r="AI43" i="46"/>
  <c r="AI45" i="46"/>
  <c r="AI48" i="46"/>
  <c r="CL63" i="46"/>
  <c r="CL95" i="46"/>
  <c r="CL111" i="46"/>
  <c r="AC35" i="45"/>
  <c r="AC20" i="45"/>
  <c r="AD18" i="43"/>
  <c r="AC27" i="45"/>
  <c r="AC36" i="45"/>
  <c r="AC30" i="45"/>
  <c r="BS30" i="45" s="1"/>
  <c r="AC32" i="45"/>
  <c r="AC34" i="45"/>
  <c r="AN18" i="43"/>
  <c r="Q28" i="43"/>
  <c r="AN34" i="43"/>
  <c r="AC21" i="45"/>
  <c r="AC28" i="45"/>
  <c r="Q36" i="43"/>
  <c r="Q44" i="43"/>
  <c r="AN60" i="43"/>
  <c r="Q20" i="43"/>
  <c r="Q21" i="43"/>
  <c r="AD29" i="43"/>
  <c r="AC33" i="45"/>
  <c r="AN52" i="43"/>
  <c r="AC18" i="45"/>
  <c r="AD34" i="43"/>
  <c r="O42" i="42"/>
  <c r="AC17" i="45"/>
  <c r="AC37" i="45"/>
  <c r="AD70" i="46"/>
  <c r="AI49" i="46"/>
  <c r="AN34" i="46"/>
  <c r="AS35" i="46"/>
  <c r="CG43" i="46"/>
  <c r="CL65" i="46"/>
  <c r="CL79" i="46"/>
  <c r="AD22" i="46"/>
  <c r="AN23" i="46"/>
  <c r="AI26" i="46"/>
  <c r="AD29" i="46"/>
  <c r="AS17" i="46"/>
  <c r="AS27" i="46"/>
  <c r="BC28" i="46"/>
  <c r="AN30" i="46"/>
  <c r="CG33" i="46"/>
  <c r="BC36" i="46"/>
  <c r="CG46" i="46"/>
  <c r="AI58" i="46"/>
  <c r="AD68" i="46"/>
  <c r="CL72" i="46"/>
  <c r="CB74" i="46"/>
  <c r="CL106" i="46"/>
  <c r="CL121" i="46"/>
  <c r="AI22" i="46"/>
  <c r="AD25" i="46"/>
  <c r="BH32" i="46"/>
  <c r="CB51" i="46"/>
  <c r="CL56" i="46"/>
  <c r="CG78" i="46"/>
  <c r="AS20" i="46"/>
  <c r="AS23" i="46"/>
  <c r="BC24" i="46"/>
  <c r="CG25" i="46"/>
  <c r="AS30" i="46"/>
  <c r="CL29" i="46"/>
  <c r="AD32" i="46"/>
  <c r="AN33" i="46"/>
  <c r="AS58" i="46"/>
  <c r="CG40" i="46"/>
  <c r="CG51" i="46"/>
  <c r="CL59" i="46"/>
  <c r="AD28" i="46"/>
  <c r="AN29" i="46"/>
  <c r="AI32" i="46"/>
  <c r="AD36" i="46"/>
  <c r="AI37" i="46"/>
  <c r="CG37" i="46"/>
  <c r="CL78" i="46"/>
  <c r="CL94" i="46"/>
  <c r="CL21" i="46"/>
  <c r="CG24" i="46"/>
  <c r="AS51" i="46"/>
  <c r="AD57" i="46"/>
  <c r="AI65" i="46"/>
  <c r="AI20" i="46"/>
  <c r="AS29" i="46"/>
  <c r="BC30" i="46"/>
  <c r="CB35" i="46"/>
  <c r="BC39" i="46"/>
  <c r="AN40" i="46"/>
  <c r="CG52" i="46"/>
  <c r="CB53" i="46"/>
  <c r="AS55" i="46"/>
  <c r="AI24" i="46"/>
  <c r="AD27" i="46"/>
  <c r="AI44" i="46"/>
  <c r="AD48" i="46"/>
  <c r="CG62" i="46"/>
  <c r="CB66" i="46"/>
  <c r="CL91" i="46"/>
  <c r="CL117" i="46"/>
  <c r="BH23" i="46"/>
  <c r="AS25" i="46"/>
  <c r="BC26" i="46"/>
  <c r="CL32" i="46"/>
  <c r="AD34" i="46"/>
  <c r="AN36" i="46"/>
  <c r="AS37" i="46"/>
  <c r="BC38" i="46"/>
  <c r="BH39" i="46"/>
  <c r="CB49" i="46"/>
  <c r="CL52" i="46"/>
  <c r="CB58" i="46"/>
  <c r="CL69" i="46"/>
  <c r="CB78" i="46"/>
  <c r="CL83" i="46"/>
  <c r="AD41" i="46"/>
  <c r="CL47" i="46"/>
  <c r="AD56" i="46"/>
  <c r="CL62" i="46"/>
  <c r="AD64" i="46"/>
  <c r="CG22" i="46"/>
  <c r="CL23" i="46"/>
  <c r="CB29" i="46"/>
  <c r="CG30" i="46"/>
  <c r="CL31" i="46"/>
  <c r="CL39" i="46"/>
  <c r="CL43" i="46"/>
  <c r="AS62" i="46"/>
  <c r="CB65" i="46"/>
  <c r="AI66" i="46"/>
  <c r="AS40" i="46"/>
  <c r="AD71" i="46"/>
  <c r="AI60" i="46"/>
  <c r="CL68" i="46"/>
  <c r="CL84" i="46"/>
  <c r="AI42" i="46"/>
  <c r="CG69" i="46"/>
  <c r="CL123" i="46"/>
  <c r="AD44" i="46"/>
  <c r="CB47" i="46"/>
  <c r="AI57" i="46"/>
  <c r="CL82" i="46"/>
  <c r="CG74" i="46"/>
  <c r="CG41" i="46"/>
  <c r="AD52" i="46"/>
  <c r="AI71" i="46"/>
  <c r="CB43" i="46"/>
  <c r="CB67" i="46"/>
  <c r="AI68" i="46"/>
  <c r="CG56" i="46"/>
  <c r="AS49" i="46"/>
  <c r="CL75" i="46"/>
  <c r="CG47" i="46"/>
  <c r="CB50" i="46"/>
  <c r="CG53" i="46"/>
  <c r="AI64" i="46"/>
  <c r="CL70" i="46"/>
  <c r="CG50" i="46"/>
  <c r="AI53" i="46"/>
  <c r="CG58" i="46"/>
  <c r="CG77" i="46"/>
  <c r="CL90" i="46"/>
  <c r="CB81" i="46"/>
  <c r="AC25" i="45"/>
  <c r="BS25" i="45" s="1"/>
  <c r="H53" i="45"/>
  <c r="H32" i="45"/>
  <c r="H58" i="45"/>
  <c r="H42" i="45"/>
  <c r="H37" i="45"/>
  <c r="H21" i="45"/>
  <c r="H68" i="45"/>
  <c r="H63" i="45"/>
  <c r="H47" i="45"/>
  <c r="H26" i="45"/>
  <c r="H52" i="45"/>
  <c r="H31" i="45"/>
  <c r="H57" i="45"/>
  <c r="H41" i="45"/>
  <c r="H36" i="45"/>
  <c r="H20" i="45"/>
  <c r="H67" i="45"/>
  <c r="H62" i="45"/>
  <c r="H46" i="45"/>
  <c r="H25" i="45"/>
  <c r="H51" i="45"/>
  <c r="H30" i="45"/>
  <c r="H56" i="45"/>
  <c r="H35" i="45"/>
  <c r="H19" i="45"/>
  <c r="H66" i="45"/>
  <c r="H61" i="45"/>
  <c r="H45" i="45"/>
  <c r="H40" i="45"/>
  <c r="H24" i="45"/>
  <c r="H71" i="45"/>
  <c r="H50" i="45"/>
  <c r="H29" i="45"/>
  <c r="H55" i="45"/>
  <c r="H34" i="45"/>
  <c r="H18" i="45"/>
  <c r="H65" i="45"/>
  <c r="H60" i="45"/>
  <c r="H44" i="45"/>
  <c r="H39" i="45"/>
  <c r="H23" i="45"/>
  <c r="H70" i="45"/>
  <c r="H49" i="45"/>
  <c r="H28" i="45"/>
  <c r="H54" i="45"/>
  <c r="H33" i="45"/>
  <c r="H17" i="45"/>
  <c r="H59" i="45"/>
  <c r="H43" i="45"/>
  <c r="H38" i="45"/>
  <c r="H22" i="45"/>
  <c r="H69" i="45"/>
  <c r="H64" i="45"/>
  <c r="H48" i="45"/>
  <c r="H27" i="45"/>
  <c r="AC23" i="45"/>
  <c r="P72" i="45"/>
  <c r="P57" i="45"/>
  <c r="P41" i="45"/>
  <c r="P36" i="45"/>
  <c r="P20" i="45"/>
  <c r="P67" i="45"/>
  <c r="P62" i="45"/>
  <c r="P46" i="45"/>
  <c r="P25" i="45"/>
  <c r="P51" i="45"/>
  <c r="P30" i="45"/>
  <c r="P56" i="45"/>
  <c r="P35" i="45"/>
  <c r="P19" i="45"/>
  <c r="P66" i="45"/>
  <c r="P61" i="45"/>
  <c r="P45" i="45"/>
  <c r="P40" i="45"/>
  <c r="P24" i="45"/>
  <c r="P71" i="45"/>
  <c r="P50" i="45"/>
  <c r="P29" i="45"/>
  <c r="P55" i="45"/>
  <c r="P34" i="45"/>
  <c r="P18" i="45"/>
  <c r="P65" i="45"/>
  <c r="P60" i="45"/>
  <c r="P44" i="45"/>
  <c r="P39" i="45"/>
  <c r="P23" i="45"/>
  <c r="P70" i="45"/>
  <c r="P49" i="45"/>
  <c r="P28" i="45"/>
  <c r="P54" i="45"/>
  <c r="P33" i="45"/>
  <c r="P17" i="45"/>
  <c r="P59" i="45"/>
  <c r="P43" i="45"/>
  <c r="P38" i="45"/>
  <c r="P22" i="45"/>
  <c r="P69" i="45"/>
  <c r="P64" i="45"/>
  <c r="P48" i="45"/>
  <c r="P27" i="45"/>
  <c r="P53" i="45"/>
  <c r="P32" i="45"/>
  <c r="P58" i="45"/>
  <c r="P42" i="45"/>
  <c r="P37" i="45"/>
  <c r="P21" i="45"/>
  <c r="P68" i="45"/>
  <c r="P63" i="45"/>
  <c r="P47" i="45"/>
  <c r="P26" i="45"/>
  <c r="P52" i="45"/>
  <c r="P31" i="45"/>
  <c r="AC19" i="45"/>
  <c r="AC26" i="45"/>
  <c r="BS26" i="45" s="1"/>
  <c r="AJ22" i="45"/>
  <c r="AJ38" i="45"/>
  <c r="AJ43" i="45"/>
  <c r="AJ59" i="45"/>
  <c r="AJ64" i="45"/>
  <c r="AJ17" i="45"/>
  <c r="AJ33" i="45"/>
  <c r="AJ54" i="45"/>
  <c r="AJ28" i="45"/>
  <c r="AJ49" i="45"/>
  <c r="AJ23" i="45"/>
  <c r="AJ39" i="45"/>
  <c r="AJ44" i="45"/>
  <c r="AJ60" i="45"/>
  <c r="AJ18" i="45"/>
  <c r="AJ34" i="45"/>
  <c r="AJ55" i="45"/>
  <c r="AJ29" i="45"/>
  <c r="AJ50" i="45"/>
  <c r="AJ24" i="45"/>
  <c r="AJ45" i="45"/>
  <c r="AJ61" i="45"/>
  <c r="Z72" i="45"/>
  <c r="AB72" i="45" s="1"/>
  <c r="AJ19" i="45"/>
  <c r="AJ35" i="45"/>
  <c r="AJ40" i="45"/>
  <c r="AJ56" i="45"/>
  <c r="AJ30" i="45"/>
  <c r="AJ51" i="45"/>
  <c r="AJ25" i="45"/>
  <c r="AJ46" i="45"/>
  <c r="AJ62" i="45"/>
  <c r="AJ20" i="45"/>
  <c r="AJ36" i="45"/>
  <c r="AJ41" i="45"/>
  <c r="AJ57" i="45"/>
  <c r="AJ31" i="45"/>
  <c r="AJ52" i="45"/>
  <c r="AJ26" i="45"/>
  <c r="AJ47" i="45"/>
  <c r="AJ63" i="45"/>
  <c r="AJ21" i="45"/>
  <c r="AJ37" i="45"/>
  <c r="AJ42" i="45"/>
  <c r="AJ58" i="45"/>
  <c r="AJ32" i="45"/>
  <c r="AJ53" i="45"/>
  <c r="AJ27" i="45"/>
  <c r="AJ48" i="45"/>
  <c r="D26" i="44"/>
  <c r="D25" i="44"/>
  <c r="E26" i="44"/>
  <c r="F40" i="44"/>
  <c r="E25" i="44"/>
  <c r="G40" i="44"/>
  <c r="F75" i="44"/>
  <c r="F74" i="44"/>
  <c r="F68" i="44"/>
  <c r="F73" i="44"/>
  <c r="F70" i="44"/>
  <c r="F72" i="44"/>
  <c r="F66" i="44"/>
  <c r="F69" i="44"/>
  <c r="F67" i="44"/>
  <c r="F71" i="44"/>
  <c r="F81" i="44"/>
  <c r="F82" i="44"/>
  <c r="F85" i="44"/>
  <c r="F88" i="44"/>
  <c r="F77" i="44"/>
  <c r="F78" i="44"/>
  <c r="F83" i="44"/>
  <c r="F79" i="44"/>
  <c r="F86" i="44"/>
  <c r="F84" i="44"/>
  <c r="F76" i="44"/>
  <c r="F80" i="44"/>
  <c r="F58" i="44"/>
  <c r="F50" i="44"/>
  <c r="F61" i="44"/>
  <c r="F52" i="44"/>
  <c r="F62" i="44"/>
  <c r="F63" i="44"/>
  <c r="F53" i="44"/>
  <c r="F64" i="44"/>
  <c r="F60" i="44"/>
  <c r="F57" i="44"/>
  <c r="F56" i="44"/>
  <c r="F55" i="44"/>
  <c r="F54" i="44"/>
  <c r="F25" i="44"/>
  <c r="H40" i="44"/>
  <c r="F51" i="44"/>
  <c r="G75" i="44"/>
  <c r="G70" i="44"/>
  <c r="G68" i="44"/>
  <c r="G73" i="44"/>
  <c r="G72" i="44"/>
  <c r="G74" i="44"/>
  <c r="G66" i="44"/>
  <c r="G71" i="44"/>
  <c r="G67" i="44"/>
  <c r="G69" i="44"/>
  <c r="G82" i="44"/>
  <c r="G84" i="44"/>
  <c r="G85" i="44"/>
  <c r="G86" i="44"/>
  <c r="G88" i="44"/>
  <c r="G77" i="44"/>
  <c r="G78" i="44"/>
  <c r="G83" i="44"/>
  <c r="G79" i="44"/>
  <c r="G76" i="44"/>
  <c r="G81" i="44"/>
  <c r="G80" i="44"/>
  <c r="G61" i="44"/>
  <c r="G62" i="44"/>
  <c r="G63" i="44"/>
  <c r="G53" i="44"/>
  <c r="G64" i="44"/>
  <c r="G60" i="44"/>
  <c r="G54" i="44"/>
  <c r="G57" i="44"/>
  <c r="G56" i="44"/>
  <c r="G55" i="44"/>
  <c r="G52" i="44"/>
  <c r="G58" i="44"/>
  <c r="G25" i="44"/>
  <c r="G51" i="44"/>
  <c r="H70" i="44"/>
  <c r="H68" i="44"/>
  <c r="H73" i="44"/>
  <c r="H75" i="44"/>
  <c r="H74" i="44"/>
  <c r="H66" i="44"/>
  <c r="H72" i="44"/>
  <c r="H71" i="44"/>
  <c r="H69" i="44"/>
  <c r="H67" i="44"/>
  <c r="H82" i="44"/>
  <c r="H83" i="44"/>
  <c r="H86" i="44"/>
  <c r="H88" i="44"/>
  <c r="H85" i="44"/>
  <c r="H81" i="44"/>
  <c r="H76" i="44"/>
  <c r="H78" i="44"/>
  <c r="H79" i="44"/>
  <c r="H84" i="44"/>
  <c r="H80" i="44"/>
  <c r="H77" i="44"/>
  <c r="H59" i="44"/>
  <c r="H51" i="44"/>
  <c r="H62" i="44"/>
  <c r="H63" i="44"/>
  <c r="H53" i="44"/>
  <c r="H64" i="44"/>
  <c r="H60" i="44"/>
  <c r="H54" i="44"/>
  <c r="H49" i="44"/>
  <c r="H58" i="44"/>
  <c r="H50" i="44"/>
  <c r="H25" i="44"/>
  <c r="F39" i="44"/>
  <c r="F38" i="44"/>
  <c r="G39" i="44"/>
  <c r="G38" i="44"/>
  <c r="H39" i="44"/>
  <c r="H55" i="44"/>
  <c r="H38" i="44"/>
  <c r="G50" i="44"/>
  <c r="H52" i="44"/>
  <c r="D27" i="44"/>
  <c r="E27" i="44"/>
  <c r="F49" i="44"/>
  <c r="AD32" i="43"/>
  <c r="Q43" i="43"/>
  <c r="AN48" i="43"/>
  <c r="AD30" i="43"/>
  <c r="Q19" i="43"/>
  <c r="H71" i="43"/>
  <c r="H64" i="43"/>
  <c r="H48" i="43"/>
  <c r="H38" i="43"/>
  <c r="H22" i="43"/>
  <c r="H68" i="43"/>
  <c r="H61" i="43"/>
  <c r="H35" i="43"/>
  <c r="H19" i="43"/>
  <c r="H65" i="43"/>
  <c r="H58" i="43"/>
  <c r="H32" i="43"/>
  <c r="H55" i="43"/>
  <c r="H45" i="43"/>
  <c r="H29" i="43"/>
  <c r="H72" i="43"/>
  <c r="H52" i="43"/>
  <c r="H42" i="43"/>
  <c r="H26" i="43"/>
  <c r="H49" i="43"/>
  <c r="H39" i="43"/>
  <c r="H23" i="43"/>
  <c r="H69" i="43"/>
  <c r="H62" i="43"/>
  <c r="H46" i="43"/>
  <c r="H36" i="43"/>
  <c r="H20" i="43"/>
  <c r="H66" i="43"/>
  <c r="H59" i="43"/>
  <c r="H33" i="43"/>
  <c r="H17" i="43"/>
  <c r="H56" i="43"/>
  <c r="H30" i="43"/>
  <c r="H53" i="43"/>
  <c r="H43" i="43"/>
  <c r="H27" i="43"/>
  <c r="H50" i="43"/>
  <c r="H40" i="43"/>
  <c r="H24" i="43"/>
  <c r="H70" i="43"/>
  <c r="H63" i="43"/>
  <c r="H47" i="43"/>
  <c r="H37" i="43"/>
  <c r="H21" i="43"/>
  <c r="H67" i="43"/>
  <c r="H60" i="43"/>
  <c r="H34" i="43"/>
  <c r="H18" i="43"/>
  <c r="H57" i="43"/>
  <c r="H31" i="43"/>
  <c r="H54" i="43"/>
  <c r="H44" i="43"/>
  <c r="H28" i="43"/>
  <c r="H51" i="43"/>
  <c r="H41" i="43"/>
  <c r="H25" i="43"/>
  <c r="Q18" i="43"/>
  <c r="AD25" i="43"/>
  <c r="AD26" i="43"/>
  <c r="AN30" i="43"/>
  <c r="Q40" i="43"/>
  <c r="AN59" i="43"/>
  <c r="AD40" i="43"/>
  <c r="Q34" i="43"/>
  <c r="AD36" i="43"/>
  <c r="AD38" i="43"/>
  <c r="AD17" i="43"/>
  <c r="AN24" i="43"/>
  <c r="AN51" i="43"/>
  <c r="Q32" i="43"/>
  <c r="AN38" i="43"/>
  <c r="AU23" i="43"/>
  <c r="AU39" i="43"/>
  <c r="P45" i="43"/>
  <c r="Q45" i="43" s="1"/>
  <c r="AU49" i="43"/>
  <c r="AU26" i="43"/>
  <c r="AU42" i="43"/>
  <c r="AU52" i="43"/>
  <c r="AU29" i="43"/>
  <c r="AU55" i="43"/>
  <c r="AU32" i="43"/>
  <c r="AU58" i="43"/>
  <c r="AU19" i="43"/>
  <c r="AU35" i="43"/>
  <c r="AU45" i="43"/>
  <c r="AU61" i="43"/>
  <c r="W72" i="43"/>
  <c r="AU22" i="43"/>
  <c r="AU38" i="43"/>
  <c r="AU48" i="43"/>
  <c r="AU25" i="43"/>
  <c r="AU41" i="43"/>
  <c r="AU51" i="43"/>
  <c r="AU28" i="43"/>
  <c r="AU44" i="43"/>
  <c r="AU54" i="43"/>
  <c r="AU31" i="43"/>
  <c r="AU57" i="43"/>
  <c r="AU18" i="43"/>
  <c r="AU34" i="43"/>
  <c r="AU60" i="43"/>
  <c r="AU21" i="43"/>
  <c r="AU37" i="43"/>
  <c r="AU47" i="43"/>
  <c r="AU63" i="43"/>
  <c r="AU24" i="43"/>
  <c r="AU40" i="43"/>
  <c r="AU50" i="43"/>
  <c r="AU27" i="43"/>
  <c r="AU43" i="43"/>
  <c r="AU53" i="43"/>
  <c r="AU30" i="43"/>
  <c r="AU56" i="43"/>
  <c r="AU33" i="43"/>
  <c r="AU59" i="43"/>
  <c r="E42" i="42"/>
  <c r="E27" i="42"/>
  <c r="O82" i="42"/>
  <c r="O69" i="42"/>
  <c r="O63" i="42"/>
  <c r="O64" i="42"/>
  <c r="O71" i="42"/>
  <c r="O83" i="42"/>
  <c r="O72" i="42"/>
  <c r="O62" i="42"/>
  <c r="O70" i="42"/>
  <c r="O74" i="42"/>
  <c r="O75" i="42"/>
  <c r="O76" i="42"/>
  <c r="O73" i="42"/>
  <c r="O44" i="42"/>
  <c r="O43" i="42"/>
  <c r="P82" i="42"/>
  <c r="P69" i="42"/>
  <c r="P64" i="42"/>
  <c r="P71" i="42"/>
  <c r="P63" i="42"/>
  <c r="P42" i="42"/>
  <c r="P83" i="42"/>
  <c r="P72" i="42"/>
  <c r="P70" i="42"/>
  <c r="P62" i="42"/>
  <c r="P28" i="42"/>
  <c r="P43" i="42"/>
  <c r="P74" i="42"/>
  <c r="P76" i="42"/>
  <c r="P73" i="42"/>
  <c r="P75" i="42"/>
  <c r="P44" i="42"/>
  <c r="P29" i="42"/>
  <c r="Q69" i="42"/>
  <c r="Q63" i="42"/>
  <c r="Q64" i="42"/>
  <c r="Q82" i="42"/>
  <c r="Q71" i="42"/>
  <c r="Q83" i="42"/>
  <c r="Q72" i="42"/>
  <c r="Q70" i="42"/>
  <c r="Q62" i="42"/>
  <c r="Q75" i="42"/>
  <c r="Q76" i="42"/>
  <c r="Q73" i="42"/>
  <c r="Q74" i="42"/>
  <c r="Q27" i="42"/>
  <c r="Q28" i="42"/>
  <c r="Q29" i="42"/>
  <c r="Q42" i="42"/>
  <c r="Q43" i="42"/>
  <c r="F55" i="42"/>
  <c r="D27" i="42"/>
  <c r="D28" i="42"/>
  <c r="D29" i="42"/>
  <c r="D30" i="42"/>
  <c r="F82" i="42"/>
  <c r="F69" i="42"/>
  <c r="F64" i="42"/>
  <c r="F71" i="42"/>
  <c r="F63" i="42"/>
  <c r="F70" i="42"/>
  <c r="F72" i="42"/>
  <c r="F83" i="42"/>
  <c r="F73" i="42"/>
  <c r="F75" i="42"/>
  <c r="F76" i="42"/>
  <c r="F44" i="42"/>
  <c r="F87" i="42"/>
  <c r="F88" i="42"/>
  <c r="F86" i="42"/>
  <c r="F78" i="42"/>
  <c r="F79" i="42"/>
  <c r="F80" i="42"/>
  <c r="F85" i="42"/>
  <c r="F81" i="42"/>
  <c r="F84" i="42"/>
  <c r="F66" i="42"/>
  <c r="F67" i="42"/>
  <c r="F68" i="42"/>
  <c r="F89" i="42"/>
  <c r="F61" i="42"/>
  <c r="F57" i="42"/>
  <c r="F58" i="42"/>
  <c r="F45" i="42"/>
  <c r="F59" i="42"/>
  <c r="F65" i="42"/>
  <c r="F27" i="42"/>
  <c r="F28" i="42"/>
  <c r="F29" i="42"/>
  <c r="F30" i="42"/>
  <c r="F42" i="42"/>
  <c r="F43" i="42"/>
  <c r="G82" i="42"/>
  <c r="G69" i="42"/>
  <c r="G63" i="42"/>
  <c r="G64" i="42"/>
  <c r="G71" i="42"/>
  <c r="G70" i="42"/>
  <c r="G83" i="42"/>
  <c r="G72" i="42"/>
  <c r="G62" i="42"/>
  <c r="G73" i="42"/>
  <c r="G76" i="42"/>
  <c r="G75" i="42"/>
  <c r="G74" i="42"/>
  <c r="G44" i="42"/>
  <c r="G88" i="42"/>
  <c r="G89" i="42"/>
  <c r="G84" i="42"/>
  <c r="G87" i="42"/>
  <c r="G78" i="42"/>
  <c r="G79" i="42"/>
  <c r="G80" i="42"/>
  <c r="G86" i="42"/>
  <c r="G85" i="42"/>
  <c r="G81" i="42"/>
  <c r="G66" i="42"/>
  <c r="G58" i="42"/>
  <c r="G67" i="42"/>
  <c r="G68" i="42"/>
  <c r="G61" i="42"/>
  <c r="G57" i="42"/>
  <c r="G45" i="42"/>
  <c r="G60" i="42"/>
  <c r="G54" i="42"/>
  <c r="G55" i="42"/>
  <c r="G56" i="42"/>
  <c r="G27" i="42"/>
  <c r="G28" i="42"/>
  <c r="G29" i="42"/>
  <c r="G30" i="42"/>
  <c r="G42" i="42"/>
  <c r="G43" i="42"/>
  <c r="H82" i="42"/>
  <c r="H71" i="42"/>
  <c r="H63" i="42"/>
  <c r="H64" i="42"/>
  <c r="H69" i="42"/>
  <c r="H83" i="42"/>
  <c r="H70" i="42"/>
  <c r="H62" i="42"/>
  <c r="H72" i="42"/>
  <c r="H74" i="42"/>
  <c r="H76" i="42"/>
  <c r="H75" i="42"/>
  <c r="H73" i="42"/>
  <c r="H44" i="42"/>
  <c r="H88" i="42"/>
  <c r="H89" i="42"/>
  <c r="H87" i="42"/>
  <c r="H78" i="42"/>
  <c r="H79" i="42"/>
  <c r="H80" i="42"/>
  <c r="H86" i="42"/>
  <c r="H85" i="42"/>
  <c r="H81" i="42"/>
  <c r="H84" i="42"/>
  <c r="H67" i="42"/>
  <c r="H68" i="42"/>
  <c r="H60" i="42"/>
  <c r="H65" i="42"/>
  <c r="H45" i="42"/>
  <c r="H58" i="42"/>
  <c r="H66" i="42"/>
  <c r="H59" i="42"/>
  <c r="H27" i="42"/>
  <c r="H28" i="42"/>
  <c r="H29" i="42"/>
  <c r="H30" i="42"/>
  <c r="H42" i="42"/>
  <c r="H43" i="42"/>
  <c r="H57" i="42"/>
  <c r="I82" i="42"/>
  <c r="I71" i="42"/>
  <c r="I64" i="42"/>
  <c r="I63" i="42"/>
  <c r="I83" i="42"/>
  <c r="I62" i="42"/>
  <c r="I72" i="42"/>
  <c r="I70" i="42"/>
  <c r="I73" i="42"/>
  <c r="I74" i="42"/>
  <c r="I76" i="42"/>
  <c r="I44" i="42"/>
  <c r="I75" i="42"/>
  <c r="I27" i="42"/>
  <c r="I28" i="42"/>
  <c r="I29" i="42"/>
  <c r="I42" i="42"/>
  <c r="I43" i="42"/>
  <c r="E30" i="42"/>
  <c r="J82" i="42"/>
  <c r="J71" i="42"/>
  <c r="J69" i="42"/>
  <c r="J63" i="42"/>
  <c r="J64" i="42"/>
  <c r="J62" i="42"/>
  <c r="J72" i="42"/>
  <c r="J83" i="42"/>
  <c r="J70" i="42"/>
  <c r="J74" i="42"/>
  <c r="J75" i="42"/>
  <c r="J76" i="42"/>
  <c r="J73" i="42"/>
  <c r="J27" i="42"/>
  <c r="J28" i="42"/>
  <c r="J29" i="42"/>
  <c r="J42" i="42"/>
  <c r="J43" i="42"/>
  <c r="Q44" i="42"/>
  <c r="I69" i="42"/>
  <c r="E29" i="42"/>
  <c r="E43" i="42"/>
  <c r="K82" i="42"/>
  <c r="K69" i="42"/>
  <c r="K63" i="42"/>
  <c r="K71" i="42"/>
  <c r="K64" i="42"/>
  <c r="K83" i="42"/>
  <c r="K72" i="42"/>
  <c r="K62" i="42"/>
  <c r="K70" i="42"/>
  <c r="K73" i="42"/>
  <c r="K74" i="42"/>
  <c r="K75" i="42"/>
  <c r="K76" i="42"/>
  <c r="K27" i="42"/>
  <c r="K28" i="42"/>
  <c r="K29" i="42"/>
  <c r="K42" i="42"/>
  <c r="K43" i="42"/>
  <c r="F62" i="42"/>
  <c r="L82" i="42"/>
  <c r="L69" i="42"/>
  <c r="L63" i="42"/>
  <c r="L64" i="42"/>
  <c r="L71" i="42"/>
  <c r="L83" i="42"/>
  <c r="L72" i="42"/>
  <c r="L62" i="42"/>
  <c r="L70" i="42"/>
  <c r="L74" i="42"/>
  <c r="L75" i="42"/>
  <c r="L76" i="42"/>
  <c r="L73" i="42"/>
  <c r="L27" i="42"/>
  <c r="L28" i="42"/>
  <c r="L29" i="42"/>
  <c r="L42" i="42"/>
  <c r="L43" i="42"/>
  <c r="M82" i="42"/>
  <c r="M69" i="42"/>
  <c r="M63" i="42"/>
  <c r="M64" i="42"/>
  <c r="M83" i="42"/>
  <c r="M72" i="42"/>
  <c r="M70" i="42"/>
  <c r="M62" i="42"/>
  <c r="M73" i="42"/>
  <c r="M74" i="42"/>
  <c r="M75" i="42"/>
  <c r="M76" i="42"/>
  <c r="M44" i="42"/>
  <c r="M27" i="42"/>
  <c r="M28" i="42"/>
  <c r="M29" i="42"/>
  <c r="M42" i="42"/>
  <c r="M43" i="42"/>
  <c r="H61" i="42"/>
  <c r="N82" i="42"/>
  <c r="N69" i="42"/>
  <c r="N63" i="42"/>
  <c r="N64" i="42"/>
  <c r="N71" i="42"/>
  <c r="N83" i="42"/>
  <c r="N70" i="42"/>
  <c r="N62" i="42"/>
  <c r="N73" i="42"/>
  <c r="N75" i="42"/>
  <c r="N76" i="42"/>
  <c r="N74" i="42"/>
  <c r="N27" i="42"/>
  <c r="N28" i="42"/>
  <c r="N29" i="42"/>
  <c r="N42" i="42"/>
  <c r="N43" i="42"/>
  <c r="F54" i="42"/>
  <c r="AO45" i="45" l="1"/>
  <c r="AZ55" i="43"/>
  <c r="AZ48" i="43"/>
  <c r="AO42" i="45"/>
  <c r="DL36" i="43"/>
  <c r="CK24" i="45"/>
  <c r="CK17" i="45"/>
  <c r="BE66" i="45"/>
  <c r="DL43" i="43"/>
  <c r="BE61" i="45"/>
  <c r="AO50" i="45"/>
  <c r="CK59" i="45"/>
  <c r="DL23" i="43"/>
  <c r="BE35" i="45"/>
  <c r="BE52" i="45"/>
  <c r="AO60" i="45"/>
  <c r="CK63" i="45"/>
  <c r="DL57" i="43"/>
  <c r="AO28" i="45"/>
  <c r="AZ46" i="43"/>
  <c r="AZ66" i="43"/>
  <c r="AO25" i="45"/>
  <c r="AO49" i="45"/>
  <c r="AO31" i="45"/>
  <c r="DL55" i="43"/>
  <c r="AZ39" i="43"/>
  <c r="AZ22" i="43"/>
  <c r="CK42" i="45"/>
  <c r="CK20" i="45"/>
  <c r="BE38" i="45"/>
  <c r="AO22" i="45"/>
  <c r="BE53" i="45"/>
  <c r="AD22" i="45"/>
  <c r="BZ13" i="44" s="1"/>
  <c r="AO70" i="45"/>
  <c r="AO37" i="45"/>
  <c r="BE29" i="45"/>
  <c r="CK58" i="45"/>
  <c r="CK34" i="45"/>
  <c r="BE67" i="45"/>
  <c r="AZ52" i="43"/>
  <c r="AZ32" i="43"/>
  <c r="BE65" i="45"/>
  <c r="BE58" i="45"/>
  <c r="BE19" i="45"/>
  <c r="DL40" i="43"/>
  <c r="BE32" i="45"/>
  <c r="CK51" i="45"/>
  <c r="AO41" i="45"/>
  <c r="CK36" i="45"/>
  <c r="AZ26" i="43"/>
  <c r="CK54" i="45"/>
  <c r="BE62" i="45"/>
  <c r="BE57" i="45"/>
  <c r="AO54" i="45"/>
  <c r="CK49" i="45"/>
  <c r="CK56" i="45"/>
  <c r="BE31" i="45"/>
  <c r="BE48" i="45"/>
  <c r="BE27" i="45"/>
  <c r="BE59" i="45"/>
  <c r="BE71" i="45"/>
  <c r="AO38" i="45"/>
  <c r="BE25" i="45"/>
  <c r="AZ30" i="43"/>
  <c r="AO64" i="45"/>
  <c r="BE55" i="45"/>
  <c r="BE23" i="45"/>
  <c r="CK28" i="45"/>
  <c r="CK48" i="45"/>
  <c r="AO61" i="45"/>
  <c r="BE18" i="45"/>
  <c r="AO18" i="45"/>
  <c r="BE51" i="45"/>
  <c r="AO20" i="45"/>
  <c r="AO67" i="45"/>
  <c r="AZ57" i="43"/>
  <c r="BE45" i="45"/>
  <c r="CK23" i="45"/>
  <c r="CK26" i="45"/>
  <c r="CK31" i="45"/>
  <c r="CK44" i="45"/>
  <c r="BE41" i="45"/>
  <c r="AO57" i="45"/>
  <c r="BE47" i="45"/>
  <c r="AO29" i="45"/>
  <c r="AZ59" i="43"/>
  <c r="DL18" i="43"/>
  <c r="BE21" i="45"/>
  <c r="BE44" i="45"/>
  <c r="AO24" i="45"/>
  <c r="AO63" i="45"/>
  <c r="CK39" i="45"/>
  <c r="CK19" i="45"/>
  <c r="CK41" i="45"/>
  <c r="AO27" i="45"/>
  <c r="BE17" i="45"/>
  <c r="AO59" i="45"/>
  <c r="BE40" i="45"/>
  <c r="CK62" i="45"/>
  <c r="CK38" i="45"/>
  <c r="AO35" i="45"/>
  <c r="BE50" i="45"/>
  <c r="BE69" i="45"/>
  <c r="AO56" i="45"/>
  <c r="BE46" i="45"/>
  <c r="AO55" i="45"/>
  <c r="CK22" i="45"/>
  <c r="CK40" i="45"/>
  <c r="BE34" i="45"/>
  <c r="BE64" i="45"/>
  <c r="AO58" i="45"/>
  <c r="BE43" i="45"/>
  <c r="AO26" i="45"/>
  <c r="BE22" i="45"/>
  <c r="AO32" i="45"/>
  <c r="BE28" i="45"/>
  <c r="AO53" i="45"/>
  <c r="BE24" i="45"/>
  <c r="AO52" i="45"/>
  <c r="BE30" i="45"/>
  <c r="AO51" i="45"/>
  <c r="CK25" i="45"/>
  <c r="CK61" i="45"/>
  <c r="CK18" i="45"/>
  <c r="CK27" i="45"/>
  <c r="AO48" i="45"/>
  <c r="AO47" i="45"/>
  <c r="AO19" i="45"/>
  <c r="BE60" i="45"/>
  <c r="AO21" i="45"/>
  <c r="BE36" i="45"/>
  <c r="AO39" i="45"/>
  <c r="CK55" i="45"/>
  <c r="CK32" i="45"/>
  <c r="CK50" i="45"/>
  <c r="CK57" i="45"/>
  <c r="AO62" i="45"/>
  <c r="AO68" i="45"/>
  <c r="AO43" i="45"/>
  <c r="BE26" i="45"/>
  <c r="BE42" i="45"/>
  <c r="BE56" i="45"/>
  <c r="AO44" i="45"/>
  <c r="AO33" i="45"/>
  <c r="CK46" i="45"/>
  <c r="CK53" i="45"/>
  <c r="CK60" i="45"/>
  <c r="BE63" i="45"/>
  <c r="BU29" i="45"/>
  <c r="BE37" i="45"/>
  <c r="AO40" i="45"/>
  <c r="BE68" i="45"/>
  <c r="BE20" i="45"/>
  <c r="BE39" i="45"/>
  <c r="AO23" i="45"/>
  <c r="CK47" i="45"/>
  <c r="CK29" i="45"/>
  <c r="CK37" i="45"/>
  <c r="AO34" i="45"/>
  <c r="AO69" i="45"/>
  <c r="BE33" i="45"/>
  <c r="BU25" i="45"/>
  <c r="BE70" i="45"/>
  <c r="AO17" i="45"/>
  <c r="AO36" i="45"/>
  <c r="BE54" i="45"/>
  <c r="CK43" i="45"/>
  <c r="CK35" i="45"/>
  <c r="CK45" i="45"/>
  <c r="CK21" i="45"/>
  <c r="CK52" i="45"/>
  <c r="CK30" i="45"/>
  <c r="AO66" i="45"/>
  <c r="BE49" i="45"/>
  <c r="AO65" i="45"/>
  <c r="AO30" i="45"/>
  <c r="AO46" i="45"/>
  <c r="CK33" i="45"/>
  <c r="AZ37" i="43"/>
  <c r="AZ68" i="43"/>
  <c r="DL52" i="43"/>
  <c r="AZ17" i="43"/>
  <c r="DL29" i="43"/>
  <c r="DL34" i="43"/>
  <c r="DL59" i="43"/>
  <c r="AZ25" i="43"/>
  <c r="AZ40" i="43"/>
  <c r="DL25" i="43"/>
  <c r="AZ28" i="43"/>
  <c r="AZ43" i="43"/>
  <c r="DL61" i="43"/>
  <c r="AZ62" i="43"/>
  <c r="DL45" i="43"/>
  <c r="DL60" i="43"/>
  <c r="DL35" i="43"/>
  <c r="AZ36" i="43"/>
  <c r="DL37" i="43"/>
  <c r="AZ33" i="43"/>
  <c r="DL24" i="43"/>
  <c r="AZ19" i="43"/>
  <c r="AZ64" i="43"/>
  <c r="AZ51" i="43"/>
  <c r="DL50" i="43"/>
  <c r="DL49" i="43"/>
  <c r="DL42" i="43"/>
  <c r="AZ44" i="43"/>
  <c r="AZ35" i="43"/>
  <c r="AZ29" i="43"/>
  <c r="AZ23" i="43"/>
  <c r="AZ31" i="43"/>
  <c r="AZ56" i="43"/>
  <c r="AZ20" i="43"/>
  <c r="AZ49" i="43"/>
  <c r="AZ60" i="43"/>
  <c r="DL22" i="43"/>
  <c r="DL31" i="43"/>
  <c r="DL41" i="43"/>
  <c r="DL27" i="43"/>
  <c r="DL19" i="43"/>
  <c r="DL38" i="43"/>
  <c r="AZ54" i="43"/>
  <c r="AZ50" i="43"/>
  <c r="DL48" i="43"/>
  <c r="AZ21" i="43"/>
  <c r="AZ27" i="43"/>
  <c r="AZ71" i="43"/>
  <c r="AZ61" i="43"/>
  <c r="AZ63" i="43"/>
  <c r="AZ65" i="43"/>
  <c r="AZ34" i="43"/>
  <c r="AZ58" i="43"/>
  <c r="DL32" i="43"/>
  <c r="DL20" i="43"/>
  <c r="DL21" i="43"/>
  <c r="DL58" i="43"/>
  <c r="DL51" i="43"/>
  <c r="DL53" i="43"/>
  <c r="DL62" i="43"/>
  <c r="DL26" i="43"/>
  <c r="DL28" i="43"/>
  <c r="AZ24" i="43"/>
  <c r="DL33" i="43"/>
  <c r="AZ45" i="43"/>
  <c r="AZ42" i="43"/>
  <c r="AZ67" i="43"/>
  <c r="AZ38" i="43"/>
  <c r="AZ47" i="43"/>
  <c r="AZ70" i="43"/>
  <c r="AZ18" i="43"/>
  <c r="AZ41" i="43"/>
  <c r="DL54" i="43"/>
  <c r="DL47" i="43"/>
  <c r="DL56" i="43"/>
  <c r="DL39" i="43"/>
  <c r="DL30" i="43"/>
  <c r="DL44" i="43"/>
  <c r="DL46" i="43"/>
  <c r="DL17" i="43"/>
  <c r="AZ53" i="43"/>
  <c r="AS132" i="42"/>
  <c r="AO61" i="43"/>
  <c r="DA61" i="43" s="1"/>
  <c r="AO55" i="43"/>
  <c r="DA55" i="43" s="1"/>
  <c r="AO46" i="43"/>
  <c r="DA46" i="43" s="1"/>
  <c r="AO36" i="43"/>
  <c r="BL14" i="42" s="1"/>
  <c r="AD31" i="45"/>
  <c r="BQ13" i="44" s="1"/>
  <c r="R24" i="43"/>
  <c r="BU24" i="43" s="1"/>
  <c r="AO43" i="43"/>
  <c r="DA43" i="43" s="1"/>
  <c r="AO29" i="43"/>
  <c r="DA29" i="43" s="1"/>
  <c r="AO40" i="43"/>
  <c r="BH14" i="42" s="1"/>
  <c r="AO17" i="43"/>
  <c r="CE14" i="42" s="1"/>
  <c r="AO58" i="43"/>
  <c r="DA58" i="43" s="1"/>
  <c r="AO26" i="43"/>
  <c r="DA26" i="43" s="1"/>
  <c r="AO57" i="43"/>
  <c r="DA57" i="43" s="1"/>
  <c r="AO19" i="43"/>
  <c r="DA19" i="43" s="1"/>
  <c r="AO45" i="43"/>
  <c r="DA45" i="43" s="1"/>
  <c r="AO39" i="43"/>
  <c r="DA39" i="43" s="1"/>
  <c r="AO50" i="43"/>
  <c r="DA50" i="43" s="1"/>
  <c r="AO54" i="43"/>
  <c r="DA54" i="43" s="1"/>
  <c r="AO31" i="43"/>
  <c r="DA31" i="43" s="1"/>
  <c r="AO56" i="43"/>
  <c r="DA56" i="43" s="1"/>
  <c r="AO18" i="43"/>
  <c r="CD14" i="42" s="1"/>
  <c r="AO60" i="43"/>
  <c r="DA60" i="43" s="1"/>
  <c r="AO21" i="43"/>
  <c r="DA21" i="43" s="1"/>
  <c r="AO37" i="43"/>
  <c r="DA37" i="43" s="1"/>
  <c r="AO33" i="43"/>
  <c r="DA33" i="43" s="1"/>
  <c r="AO63" i="43"/>
  <c r="DA63" i="43" s="1"/>
  <c r="AO22" i="43"/>
  <c r="DA22" i="43" s="1"/>
  <c r="BU12" i="44"/>
  <c r="BJ27" i="45"/>
  <c r="AO15" i="42"/>
  <c r="DQ59" i="43"/>
  <c r="CD15" i="42"/>
  <c r="DQ18" i="43"/>
  <c r="CC15" i="42"/>
  <c r="DQ19" i="43"/>
  <c r="AU14" i="44"/>
  <c r="CP53" i="45"/>
  <c r="BB14" i="44"/>
  <c r="CP46" i="45"/>
  <c r="CD14" i="44"/>
  <c r="CP18" i="45"/>
  <c r="CC132" i="44"/>
  <c r="BS19" i="45"/>
  <c r="AZ12" i="44"/>
  <c r="BJ48" i="45"/>
  <c r="AN12" i="44"/>
  <c r="BJ60" i="45"/>
  <c r="BR12" i="44"/>
  <c r="BJ30" i="45"/>
  <c r="BL132" i="44"/>
  <c r="BS36" i="45"/>
  <c r="CE15" i="42"/>
  <c r="DQ17" i="43"/>
  <c r="BI132" i="44"/>
  <c r="BS39" i="45"/>
  <c r="BO15" i="42"/>
  <c r="DQ33" i="43"/>
  <c r="AR15" i="42"/>
  <c r="DQ56" i="43"/>
  <c r="BQ15" i="42"/>
  <c r="DQ31" i="43"/>
  <c r="BP15" i="42"/>
  <c r="DQ32" i="43"/>
  <c r="AP14" i="44"/>
  <c r="CP58" i="45"/>
  <c r="AW14" i="44"/>
  <c r="CP51" i="45"/>
  <c r="BD14" i="44"/>
  <c r="CP44" i="45"/>
  <c r="AE12" i="44"/>
  <c r="BJ69" i="45"/>
  <c r="CD12" i="44"/>
  <c r="BJ18" i="45"/>
  <c r="BW12" i="44"/>
  <c r="BJ25" i="45"/>
  <c r="CD132" i="44"/>
  <c r="BS18" i="45"/>
  <c r="AS15" i="42"/>
  <c r="DQ55" i="43"/>
  <c r="AP15" i="42"/>
  <c r="DQ58" i="43"/>
  <c r="BW14" i="44"/>
  <c r="CP25" i="45"/>
  <c r="BI14" i="44"/>
  <c r="CP39" i="45"/>
  <c r="BN12" i="44"/>
  <c r="BJ34" i="45"/>
  <c r="AU15" i="42"/>
  <c r="DQ53" i="43"/>
  <c r="BD15" i="42"/>
  <c r="DQ44" i="43"/>
  <c r="BS15" i="42"/>
  <c r="DQ29" i="43"/>
  <c r="BK14" i="44"/>
  <c r="CP37" i="45"/>
  <c r="AR14" i="44"/>
  <c r="CP56" i="45"/>
  <c r="BY14" i="44"/>
  <c r="CP23" i="45"/>
  <c r="AV12" i="44"/>
  <c r="BJ52" i="45"/>
  <c r="BJ12" i="44"/>
  <c r="BJ38" i="45"/>
  <c r="AS12" i="44"/>
  <c r="BJ55" i="45"/>
  <c r="AL12" i="44"/>
  <c r="BJ62" i="45"/>
  <c r="BM132" i="44"/>
  <c r="BS35" i="45"/>
  <c r="BX132" i="44"/>
  <c r="BS24" i="45"/>
  <c r="BN14" i="44"/>
  <c r="CP34" i="45"/>
  <c r="BF14" i="44"/>
  <c r="CP42" i="45"/>
  <c r="BE15" i="42"/>
  <c r="DQ43" i="43"/>
  <c r="BT15" i="42"/>
  <c r="DQ28" i="43"/>
  <c r="AV15" i="42"/>
  <c r="DQ52" i="43"/>
  <c r="CA14" i="44"/>
  <c r="CP21" i="45"/>
  <c r="BH14" i="44"/>
  <c r="CP40" i="45"/>
  <c r="AY14" i="44"/>
  <c r="CP49" i="45"/>
  <c r="BV12" i="44"/>
  <c r="BJ26" i="45"/>
  <c r="BE12" i="44"/>
  <c r="BJ43" i="45"/>
  <c r="BS12" i="44"/>
  <c r="BJ29" i="45"/>
  <c r="AG12" i="44"/>
  <c r="BJ67" i="45"/>
  <c r="BH132" i="44"/>
  <c r="BS40" i="45"/>
  <c r="BB15" i="42"/>
  <c r="DQ46" i="43"/>
  <c r="BQ12" i="44"/>
  <c r="BJ31" i="45"/>
  <c r="BJ132" i="44"/>
  <c r="BS38" i="45"/>
  <c r="AJ133" i="42"/>
  <c r="DJ64" i="43"/>
  <c r="DL63" i="43" s="1"/>
  <c r="CB15" i="42"/>
  <c r="DQ20" i="43"/>
  <c r="AL15" i="42"/>
  <c r="DQ62" i="43"/>
  <c r="BL15" i="42"/>
  <c r="DQ36" i="43"/>
  <c r="AQ15" i="42"/>
  <c r="DQ57" i="43"/>
  <c r="BU132" i="44"/>
  <c r="BS27" i="45"/>
  <c r="BU26" i="45" s="1"/>
  <c r="AT15" i="42"/>
  <c r="DQ54" i="43"/>
  <c r="BT14" i="44"/>
  <c r="CP28" i="45"/>
  <c r="AX15" i="42"/>
  <c r="DQ50" i="43"/>
  <c r="BG15" i="42"/>
  <c r="DQ41" i="43"/>
  <c r="BV15" i="42"/>
  <c r="DQ26" i="43"/>
  <c r="BA14" i="44"/>
  <c r="CP47" i="45"/>
  <c r="CC14" i="44"/>
  <c r="CP19" i="45"/>
  <c r="AT14" i="44"/>
  <c r="CP54" i="45"/>
  <c r="AK12" i="44"/>
  <c r="BJ63" i="45"/>
  <c r="CE12" i="44"/>
  <c r="BJ17" i="45"/>
  <c r="AC12" i="44"/>
  <c r="BJ71" i="45"/>
  <c r="BL12" i="44"/>
  <c r="BJ36" i="45"/>
  <c r="BU14" i="44"/>
  <c r="CP27" i="45"/>
  <c r="BO132" i="44"/>
  <c r="BS33" i="45"/>
  <c r="BR15" i="42"/>
  <c r="DQ30" i="43"/>
  <c r="BH15" i="42"/>
  <c r="DQ40" i="43"/>
  <c r="BW15" i="42"/>
  <c r="DQ25" i="43"/>
  <c r="AY15" i="42"/>
  <c r="DQ49" i="43"/>
  <c r="BV14" i="44"/>
  <c r="CP26" i="45"/>
  <c r="BO14" i="44"/>
  <c r="CP33" i="45"/>
  <c r="AF12" i="44"/>
  <c r="BJ68" i="45"/>
  <c r="BO12" i="44"/>
  <c r="BJ33" i="45"/>
  <c r="BX12" i="44"/>
  <c r="BJ24" i="45"/>
  <c r="BG12" i="44"/>
  <c r="BJ41" i="45"/>
  <c r="BT132" i="44"/>
  <c r="BS28" i="45"/>
  <c r="BU28" i="45" s="1"/>
  <c r="BZ132" i="44"/>
  <c r="BS22" i="45"/>
  <c r="AN14" i="44"/>
  <c r="CP60" i="45"/>
  <c r="BB12" i="44"/>
  <c r="BJ46" i="45"/>
  <c r="BX15" i="42"/>
  <c r="DQ24" i="43"/>
  <c r="AZ15" i="42"/>
  <c r="DQ48" i="43"/>
  <c r="AV14" i="44"/>
  <c r="CP52" i="45"/>
  <c r="AM14" i="44"/>
  <c r="CP61" i="45"/>
  <c r="CE14" i="44"/>
  <c r="CP17" i="45"/>
  <c r="CA12" i="44"/>
  <c r="BJ21" i="45"/>
  <c r="AT12" i="44"/>
  <c r="BJ54" i="45"/>
  <c r="BH12" i="44"/>
  <c r="BJ40" i="45"/>
  <c r="AQ12" i="44"/>
  <c r="BJ57" i="45"/>
  <c r="CA132" i="44"/>
  <c r="BS21" i="45"/>
  <c r="BM15" i="42"/>
  <c r="DQ35" i="43"/>
  <c r="AL14" i="44"/>
  <c r="CP62" i="45"/>
  <c r="BP14" i="44"/>
  <c r="CP32" i="45"/>
  <c r="AW15" i="42"/>
  <c r="DQ51" i="43"/>
  <c r="BM14" i="44"/>
  <c r="CP35" i="45"/>
  <c r="BA12" i="44"/>
  <c r="BJ47" i="45"/>
  <c r="CB12" i="44"/>
  <c r="BJ20" i="45"/>
  <c r="AK15" i="42"/>
  <c r="DQ63" i="43"/>
  <c r="BJ15" i="42"/>
  <c r="DQ38" i="43"/>
  <c r="BI15" i="42"/>
  <c r="DQ39" i="43"/>
  <c r="BQ14" i="44"/>
  <c r="CP31" i="45"/>
  <c r="BC14" i="44"/>
  <c r="CP45" i="45"/>
  <c r="AJ14" i="44"/>
  <c r="CP64" i="45"/>
  <c r="BK12" i="44"/>
  <c r="BJ37" i="45"/>
  <c r="BT12" i="44"/>
  <c r="BJ28" i="45"/>
  <c r="BC12" i="44"/>
  <c r="BJ45" i="45"/>
  <c r="AB12" i="44"/>
  <c r="BJ72" i="45"/>
  <c r="AW12" i="44"/>
  <c r="BJ51" i="45"/>
  <c r="AK14" i="44"/>
  <c r="CP63" i="45"/>
  <c r="BA15" i="42"/>
  <c r="DQ47" i="43"/>
  <c r="BZ15" i="42"/>
  <c r="DQ22" i="43"/>
  <c r="BY15" i="42"/>
  <c r="DQ23" i="43"/>
  <c r="AQ14" i="44"/>
  <c r="CP57" i="45"/>
  <c r="BX14" i="44"/>
  <c r="CP24" i="45"/>
  <c r="AO14" i="44"/>
  <c r="CP59" i="45"/>
  <c r="BF12" i="44"/>
  <c r="BJ42" i="45"/>
  <c r="AY12" i="44"/>
  <c r="BJ49" i="45"/>
  <c r="AM12" i="44"/>
  <c r="BJ61" i="45"/>
  <c r="BY132" i="44"/>
  <c r="BS23" i="45"/>
  <c r="BK132" i="44"/>
  <c r="BS37" i="45"/>
  <c r="BD12" i="44"/>
  <c r="BJ44" i="45"/>
  <c r="BR14" i="44"/>
  <c r="CP30" i="45"/>
  <c r="AX12" i="44"/>
  <c r="BJ50" i="45"/>
  <c r="BK15" i="42"/>
  <c r="DQ37" i="43"/>
  <c r="BG14" i="44"/>
  <c r="CP41" i="45"/>
  <c r="AX14" i="44"/>
  <c r="CP50" i="45"/>
  <c r="BE14" i="44"/>
  <c r="CP43" i="45"/>
  <c r="AP12" i="44"/>
  <c r="BJ58" i="45"/>
  <c r="AD12" i="44"/>
  <c r="BJ70" i="45"/>
  <c r="AH12" i="44"/>
  <c r="BJ66" i="45"/>
  <c r="CE132" i="44"/>
  <c r="BS17" i="45"/>
  <c r="BN15" i="42"/>
  <c r="DQ34" i="43"/>
  <c r="AI12" i="44"/>
  <c r="BJ65" i="45"/>
  <c r="BQ132" i="44"/>
  <c r="BS31" i="45"/>
  <c r="BZ12" i="44"/>
  <c r="BJ22" i="45"/>
  <c r="BF15" i="42"/>
  <c r="DQ42" i="43"/>
  <c r="CA15" i="42"/>
  <c r="DQ21" i="43"/>
  <c r="AM15" i="42"/>
  <c r="DQ61" i="43"/>
  <c r="BL14" i="44"/>
  <c r="CP36" i="45"/>
  <c r="BS14" i="44"/>
  <c r="CP29" i="45"/>
  <c r="BJ14" i="44"/>
  <c r="CP38" i="45"/>
  <c r="BP12" i="44"/>
  <c r="BJ32" i="45"/>
  <c r="BY12" i="44"/>
  <c r="BJ23" i="45"/>
  <c r="CC12" i="44"/>
  <c r="BJ19" i="45"/>
  <c r="BN132" i="44"/>
  <c r="BS34" i="45"/>
  <c r="BI130" i="42"/>
  <c r="AR12" i="44"/>
  <c r="BJ56" i="45"/>
  <c r="AJ12" i="44"/>
  <c r="BJ64" i="45"/>
  <c r="CB132" i="44"/>
  <c r="BS20" i="45"/>
  <c r="BU15" i="42"/>
  <c r="DQ27" i="43"/>
  <c r="AO12" i="44"/>
  <c r="BJ59" i="45"/>
  <c r="AN15" i="42"/>
  <c r="DQ60" i="43"/>
  <c r="BC15" i="42"/>
  <c r="DQ45" i="43"/>
  <c r="AZ14" i="44"/>
  <c r="CP48" i="45"/>
  <c r="CB14" i="44"/>
  <c r="CP20" i="45"/>
  <c r="AS14" i="44"/>
  <c r="CP55" i="45"/>
  <c r="BZ14" i="44"/>
  <c r="CP22" i="45"/>
  <c r="AU12" i="44"/>
  <c r="BJ53" i="45"/>
  <c r="BI12" i="44"/>
  <c r="BJ39" i="45"/>
  <c r="BM12" i="44"/>
  <c r="BJ35" i="45"/>
  <c r="BP132" i="44"/>
  <c r="BS32" i="45"/>
  <c r="R37" i="43"/>
  <c r="BU37" i="43" s="1"/>
  <c r="BX12" i="42"/>
  <c r="BE67" i="43"/>
  <c r="AG11" i="42"/>
  <c r="BG132" i="42"/>
  <c r="CT41" i="43"/>
  <c r="BD132" i="42"/>
  <c r="CT44" i="43"/>
  <c r="R40" i="43"/>
  <c r="BH130" i="42"/>
  <c r="BN40" i="43"/>
  <c r="BE21" i="43"/>
  <c r="CA11" i="42"/>
  <c r="BE66" i="43"/>
  <c r="AH11" i="42"/>
  <c r="BE32" i="43"/>
  <c r="BP11" i="42"/>
  <c r="BP131" i="42"/>
  <c r="CD32" i="43"/>
  <c r="R21" i="43"/>
  <c r="CA130" i="42"/>
  <c r="BN21" i="43"/>
  <c r="BT132" i="42"/>
  <c r="CT28" i="43"/>
  <c r="BZ132" i="42"/>
  <c r="CT22" i="43"/>
  <c r="CD37" i="43"/>
  <c r="BK131" i="42"/>
  <c r="AR132" i="42"/>
  <c r="CT56" i="43"/>
  <c r="CV55" i="43" s="1"/>
  <c r="BN17" i="43"/>
  <c r="CE130" i="42"/>
  <c r="AO30" i="43"/>
  <c r="BR132" i="42"/>
  <c r="CT30" i="43"/>
  <c r="R27" i="43"/>
  <c r="BE37" i="43"/>
  <c r="BK11" i="42"/>
  <c r="BE20" i="43"/>
  <c r="CB11" i="42"/>
  <c r="BE58" i="43"/>
  <c r="AP11" i="42"/>
  <c r="R20" i="43"/>
  <c r="CB130" i="42"/>
  <c r="BN20" i="43"/>
  <c r="AO23" i="43"/>
  <c r="CT23" i="43"/>
  <c r="BY132" i="42"/>
  <c r="AO35" i="43"/>
  <c r="CT35" i="43"/>
  <c r="BM132" i="42"/>
  <c r="CD35" i="43"/>
  <c r="BM131" i="42"/>
  <c r="CD27" i="43"/>
  <c r="BU131" i="42"/>
  <c r="CD26" i="43"/>
  <c r="BV131" i="42"/>
  <c r="R17" i="43"/>
  <c r="BE47" i="43"/>
  <c r="BA11" i="42"/>
  <c r="BE36" i="43"/>
  <c r="BL11" i="42"/>
  <c r="BE65" i="43"/>
  <c r="AI11" i="42"/>
  <c r="AN132" i="42"/>
  <c r="CT60" i="43"/>
  <c r="BN23" i="43"/>
  <c r="BY130" i="42"/>
  <c r="BS132" i="42"/>
  <c r="CT29" i="43"/>
  <c r="CT31" i="43"/>
  <c r="BQ132" i="42"/>
  <c r="AO59" i="43"/>
  <c r="CT59" i="43"/>
  <c r="AO132" i="42"/>
  <c r="CD25" i="43"/>
  <c r="BW131" i="42"/>
  <c r="BE19" i="43"/>
  <c r="CC11" i="42"/>
  <c r="R18" i="43"/>
  <c r="BN18" i="43"/>
  <c r="CD130" i="42"/>
  <c r="BE25" i="43"/>
  <c r="BW11" i="42"/>
  <c r="BE70" i="43"/>
  <c r="AD11" i="42"/>
  <c r="BE62" i="43"/>
  <c r="AL11" i="42"/>
  <c r="BE35" i="43"/>
  <c r="BM11" i="42"/>
  <c r="R36" i="43"/>
  <c r="BL130" i="42"/>
  <c r="BN36" i="43"/>
  <c r="AP132" i="42"/>
  <c r="CT58" i="43"/>
  <c r="AT132" i="42"/>
  <c r="CT54" i="43"/>
  <c r="CV54" i="43" s="1"/>
  <c r="AO32" i="43"/>
  <c r="CT32" i="43"/>
  <c r="BP132" i="42"/>
  <c r="BH132" i="42"/>
  <c r="CT40" i="43"/>
  <c r="CT63" i="43"/>
  <c r="AK132" i="42"/>
  <c r="CD41" i="43"/>
  <c r="BG131" i="42"/>
  <c r="BN33" i="43"/>
  <c r="BO130" i="42"/>
  <c r="BE59" i="43"/>
  <c r="AO11" i="42"/>
  <c r="BQ131" i="42"/>
  <c r="CD31" i="43"/>
  <c r="BE63" i="43"/>
  <c r="AK11" i="42"/>
  <c r="AO38" i="43"/>
  <c r="BJ132" i="42"/>
  <c r="CT38" i="43"/>
  <c r="R39" i="43"/>
  <c r="BE51" i="43"/>
  <c r="AW11" i="42"/>
  <c r="BE40" i="43"/>
  <c r="BH11" i="42"/>
  <c r="BE23" i="43"/>
  <c r="BY11" i="42"/>
  <c r="BE68" i="43"/>
  <c r="AF11" i="42"/>
  <c r="AO42" i="43"/>
  <c r="BF132" i="42"/>
  <c r="CT42" i="43"/>
  <c r="BX130" i="42"/>
  <c r="BN24" i="43"/>
  <c r="BV132" i="42"/>
  <c r="CT26" i="43"/>
  <c r="CD20" i="43"/>
  <c r="CB131" i="42"/>
  <c r="BJ130" i="42"/>
  <c r="BN38" i="43"/>
  <c r="BU130" i="42"/>
  <c r="BN27" i="43"/>
  <c r="R43" i="43"/>
  <c r="BE130" i="42"/>
  <c r="BN43" i="43"/>
  <c r="AO53" i="43"/>
  <c r="CT53" i="43"/>
  <c r="AU132" i="42"/>
  <c r="R32" i="43"/>
  <c r="BN32" i="43"/>
  <c r="BP130" i="42"/>
  <c r="R26" i="43"/>
  <c r="BE28" i="43"/>
  <c r="BT11" i="42"/>
  <c r="BE50" i="43"/>
  <c r="AX11" i="42"/>
  <c r="BE39" i="43"/>
  <c r="BI11" i="42"/>
  <c r="BE22" i="43"/>
  <c r="BZ11" i="42"/>
  <c r="AO34" i="43"/>
  <c r="CT34" i="43"/>
  <c r="BN132" i="42"/>
  <c r="BX131" i="42"/>
  <c r="CD24" i="43"/>
  <c r="BZ131" i="42"/>
  <c r="CD22" i="43"/>
  <c r="CT37" i="43"/>
  <c r="BK132" i="42"/>
  <c r="CT21" i="43"/>
  <c r="CA132" i="42"/>
  <c r="BV130" i="42"/>
  <c r="BN26" i="43"/>
  <c r="BN31" i="43"/>
  <c r="BQ130" i="42"/>
  <c r="R33" i="43"/>
  <c r="BE61" i="43"/>
  <c r="AM11" i="42"/>
  <c r="CD28" i="43"/>
  <c r="BT131" i="42"/>
  <c r="AO51" i="43"/>
  <c r="CT51" i="43"/>
  <c r="AW132" i="42"/>
  <c r="R42" i="43"/>
  <c r="BE44" i="43"/>
  <c r="BD11" i="42"/>
  <c r="BE27" i="43"/>
  <c r="BU11" i="42"/>
  <c r="BE49" i="43"/>
  <c r="AY11" i="42"/>
  <c r="BE38" i="43"/>
  <c r="BJ11" i="42"/>
  <c r="AO41" i="43"/>
  <c r="BN28" i="43"/>
  <c r="BT130" i="42"/>
  <c r="AO20" i="43"/>
  <c r="CT20" i="43"/>
  <c r="CB132" i="42"/>
  <c r="AM132" i="42"/>
  <c r="CT61" i="43"/>
  <c r="CD43" i="43"/>
  <c r="BE131" i="42"/>
  <c r="CD19" i="43"/>
  <c r="CC131" i="42"/>
  <c r="CT17" i="43"/>
  <c r="CE132" i="42"/>
  <c r="AO24" i="43"/>
  <c r="BX132" i="42"/>
  <c r="CT24" i="43"/>
  <c r="R35" i="43"/>
  <c r="BE54" i="43"/>
  <c r="AT11" i="42"/>
  <c r="BE43" i="43"/>
  <c r="BE11" i="42"/>
  <c r="BE26" i="43"/>
  <c r="BV11" i="42"/>
  <c r="BE48" i="43"/>
  <c r="AZ11" i="42"/>
  <c r="AO28" i="43"/>
  <c r="CT18" i="43"/>
  <c r="CD132" i="42"/>
  <c r="AO49" i="43"/>
  <c r="CT49" i="43"/>
  <c r="AY132" i="42"/>
  <c r="CD45" i="43"/>
  <c r="BC131" i="42"/>
  <c r="CD44" i="43"/>
  <c r="BD131" i="42"/>
  <c r="BO131" i="42"/>
  <c r="CD33" i="43"/>
  <c r="AU64" i="43"/>
  <c r="CE131" i="42"/>
  <c r="CD17" i="43"/>
  <c r="R22" i="43"/>
  <c r="BE31" i="43"/>
  <c r="BQ11" i="42"/>
  <c r="BE53" i="43"/>
  <c r="AU11" i="42"/>
  <c r="BE42" i="43"/>
  <c r="BF11" i="42"/>
  <c r="BE64" i="43"/>
  <c r="AJ11" i="42"/>
  <c r="AO44" i="43"/>
  <c r="AO47" i="43"/>
  <c r="CT47" i="43"/>
  <c r="BA132" i="42"/>
  <c r="CT43" i="43"/>
  <c r="BE132" i="42"/>
  <c r="CT27" i="43"/>
  <c r="BU132" i="42"/>
  <c r="BC132" i="42"/>
  <c r="CT45" i="43"/>
  <c r="BN29" i="43"/>
  <c r="BS130" i="42"/>
  <c r="BK130" i="42"/>
  <c r="BN37" i="43"/>
  <c r="BE46" i="43"/>
  <c r="BB11" i="42"/>
  <c r="BE69" i="43"/>
  <c r="AE11" i="42"/>
  <c r="R30" i="43"/>
  <c r="BN30" i="43"/>
  <c r="BR130" i="42"/>
  <c r="BJ131" i="42"/>
  <c r="CD38" i="43"/>
  <c r="R25" i="43"/>
  <c r="BE57" i="43"/>
  <c r="AQ11" i="42"/>
  <c r="BE30" i="43"/>
  <c r="BR11" i="42"/>
  <c r="BE52" i="43"/>
  <c r="AV11" i="42"/>
  <c r="BE71" i="43"/>
  <c r="AC11" i="42"/>
  <c r="BI14" i="42"/>
  <c r="CD34" i="43"/>
  <c r="BN131" i="42"/>
  <c r="BB132" i="42"/>
  <c r="CT46" i="43"/>
  <c r="AL132" i="42"/>
  <c r="CT62" i="43"/>
  <c r="BY131" i="42"/>
  <c r="CD23" i="43"/>
  <c r="CT36" i="43"/>
  <c r="BL132" i="42"/>
  <c r="CT19" i="43"/>
  <c r="CC132" i="42"/>
  <c r="CD29" i="43"/>
  <c r="BS131" i="42"/>
  <c r="BE24" i="43"/>
  <c r="BX11" i="42"/>
  <c r="CT33" i="43"/>
  <c r="BO132" i="42"/>
  <c r="CD36" i="43"/>
  <c r="BL131" i="42"/>
  <c r="R28" i="43"/>
  <c r="BE18" i="43"/>
  <c r="CD11" i="42"/>
  <c r="BE56" i="43"/>
  <c r="AR11" i="42"/>
  <c r="BE72" i="43"/>
  <c r="AB11" i="42"/>
  <c r="R19" i="43"/>
  <c r="BN19" i="43"/>
  <c r="CC130" i="42"/>
  <c r="BF130" i="42"/>
  <c r="BN42" i="43"/>
  <c r="AQ132" i="42"/>
  <c r="CT57" i="43"/>
  <c r="BZ130" i="42"/>
  <c r="BN22" i="43"/>
  <c r="BW130" i="42"/>
  <c r="BN25" i="43"/>
  <c r="AO64" i="43"/>
  <c r="CT64" i="43"/>
  <c r="AJ132" i="42"/>
  <c r="BE55" i="43"/>
  <c r="AS11" i="42"/>
  <c r="CD18" i="43"/>
  <c r="CD131" i="42"/>
  <c r="R23" i="43"/>
  <c r="R34" i="43"/>
  <c r="BN34" i="43"/>
  <c r="BN130" i="42"/>
  <c r="R44" i="43"/>
  <c r="BE34" i="43"/>
  <c r="BN11" i="42"/>
  <c r="BE17" i="43"/>
  <c r="CE11" i="42"/>
  <c r="BE29" i="43"/>
  <c r="BS11" i="42"/>
  <c r="BR131" i="42"/>
  <c r="CD30" i="43"/>
  <c r="AO52" i="43"/>
  <c r="CT52" i="43"/>
  <c r="AV132" i="42"/>
  <c r="BI131" i="42"/>
  <c r="CD39" i="43"/>
  <c r="CD42" i="43"/>
  <c r="BF131" i="42"/>
  <c r="CD21" i="43"/>
  <c r="CA131" i="42"/>
  <c r="R41" i="43"/>
  <c r="BG130" i="42"/>
  <c r="BN41" i="43"/>
  <c r="R45" i="43"/>
  <c r="BN45" i="43"/>
  <c r="BC130" i="42"/>
  <c r="BN44" i="43"/>
  <c r="BD130" i="42"/>
  <c r="BE41" i="43"/>
  <c r="BG11" i="42"/>
  <c r="AO25" i="43"/>
  <c r="BW132" i="42"/>
  <c r="CT25" i="43"/>
  <c r="BH131" i="42"/>
  <c r="CD40" i="43"/>
  <c r="R31" i="43"/>
  <c r="BE60" i="43"/>
  <c r="AN11" i="42"/>
  <c r="BE33" i="43"/>
  <c r="BO11" i="42"/>
  <c r="BE45" i="43"/>
  <c r="BC11" i="42"/>
  <c r="AO48" i="43"/>
  <c r="CT48" i="43"/>
  <c r="AZ132" i="42"/>
  <c r="BN35" i="43"/>
  <c r="BM130" i="42"/>
  <c r="CT39" i="43"/>
  <c r="BI132" i="42"/>
  <c r="CT50" i="43"/>
  <c r="AX132" i="42"/>
  <c r="BJ11" i="44"/>
  <c r="AT38" i="45"/>
  <c r="AT55" i="45"/>
  <c r="AS11" i="44"/>
  <c r="AL11" i="44"/>
  <c r="AT62" i="45"/>
  <c r="BP11" i="44"/>
  <c r="AT32" i="45"/>
  <c r="BE11" i="44"/>
  <c r="AT43" i="45"/>
  <c r="BS11" i="44"/>
  <c r="AT29" i="45"/>
  <c r="AG11" i="44"/>
  <c r="AT67" i="45"/>
  <c r="AT53" i="45"/>
  <c r="AU11" i="44"/>
  <c r="AO11" i="44"/>
  <c r="AT59" i="45"/>
  <c r="AX11" i="44"/>
  <c r="AT50" i="45"/>
  <c r="CB11" i="44"/>
  <c r="AT20" i="45"/>
  <c r="AD25" i="45"/>
  <c r="BW132" i="44"/>
  <c r="AT17" i="45"/>
  <c r="CE11" i="44"/>
  <c r="AT71" i="45"/>
  <c r="AC11" i="44"/>
  <c r="BL11" i="44"/>
  <c r="AT36" i="45"/>
  <c r="AT33" i="45"/>
  <c r="BO11" i="44"/>
  <c r="BX11" i="44"/>
  <c r="AT24" i="45"/>
  <c r="BG11" i="44"/>
  <c r="AT41" i="45"/>
  <c r="AQ11" i="44"/>
  <c r="AT57" i="45"/>
  <c r="AT54" i="45"/>
  <c r="AT11" i="44"/>
  <c r="BH11" i="44"/>
  <c r="AT40" i="45"/>
  <c r="AT28" i="45"/>
  <c r="BT11" i="44"/>
  <c r="BC11" i="44"/>
  <c r="AT45" i="45"/>
  <c r="AT31" i="45"/>
  <c r="BQ11" i="44"/>
  <c r="AD29" i="45"/>
  <c r="BS132" i="44"/>
  <c r="AT49" i="45"/>
  <c r="AY11" i="44"/>
  <c r="AM11" i="44"/>
  <c r="AT61" i="45"/>
  <c r="AV11" i="44"/>
  <c r="AT52" i="45"/>
  <c r="AT70" i="45"/>
  <c r="AD11" i="44"/>
  <c r="AH11" i="44"/>
  <c r="AT66" i="45"/>
  <c r="BV11" i="44"/>
  <c r="AT26" i="45"/>
  <c r="AT47" i="45"/>
  <c r="BA11" i="44"/>
  <c r="AT39" i="45"/>
  <c r="BI11" i="44"/>
  <c r="BM11" i="44"/>
  <c r="AT35" i="45"/>
  <c r="AT63" i="45"/>
  <c r="AK11" i="44"/>
  <c r="BU11" i="44"/>
  <c r="AT27" i="45"/>
  <c r="AT44" i="45"/>
  <c r="BD11" i="44"/>
  <c r="AR11" i="44"/>
  <c r="AT56" i="45"/>
  <c r="AF11" i="44"/>
  <c r="AT68" i="45"/>
  <c r="CC11" i="44"/>
  <c r="AT19" i="45"/>
  <c r="AZ11" i="44"/>
  <c r="AT48" i="45"/>
  <c r="AT60" i="45"/>
  <c r="AN11" i="44"/>
  <c r="BR11" i="44"/>
  <c r="AT30" i="45"/>
  <c r="AT21" i="45"/>
  <c r="CA11" i="44"/>
  <c r="H72" i="45"/>
  <c r="AM72" i="45"/>
  <c r="AB130" i="44"/>
  <c r="AD26" i="45"/>
  <c r="BV132" i="44"/>
  <c r="AJ11" i="44"/>
  <c r="AT64" i="45"/>
  <c r="AT65" i="45"/>
  <c r="AI11" i="44"/>
  <c r="AW11" i="44"/>
  <c r="AT51" i="45"/>
  <c r="AT37" i="45"/>
  <c r="BK11" i="44"/>
  <c r="AT23" i="45"/>
  <c r="BY11" i="44"/>
  <c r="AT69" i="45"/>
  <c r="AE11" i="44"/>
  <c r="CD11" i="44"/>
  <c r="AT18" i="45"/>
  <c r="BW11" i="44"/>
  <c r="AT25" i="45"/>
  <c r="BF11" i="44"/>
  <c r="AT42" i="45"/>
  <c r="AD39" i="45"/>
  <c r="BZ11" i="44"/>
  <c r="AT22" i="45"/>
  <c r="BN11" i="44"/>
  <c r="AT34" i="45"/>
  <c r="BB11" i="44"/>
  <c r="AT46" i="45"/>
  <c r="AP11" i="44"/>
  <c r="AT58" i="45"/>
  <c r="AD30" i="45"/>
  <c r="BR132" i="44"/>
  <c r="R38" i="43"/>
  <c r="AO27" i="43"/>
  <c r="R29" i="43"/>
  <c r="AO62" i="43"/>
  <c r="AD32" i="45"/>
  <c r="AD19" i="45"/>
  <c r="AD20" i="45"/>
  <c r="AD37" i="45"/>
  <c r="AD24" i="45"/>
  <c r="AD38" i="45"/>
  <c r="AD28" i="45"/>
  <c r="AD40" i="45"/>
  <c r="AD36" i="45"/>
  <c r="AD18" i="45"/>
  <c r="AD33" i="45"/>
  <c r="AD27" i="45"/>
  <c r="AD35" i="45"/>
  <c r="AD17" i="45"/>
  <c r="AD23" i="45"/>
  <c r="AD34" i="45"/>
  <c r="AD21" i="45"/>
  <c r="AE44" i="43"/>
  <c r="AE28" i="43"/>
  <c r="AE41" i="43"/>
  <c r="AE25" i="43"/>
  <c r="AE38" i="43"/>
  <c r="AE22" i="43"/>
  <c r="AE45" i="43"/>
  <c r="AE35" i="43"/>
  <c r="AE19" i="43"/>
  <c r="AE32" i="43"/>
  <c r="AE29" i="43"/>
  <c r="AE18" i="43"/>
  <c r="AE42" i="43"/>
  <c r="AE26" i="43"/>
  <c r="AE39" i="43"/>
  <c r="AE23" i="43"/>
  <c r="AE36" i="43"/>
  <c r="AE20" i="43"/>
  <c r="AE33" i="43"/>
  <c r="AE17" i="43"/>
  <c r="AE30" i="43"/>
  <c r="AE43" i="43"/>
  <c r="AE27" i="43"/>
  <c r="AE40" i="43"/>
  <c r="AE24" i="43"/>
  <c r="AE37" i="43"/>
  <c r="AE21" i="43"/>
  <c r="AE34" i="43"/>
  <c r="AE31" i="43"/>
  <c r="AS14" i="42" l="1"/>
  <c r="AN14" i="42"/>
  <c r="AQ14" i="42"/>
  <c r="DA40" i="43"/>
  <c r="DC39" i="43" s="1"/>
  <c r="BQ14" i="42"/>
  <c r="AP14" i="42"/>
  <c r="BU23" i="45"/>
  <c r="AR14" i="42"/>
  <c r="BZ14" i="42"/>
  <c r="BZ22" i="45"/>
  <c r="BC14" i="42"/>
  <c r="CV39" i="43"/>
  <c r="BP22" i="43"/>
  <c r="BO14" i="42"/>
  <c r="CV33" i="43"/>
  <c r="AX14" i="42"/>
  <c r="BU32" i="45"/>
  <c r="DA17" i="43"/>
  <c r="CV57" i="43"/>
  <c r="AT14" i="42"/>
  <c r="CV50" i="43"/>
  <c r="CV37" i="43"/>
  <c r="CF18" i="43"/>
  <c r="BP32" i="43"/>
  <c r="BB14" i="42"/>
  <c r="CV62" i="43"/>
  <c r="BZ31" i="45"/>
  <c r="BV14" i="42"/>
  <c r="BU17" i="45"/>
  <c r="BE14" i="42"/>
  <c r="BU39" i="45"/>
  <c r="BP31" i="43"/>
  <c r="CC14" i="42"/>
  <c r="AM14" i="42"/>
  <c r="BU38" i="45"/>
  <c r="CV25" i="43"/>
  <c r="CV43" i="43"/>
  <c r="BL23" i="45"/>
  <c r="BL62" i="45"/>
  <c r="BU18" i="45"/>
  <c r="BL48" i="45"/>
  <c r="CR62" i="45"/>
  <c r="CR34" i="45"/>
  <c r="BL34" i="45"/>
  <c r="AV41" i="45"/>
  <c r="BU34" i="45"/>
  <c r="CR18" i="45"/>
  <c r="CR41" i="45"/>
  <c r="BL54" i="45"/>
  <c r="AV57" i="45"/>
  <c r="AV20" i="45"/>
  <c r="AV30" i="45"/>
  <c r="BL38" i="45"/>
  <c r="BL58" i="45"/>
  <c r="BL24" i="45"/>
  <c r="BL33" i="45"/>
  <c r="AV50" i="45"/>
  <c r="CR58" i="45"/>
  <c r="CR46" i="45"/>
  <c r="BL30" i="45"/>
  <c r="AV45" i="45"/>
  <c r="AV67" i="45"/>
  <c r="CF42" i="43"/>
  <c r="BL69" i="45"/>
  <c r="CR33" i="45"/>
  <c r="AV17" i="45"/>
  <c r="BL22" i="45"/>
  <c r="BL21" i="45"/>
  <c r="CR23" i="45"/>
  <c r="CR25" i="45"/>
  <c r="CR48" i="45"/>
  <c r="AV33" i="45"/>
  <c r="AV55" i="45"/>
  <c r="CF36" i="43"/>
  <c r="BL57" i="45"/>
  <c r="BL68" i="45"/>
  <c r="BL29" i="45"/>
  <c r="BL18" i="45"/>
  <c r="BL37" i="45"/>
  <c r="AV63" i="45"/>
  <c r="AV47" i="45"/>
  <c r="AV38" i="45"/>
  <c r="AV60" i="45"/>
  <c r="AV39" i="45"/>
  <c r="AV58" i="45"/>
  <c r="BL31" i="45"/>
  <c r="BL71" i="45"/>
  <c r="AV29" i="45"/>
  <c r="AV21" i="45"/>
  <c r="CR54" i="45"/>
  <c r="CR42" i="45"/>
  <c r="AV18" i="45"/>
  <c r="AV43" i="45"/>
  <c r="BL44" i="45"/>
  <c r="CR60" i="45"/>
  <c r="AV68" i="45"/>
  <c r="AV35" i="45"/>
  <c r="AV26" i="45"/>
  <c r="AV53" i="45"/>
  <c r="CR19" i="45"/>
  <c r="BL55" i="45"/>
  <c r="CR49" i="45"/>
  <c r="AV70" i="45"/>
  <c r="CR28" i="45"/>
  <c r="BL19" i="45"/>
  <c r="CR51" i="45"/>
  <c r="CR27" i="45"/>
  <c r="BG68" i="43"/>
  <c r="CV46" i="43"/>
  <c r="BG32" i="43"/>
  <c r="BG28" i="43"/>
  <c r="DC55" i="43"/>
  <c r="BG62" i="43"/>
  <c r="CV19" i="43"/>
  <c r="BG58" i="43"/>
  <c r="BP35" i="43"/>
  <c r="BP42" i="43"/>
  <c r="CF23" i="43"/>
  <c r="BG47" i="43"/>
  <c r="BG36" i="43"/>
  <c r="CV53" i="43"/>
  <c r="BG63" i="43"/>
  <c r="BG25" i="43"/>
  <c r="BG44" i="43"/>
  <c r="CF30" i="43"/>
  <c r="BG54" i="43"/>
  <c r="BG23" i="43"/>
  <c r="CF25" i="43"/>
  <c r="CF21" i="43"/>
  <c r="CF44" i="43"/>
  <c r="AV64" i="45"/>
  <c r="AV59" i="45"/>
  <c r="AV27" i="45"/>
  <c r="AV31" i="45"/>
  <c r="CR21" i="45"/>
  <c r="BU20" i="45"/>
  <c r="BL42" i="45"/>
  <c r="CR45" i="45"/>
  <c r="BU31" i="45"/>
  <c r="CR56" i="45"/>
  <c r="AV61" i="45"/>
  <c r="BL63" i="45"/>
  <c r="BL25" i="45"/>
  <c r="CR52" i="45"/>
  <c r="CR37" i="45"/>
  <c r="BL64" i="45"/>
  <c r="BU37" i="45"/>
  <c r="BU22" i="45"/>
  <c r="BL17" i="45"/>
  <c r="AV48" i="45"/>
  <c r="BL35" i="45"/>
  <c r="BL51" i="45"/>
  <c r="CR38" i="45"/>
  <c r="BU36" i="45"/>
  <c r="AV54" i="45"/>
  <c r="BL27" i="45"/>
  <c r="AV22" i="45"/>
  <c r="AV52" i="45"/>
  <c r="AV37" i="45"/>
  <c r="CR47" i="45"/>
  <c r="CR40" i="45"/>
  <c r="BL70" i="45"/>
  <c r="CR39" i="45"/>
  <c r="CR22" i="45"/>
  <c r="CR24" i="45"/>
  <c r="AV46" i="45"/>
  <c r="AV66" i="45"/>
  <c r="CR35" i="45"/>
  <c r="BL60" i="45"/>
  <c r="BL36" i="45"/>
  <c r="BL46" i="45"/>
  <c r="BU21" i="45"/>
  <c r="BL40" i="45"/>
  <c r="AV25" i="45"/>
  <c r="AV56" i="45"/>
  <c r="CR20" i="45"/>
  <c r="CR55" i="45"/>
  <c r="BL59" i="45"/>
  <c r="AV28" i="45"/>
  <c r="CR63" i="45"/>
  <c r="BL56" i="45"/>
  <c r="CR43" i="45"/>
  <c r="AV65" i="45"/>
  <c r="AV40" i="45"/>
  <c r="BL49" i="45"/>
  <c r="BU24" i="45"/>
  <c r="CR36" i="45"/>
  <c r="BL47" i="45"/>
  <c r="AV42" i="45"/>
  <c r="BL41" i="45"/>
  <c r="BL50" i="45"/>
  <c r="CR44" i="45"/>
  <c r="BL39" i="45"/>
  <c r="BL45" i="45"/>
  <c r="BL32" i="45"/>
  <c r="BU33" i="45"/>
  <c r="CR50" i="45"/>
  <c r="BL26" i="45"/>
  <c r="AV23" i="45"/>
  <c r="BL65" i="45"/>
  <c r="CR29" i="45"/>
  <c r="CR53" i="45"/>
  <c r="BU27" i="45"/>
  <c r="BL66" i="45"/>
  <c r="BU35" i="45"/>
  <c r="BU19" i="45"/>
  <c r="BU30" i="45"/>
  <c r="AV36" i="45"/>
  <c r="AV24" i="45"/>
  <c r="AV62" i="45"/>
  <c r="AV69" i="45"/>
  <c r="AV44" i="45"/>
  <c r="AV19" i="45"/>
  <c r="CR30" i="45"/>
  <c r="CR31" i="45"/>
  <c r="BL53" i="45"/>
  <c r="CR59" i="45"/>
  <c r="BL67" i="45"/>
  <c r="CR26" i="45"/>
  <c r="CR57" i="45"/>
  <c r="AV34" i="45"/>
  <c r="BL52" i="45"/>
  <c r="BL43" i="45"/>
  <c r="BL28" i="45"/>
  <c r="BL61" i="45"/>
  <c r="CR17" i="45"/>
  <c r="AO71" i="45"/>
  <c r="AV51" i="45"/>
  <c r="AV32" i="45"/>
  <c r="AV49" i="45"/>
  <c r="CR61" i="45"/>
  <c r="BL20" i="45"/>
  <c r="CR32" i="45"/>
  <c r="CV40" i="43"/>
  <c r="BP41" i="43"/>
  <c r="BP20" i="43"/>
  <c r="BP25" i="43"/>
  <c r="CF31" i="43"/>
  <c r="BG55" i="43"/>
  <c r="CV20" i="43"/>
  <c r="CF24" i="43"/>
  <c r="BG33" i="43"/>
  <c r="DC45" i="43"/>
  <c r="CV34" i="43"/>
  <c r="CV26" i="43"/>
  <c r="BG39" i="43"/>
  <c r="CV49" i="43"/>
  <c r="DC60" i="43"/>
  <c r="DA36" i="43"/>
  <c r="DC36" i="43" s="1"/>
  <c r="CV22" i="43"/>
  <c r="BG20" i="43"/>
  <c r="CV52" i="43"/>
  <c r="CV60" i="43"/>
  <c r="CF34" i="43"/>
  <c r="BP26" i="43"/>
  <c r="CF19" i="43"/>
  <c r="CA14" i="42"/>
  <c r="DC57" i="43"/>
  <c r="BP30" i="43"/>
  <c r="BG71" i="43"/>
  <c r="CF40" i="43"/>
  <c r="CV27" i="43"/>
  <c r="CV59" i="43"/>
  <c r="CF39" i="43"/>
  <c r="BG51" i="43"/>
  <c r="CV29" i="43"/>
  <c r="BG67" i="43"/>
  <c r="DS17" i="43"/>
  <c r="DC56" i="43"/>
  <c r="BG17" i="43"/>
  <c r="BG70" i="43"/>
  <c r="CF38" i="43"/>
  <c r="BG45" i="43"/>
  <c r="CF33" i="43"/>
  <c r="CV51" i="43"/>
  <c r="CF22" i="43"/>
  <c r="BG49" i="43"/>
  <c r="CF41" i="43"/>
  <c r="BG69" i="43"/>
  <c r="BG35" i="43"/>
  <c r="CV23" i="43"/>
  <c r="BG19" i="43"/>
  <c r="BP17" i="43"/>
  <c r="CF32" i="43"/>
  <c r="BP40" i="43"/>
  <c r="BG66" i="43"/>
  <c r="DS36" i="43"/>
  <c r="DS46" i="43"/>
  <c r="DS48" i="43"/>
  <c r="DS35" i="43"/>
  <c r="DS45" i="43"/>
  <c r="DS31" i="43"/>
  <c r="BP39" i="43"/>
  <c r="BP19" i="43"/>
  <c r="BP29" i="43"/>
  <c r="CV47" i="43"/>
  <c r="BG41" i="43"/>
  <c r="CV17" i="43"/>
  <c r="BG48" i="43"/>
  <c r="BP27" i="43"/>
  <c r="BP24" i="43"/>
  <c r="BG50" i="43"/>
  <c r="AK14" i="42"/>
  <c r="CF27" i="43"/>
  <c r="CV28" i="43"/>
  <c r="DS59" i="43"/>
  <c r="DS60" i="43"/>
  <c r="DS25" i="43"/>
  <c r="DS53" i="43"/>
  <c r="DS52" i="43"/>
  <c r="DS57" i="43"/>
  <c r="DS32" i="43"/>
  <c r="DS58" i="43"/>
  <c r="CV24" i="43"/>
  <c r="DS43" i="43"/>
  <c r="CV36" i="43"/>
  <c r="CV45" i="43"/>
  <c r="CV18" i="43"/>
  <c r="DC21" i="43"/>
  <c r="BG27" i="43"/>
  <c r="BP43" i="43"/>
  <c r="CV63" i="43"/>
  <c r="CV58" i="43"/>
  <c r="BG24" i="43"/>
  <c r="CV31" i="43"/>
  <c r="BG46" i="43"/>
  <c r="DS38" i="43"/>
  <c r="DS24" i="43"/>
  <c r="DS61" i="43"/>
  <c r="DS51" i="43"/>
  <c r="DS30" i="43"/>
  <c r="BG37" i="43"/>
  <c r="BG59" i="43"/>
  <c r="BG40" i="43"/>
  <c r="BP34" i="43"/>
  <c r="BG52" i="43"/>
  <c r="BG42" i="43"/>
  <c r="BG26" i="43"/>
  <c r="CF28" i="43"/>
  <c r="BP38" i="43"/>
  <c r="CV42" i="43"/>
  <c r="CV38" i="43"/>
  <c r="BG18" i="43"/>
  <c r="CF35" i="43"/>
  <c r="CV56" i="43"/>
  <c r="BP21" i="43"/>
  <c r="BG31" i="43"/>
  <c r="CV44" i="43"/>
  <c r="DS20" i="43"/>
  <c r="DS47" i="43"/>
  <c r="DS40" i="43"/>
  <c r="DS44" i="43"/>
  <c r="CV48" i="43"/>
  <c r="BG29" i="43"/>
  <c r="BP28" i="43"/>
  <c r="BG21" i="43"/>
  <c r="BP36" i="43"/>
  <c r="BG34" i="43"/>
  <c r="BP18" i="43"/>
  <c r="DC54" i="43"/>
  <c r="CV30" i="43"/>
  <c r="DS22" i="43"/>
  <c r="DS37" i="43"/>
  <c r="DS34" i="43"/>
  <c r="DS39" i="43"/>
  <c r="DS19" i="43"/>
  <c r="DS27" i="43"/>
  <c r="DS54" i="43"/>
  <c r="DS55" i="43"/>
  <c r="CF17" i="43"/>
  <c r="BP44" i="43"/>
  <c r="CF29" i="43"/>
  <c r="BG30" i="43"/>
  <c r="BG53" i="43"/>
  <c r="CF43" i="43"/>
  <c r="BG43" i="43"/>
  <c r="BG60" i="43"/>
  <c r="CV21" i="43"/>
  <c r="BG22" i="43"/>
  <c r="BP33" i="43"/>
  <c r="CF26" i="43"/>
  <c r="CV35" i="43"/>
  <c r="BG65" i="43"/>
  <c r="CV41" i="43"/>
  <c r="DS26" i="43"/>
  <c r="DS41" i="43"/>
  <c r="DS33" i="43"/>
  <c r="DS23" i="43"/>
  <c r="DS49" i="43"/>
  <c r="DS56" i="43"/>
  <c r="DS28" i="43"/>
  <c r="DS18" i="43"/>
  <c r="BG56" i="43"/>
  <c r="BP37" i="43"/>
  <c r="CV61" i="43"/>
  <c r="BG38" i="43"/>
  <c r="CF20" i="43"/>
  <c r="CV32" i="43"/>
  <c r="BG61" i="43"/>
  <c r="BP23" i="43"/>
  <c r="BG64" i="43"/>
  <c r="BG57" i="43"/>
  <c r="CF37" i="43"/>
  <c r="DS21" i="43"/>
  <c r="DS62" i="43"/>
  <c r="DS50" i="43"/>
  <c r="DS29" i="43"/>
  <c r="DS42" i="43"/>
  <c r="DA18" i="43"/>
  <c r="BS14" i="42"/>
  <c r="BK14" i="42"/>
  <c r="BK12" i="42"/>
  <c r="BN13" i="44"/>
  <c r="BZ34" i="45"/>
  <c r="AJ15" i="42"/>
  <c r="DQ64" i="43"/>
  <c r="BV13" i="44"/>
  <c r="BZ26" i="45"/>
  <c r="BY13" i="44"/>
  <c r="BZ23" i="45"/>
  <c r="BU13" i="44"/>
  <c r="BZ27" i="45"/>
  <c r="CD13" i="44"/>
  <c r="BZ18" i="45"/>
  <c r="BP13" i="44"/>
  <c r="BZ32" i="45"/>
  <c r="BO13" i="44"/>
  <c r="BZ33" i="45"/>
  <c r="BL13" i="44"/>
  <c r="BZ36" i="45"/>
  <c r="CE13" i="44"/>
  <c r="BZ17" i="45"/>
  <c r="BI13" i="44"/>
  <c r="BZ39" i="45"/>
  <c r="BH13" i="44"/>
  <c r="BZ40" i="45"/>
  <c r="BT13" i="44"/>
  <c r="BZ28" i="45"/>
  <c r="BS13" i="44"/>
  <c r="BZ29" i="45"/>
  <c r="BJ13" i="44"/>
  <c r="BZ38" i="45"/>
  <c r="BR13" i="44"/>
  <c r="BZ30" i="45"/>
  <c r="CA13" i="44"/>
  <c r="BZ21" i="45"/>
  <c r="BK13" i="44"/>
  <c r="BZ37" i="45"/>
  <c r="BX13" i="44"/>
  <c r="BZ24" i="45"/>
  <c r="BW13" i="44"/>
  <c r="BZ25" i="45"/>
  <c r="CB13" i="44"/>
  <c r="BZ20" i="45"/>
  <c r="BM13" i="44"/>
  <c r="BZ35" i="45"/>
  <c r="CC13" i="44"/>
  <c r="BZ19" i="45"/>
  <c r="BU35" i="43"/>
  <c r="BM12" i="42"/>
  <c r="BU42" i="43"/>
  <c r="BF12" i="42"/>
  <c r="BU43" i="43"/>
  <c r="BE12" i="42"/>
  <c r="CK41" i="43"/>
  <c r="BG13" i="42"/>
  <c r="DA42" i="43"/>
  <c r="BF14" i="42"/>
  <c r="DA38" i="43"/>
  <c r="BJ14" i="42"/>
  <c r="CK25" i="43"/>
  <c r="BW13" i="42"/>
  <c r="BU41" i="43"/>
  <c r="BG12" i="42"/>
  <c r="BU22" i="43"/>
  <c r="BZ12" i="42"/>
  <c r="DA49" i="43"/>
  <c r="AY14" i="42"/>
  <c r="DA35" i="43"/>
  <c r="BM14" i="42"/>
  <c r="BU40" i="43"/>
  <c r="BH12" i="42"/>
  <c r="CK17" i="43"/>
  <c r="CE13" i="42"/>
  <c r="CK33" i="43"/>
  <c r="BO13" i="42"/>
  <c r="CK44" i="43"/>
  <c r="BD13" i="42"/>
  <c r="BU28" i="43"/>
  <c r="BT12" i="42"/>
  <c r="DA24" i="43"/>
  <c r="BX14" i="42"/>
  <c r="DA51" i="43"/>
  <c r="AW14" i="42"/>
  <c r="DA32" i="43"/>
  <c r="BP14" i="42"/>
  <c r="BU27" i="43"/>
  <c r="BU12" i="42"/>
  <c r="BU39" i="43"/>
  <c r="BI12" i="42"/>
  <c r="BU44" i="43"/>
  <c r="BD12" i="42"/>
  <c r="BU34" i="43"/>
  <c r="BN12" i="42"/>
  <c r="DA47" i="43"/>
  <c r="BA14" i="42"/>
  <c r="DA20" i="43"/>
  <c r="CB14" i="42"/>
  <c r="DA59" i="43"/>
  <c r="AO14" i="42"/>
  <c r="CK20" i="43"/>
  <c r="CB13" i="42"/>
  <c r="CK36" i="43"/>
  <c r="BL13" i="42"/>
  <c r="DA23" i="43"/>
  <c r="BY14" i="42"/>
  <c r="BU21" i="43"/>
  <c r="CA12" i="42"/>
  <c r="DA53" i="43"/>
  <c r="AU14" i="42"/>
  <c r="CK28" i="43"/>
  <c r="BT13" i="42"/>
  <c r="CK18" i="43"/>
  <c r="CD13" i="42"/>
  <c r="BU23" i="43"/>
  <c r="BY12" i="42"/>
  <c r="DA52" i="43"/>
  <c r="AV14" i="42"/>
  <c r="DA30" i="43"/>
  <c r="BR14" i="42"/>
  <c r="DA48" i="43"/>
  <c r="AZ14" i="42"/>
  <c r="CK21" i="43"/>
  <c r="CA13" i="42"/>
  <c r="CK29" i="43"/>
  <c r="BS13" i="42"/>
  <c r="CK37" i="43"/>
  <c r="BK13" i="42"/>
  <c r="CK32" i="43"/>
  <c r="BP13" i="42"/>
  <c r="DA44" i="43"/>
  <c r="BD14" i="42"/>
  <c r="DA28" i="43"/>
  <c r="BT14" i="42"/>
  <c r="DA41" i="43"/>
  <c r="BG14" i="42"/>
  <c r="BU26" i="43"/>
  <c r="BV12" i="42"/>
  <c r="BU17" i="43"/>
  <c r="CE12" i="42"/>
  <c r="CK23" i="43"/>
  <c r="BY13" i="42"/>
  <c r="DA62" i="43"/>
  <c r="AL14" i="42"/>
  <c r="BU33" i="43"/>
  <c r="BO12" i="42"/>
  <c r="BU20" i="43"/>
  <c r="CB12" i="42"/>
  <c r="DA25" i="43"/>
  <c r="BW14" i="42"/>
  <c r="BU29" i="43"/>
  <c r="BS12" i="42"/>
  <c r="CK31" i="43"/>
  <c r="BQ13" i="42"/>
  <c r="BU25" i="43"/>
  <c r="BW12" i="42"/>
  <c r="BU18" i="43"/>
  <c r="CD12" i="42"/>
  <c r="CK39" i="43"/>
  <c r="BI13" i="42"/>
  <c r="CK26" i="43"/>
  <c r="BV13" i="42"/>
  <c r="CK34" i="43"/>
  <c r="BN13" i="42"/>
  <c r="BU45" i="43"/>
  <c r="BC12" i="42"/>
  <c r="DA34" i="43"/>
  <c r="BN14" i="42"/>
  <c r="BU32" i="43"/>
  <c r="BP12" i="42"/>
  <c r="BU36" i="43"/>
  <c r="BL12" i="42"/>
  <c r="DA27" i="43"/>
  <c r="BU14" i="42"/>
  <c r="BU38" i="43"/>
  <c r="BJ12" i="42"/>
  <c r="CK19" i="43"/>
  <c r="CC13" i="42"/>
  <c r="CK40" i="43"/>
  <c r="BH13" i="42"/>
  <c r="CK45" i="43"/>
  <c r="BC13" i="42"/>
  <c r="CK43" i="43"/>
  <c r="BE13" i="42"/>
  <c r="CK22" i="43"/>
  <c r="BZ13" i="42"/>
  <c r="DA64" i="43"/>
  <c r="AJ14" i="42"/>
  <c r="BU30" i="43"/>
  <c r="BR12" i="42"/>
  <c r="CK42" i="43"/>
  <c r="BF13" i="42"/>
  <c r="CK24" i="43"/>
  <c r="BX13" i="42"/>
  <c r="CK35" i="43"/>
  <c r="BM13" i="42"/>
  <c r="CK27" i="43"/>
  <c r="BU13" i="42"/>
  <c r="CK30" i="43"/>
  <c r="BR13" i="42"/>
  <c r="CK38" i="43"/>
  <c r="BJ13" i="42"/>
  <c r="BU31" i="43"/>
  <c r="BQ12" i="42"/>
  <c r="BU19" i="43"/>
  <c r="CC12" i="42"/>
  <c r="AB11" i="44"/>
  <c r="AT72" i="45"/>
  <c r="BE15" i="32"/>
  <c r="CB23" i="45" l="1"/>
  <c r="CB18" i="45"/>
  <c r="CB36" i="45"/>
  <c r="CB21" i="45"/>
  <c r="CB38" i="45"/>
  <c r="CB26" i="45"/>
  <c r="CB30" i="45"/>
  <c r="CB19" i="45"/>
  <c r="CB35" i="45"/>
  <c r="CB28" i="45"/>
  <c r="CB24" i="45"/>
  <c r="CB32" i="45"/>
  <c r="CM39" i="43"/>
  <c r="DC32" i="43"/>
  <c r="DC38" i="43"/>
  <c r="DC20" i="43"/>
  <c r="DC17" i="43"/>
  <c r="CM18" i="43"/>
  <c r="BW24" i="43"/>
  <c r="DC46" i="43"/>
  <c r="CM33" i="43"/>
  <c r="CM41" i="43"/>
  <c r="BW18" i="43"/>
  <c r="BW29" i="43"/>
  <c r="CM36" i="43"/>
  <c r="CM25" i="43"/>
  <c r="BW43" i="43"/>
  <c r="BW27" i="43"/>
  <c r="BW42" i="43"/>
  <c r="DC59" i="43"/>
  <c r="CB37" i="45"/>
  <c r="CB39" i="45"/>
  <c r="AV71" i="45"/>
  <c r="CB22" i="45"/>
  <c r="CB33" i="45"/>
  <c r="CB27" i="45"/>
  <c r="CB20" i="45"/>
  <c r="CB34" i="45"/>
  <c r="CB29" i="45"/>
  <c r="CB25" i="45"/>
  <c r="CB31" i="45"/>
  <c r="CB17" i="45"/>
  <c r="BW34" i="43"/>
  <c r="BW44" i="43"/>
  <c r="CM29" i="43"/>
  <c r="CM21" i="43"/>
  <c r="CM34" i="43"/>
  <c r="DC24" i="43"/>
  <c r="CM31" i="43"/>
  <c r="DC41" i="43"/>
  <c r="BW38" i="43"/>
  <c r="CM37" i="43"/>
  <c r="DC27" i="43"/>
  <c r="DC47" i="43"/>
  <c r="CM19" i="43"/>
  <c r="BW31" i="43"/>
  <c r="BW17" i="43"/>
  <c r="CM44" i="43"/>
  <c r="BW40" i="43"/>
  <c r="DC50" i="43"/>
  <c r="DC48" i="43"/>
  <c r="CM30" i="43"/>
  <c r="CM27" i="43"/>
  <c r="BW30" i="43"/>
  <c r="BW35" i="43"/>
  <c r="CM38" i="43"/>
  <c r="BW19" i="43"/>
  <c r="CM22" i="43"/>
  <c r="BW25" i="43"/>
  <c r="DC43" i="43"/>
  <c r="DC51" i="43"/>
  <c r="CM43" i="43"/>
  <c r="DC34" i="43"/>
  <c r="CM24" i="43"/>
  <c r="DC44" i="43"/>
  <c r="DC28" i="43"/>
  <c r="BW28" i="43"/>
  <c r="DC29" i="43"/>
  <c r="DC52" i="43"/>
  <c r="DC53" i="43"/>
  <c r="BW36" i="43"/>
  <c r="DC42" i="43"/>
  <c r="CM26" i="43"/>
  <c r="CM42" i="43"/>
  <c r="BW37" i="43"/>
  <c r="CM28" i="43"/>
  <c r="BW22" i="43"/>
  <c r="BW33" i="43"/>
  <c r="BW26" i="43"/>
  <c r="DC23" i="43"/>
  <c r="CM32" i="43"/>
  <c r="BW21" i="43"/>
  <c r="DC49" i="43"/>
  <c r="CM23" i="43"/>
  <c r="BW32" i="43"/>
  <c r="DS63" i="43"/>
  <c r="DC63" i="43"/>
  <c r="DC26" i="43"/>
  <c r="DC40" i="43"/>
  <c r="CM20" i="43"/>
  <c r="CM17" i="43"/>
  <c r="BW20" i="43"/>
  <c r="CM35" i="43"/>
  <c r="DC19" i="43"/>
  <c r="DC31" i="43"/>
  <c r="DC30" i="43"/>
  <c r="DC61" i="43"/>
  <c r="DC22" i="43"/>
  <c r="BW39" i="43"/>
  <c r="DC33" i="43"/>
  <c r="DC58" i="43"/>
  <c r="DC37" i="43"/>
  <c r="CM40" i="43"/>
  <c r="BW41" i="43"/>
  <c r="BW23" i="43"/>
  <c r="DC35" i="43"/>
  <c r="DC25" i="43"/>
  <c r="DC18" i="43"/>
  <c r="DC62" i="43"/>
  <c r="F133" i="31"/>
  <c r="E133" i="31"/>
  <c r="G132" i="31"/>
  <c r="F13" i="31"/>
  <c r="CE129" i="31"/>
  <c r="CD129" i="31"/>
  <c r="CC129" i="31"/>
  <c r="CB129" i="31"/>
  <c r="CA129" i="31"/>
  <c r="BZ129" i="31"/>
  <c r="BY129" i="31"/>
  <c r="BX129" i="31"/>
  <c r="BW129" i="31"/>
  <c r="BV129" i="31"/>
  <c r="BU129" i="31"/>
  <c r="BT129" i="31"/>
  <c r="BS129" i="31"/>
  <c r="BR129" i="31"/>
  <c r="BQ129" i="31"/>
  <c r="BP129" i="31"/>
  <c r="BO129" i="31"/>
  <c r="BN129" i="31"/>
  <c r="BM129" i="31"/>
  <c r="BL129" i="31"/>
  <c r="BK129" i="31"/>
  <c r="BJ129" i="31"/>
  <c r="BI129" i="31"/>
  <c r="BH129" i="31"/>
  <c r="BG129" i="31"/>
  <c r="BF129" i="31"/>
  <c r="BE129" i="31"/>
  <c r="BD129" i="31"/>
  <c r="BC129" i="31"/>
  <c r="BB129" i="31"/>
  <c r="BA129" i="31"/>
  <c r="AZ129" i="31"/>
  <c r="AY129" i="31"/>
  <c r="AX129" i="31"/>
  <c r="AW129" i="31"/>
  <c r="AV129" i="31"/>
  <c r="AU129" i="31"/>
  <c r="AT129" i="31"/>
  <c r="AS129" i="31"/>
  <c r="AR129" i="31"/>
  <c r="AQ129" i="31"/>
  <c r="AP129" i="31"/>
  <c r="AO129" i="31"/>
  <c r="AN129" i="31"/>
  <c r="AM129" i="31"/>
  <c r="AL129" i="31"/>
  <c r="AK129" i="31"/>
  <c r="AJ129" i="31"/>
  <c r="AI129" i="31"/>
  <c r="AH129" i="31"/>
  <c r="AG129" i="31"/>
  <c r="AF129" i="31"/>
  <c r="AE129" i="31"/>
  <c r="AD129" i="31"/>
  <c r="AC129" i="31"/>
  <c r="AB129" i="31"/>
  <c r="AA129" i="31"/>
  <c r="Z129" i="31"/>
  <c r="Y129" i="31"/>
  <c r="X129" i="31"/>
  <c r="W129" i="31"/>
  <c r="V129" i="31"/>
  <c r="U129" i="31"/>
  <c r="T129" i="31"/>
  <c r="S129" i="31"/>
  <c r="R129" i="31"/>
  <c r="Q129" i="31"/>
  <c r="P129" i="31"/>
  <c r="O129" i="31"/>
  <c r="N129" i="31"/>
  <c r="M129" i="31"/>
  <c r="L129" i="31"/>
  <c r="K129" i="31"/>
  <c r="J129" i="31"/>
  <c r="I129" i="31"/>
  <c r="H129" i="31"/>
  <c r="G129" i="31"/>
  <c r="F129" i="31"/>
  <c r="F131" i="31" s="1"/>
  <c r="E129" i="31"/>
  <c r="E131" i="31" s="1"/>
  <c r="D129" i="31"/>
  <c r="CE128" i="27"/>
  <c r="CD128" i="27"/>
  <c r="CC128" i="27"/>
  <c r="CB128" i="27"/>
  <c r="CA128" i="27"/>
  <c r="BZ128" i="27"/>
  <c r="BY128" i="27"/>
  <c r="BX128" i="27"/>
  <c r="BW128" i="27"/>
  <c r="BV128" i="27"/>
  <c r="BU128" i="27"/>
  <c r="BT128" i="27"/>
  <c r="BS128" i="27"/>
  <c r="BR128" i="27"/>
  <c r="BQ128" i="27"/>
  <c r="BP128" i="27"/>
  <c r="BO128" i="27"/>
  <c r="BN128" i="27"/>
  <c r="BM128" i="27"/>
  <c r="BL128" i="27"/>
  <c r="BK128" i="27"/>
  <c r="BJ128" i="27"/>
  <c r="BI128" i="27"/>
  <c r="BH128" i="27"/>
  <c r="BG128" i="27"/>
  <c r="BF128" i="27"/>
  <c r="BE128" i="27"/>
  <c r="BD128" i="27"/>
  <c r="BC128" i="27"/>
  <c r="BB128" i="27"/>
  <c r="BA128" i="27"/>
  <c r="AZ128" i="27"/>
  <c r="AY128" i="27"/>
  <c r="AX128" i="27"/>
  <c r="AW128" i="27"/>
  <c r="AV128" i="27"/>
  <c r="AU128" i="27"/>
  <c r="AT128" i="27"/>
  <c r="AS128" i="27"/>
  <c r="AR128" i="27"/>
  <c r="AQ128" i="27"/>
  <c r="AP128" i="27"/>
  <c r="AO128" i="27"/>
  <c r="AN128" i="27"/>
  <c r="AM128" i="27"/>
  <c r="AL128" i="27"/>
  <c r="AK128" i="27"/>
  <c r="AJ128" i="27"/>
  <c r="AI128" i="27"/>
  <c r="AH128" i="27"/>
  <c r="AG128" i="27"/>
  <c r="AF128" i="27"/>
  <c r="AE128" i="27"/>
  <c r="AD128" i="27"/>
  <c r="AC128" i="27"/>
  <c r="AB128" i="27"/>
  <c r="AA128" i="27"/>
  <c r="Z128" i="27"/>
  <c r="Y128" i="27"/>
  <c r="X128" i="27"/>
  <c r="W128" i="27"/>
  <c r="V128" i="27"/>
  <c r="U128" i="27"/>
  <c r="T128" i="27"/>
  <c r="S128" i="27"/>
  <c r="R128" i="27"/>
  <c r="Q128" i="27"/>
  <c r="P128" i="27"/>
  <c r="O128" i="27"/>
  <c r="N128" i="27"/>
  <c r="M128" i="27"/>
  <c r="L128" i="27"/>
  <c r="K128" i="27"/>
  <c r="J128" i="27"/>
  <c r="I128" i="27"/>
  <c r="H128" i="27"/>
  <c r="H133" i="27" s="1"/>
  <c r="G128" i="27"/>
  <c r="F128" i="27"/>
  <c r="E128" i="27"/>
  <c r="D128" i="27"/>
  <c r="S40" i="30"/>
  <c r="S39" i="30"/>
  <c r="S38" i="30"/>
  <c r="S37" i="30"/>
  <c r="S36" i="30"/>
  <c r="S35" i="30"/>
  <c r="S34" i="30"/>
  <c r="S33" i="30"/>
  <c r="S32" i="30"/>
  <c r="S31" i="30"/>
  <c r="S30" i="30"/>
  <c r="S29" i="30"/>
  <c r="S28" i="30"/>
  <c r="S27" i="30"/>
  <c r="S26" i="30"/>
  <c r="S25" i="30"/>
  <c r="S24" i="30"/>
  <c r="S23" i="30"/>
  <c r="S22" i="30"/>
  <c r="S21" i="30"/>
  <c r="S20" i="30"/>
  <c r="S19" i="30"/>
  <c r="S18" i="30"/>
  <c r="S17" i="30"/>
  <c r="K17" i="29"/>
  <c r="M17" i="29" s="1"/>
  <c r="N17" i="29"/>
  <c r="P17" i="29" s="1"/>
  <c r="U17" i="29"/>
  <c r="W17" i="29" s="1"/>
  <c r="X17" i="29"/>
  <c r="Z17" i="29" s="1"/>
  <c r="AA17" i="29"/>
  <c r="AH17" i="29"/>
  <c r="AJ17" i="29" s="1"/>
  <c r="AK17" i="29"/>
  <c r="AR17" i="29"/>
  <c r="K18" i="29"/>
  <c r="M18" i="29" s="1"/>
  <c r="N18" i="29"/>
  <c r="P18" i="29" s="1"/>
  <c r="U18" i="29"/>
  <c r="W18" i="29" s="1"/>
  <c r="X18" i="29"/>
  <c r="Z18" i="29" s="1"/>
  <c r="AA18" i="29"/>
  <c r="AH18" i="29"/>
  <c r="AJ18" i="29" s="1"/>
  <c r="AK18" i="29"/>
  <c r="AR18" i="29"/>
  <c r="K19" i="29"/>
  <c r="M19" i="29" s="1"/>
  <c r="N19" i="29"/>
  <c r="P19" i="29" s="1"/>
  <c r="U19" i="29"/>
  <c r="W19" i="29" s="1"/>
  <c r="X19" i="29"/>
  <c r="Z19" i="29" s="1"/>
  <c r="AA19" i="29"/>
  <c r="AH19" i="29"/>
  <c r="AJ19" i="29" s="1"/>
  <c r="AK19" i="29"/>
  <c r="AR19" i="29"/>
  <c r="K20" i="29"/>
  <c r="M20" i="29" s="1"/>
  <c r="N20" i="29"/>
  <c r="P20" i="29" s="1"/>
  <c r="U20" i="29"/>
  <c r="W20" i="29" s="1"/>
  <c r="X20" i="29"/>
  <c r="Z20" i="29" s="1"/>
  <c r="AA20" i="29"/>
  <c r="AH20" i="29"/>
  <c r="AJ20" i="29" s="1"/>
  <c r="AK20" i="29"/>
  <c r="AR20" i="29"/>
  <c r="K21" i="29"/>
  <c r="M21" i="29" s="1"/>
  <c r="N21" i="29"/>
  <c r="P21" i="29" s="1"/>
  <c r="U21" i="29"/>
  <c r="W21" i="29" s="1"/>
  <c r="X21" i="29"/>
  <c r="Z21" i="29" s="1"/>
  <c r="AA21" i="29"/>
  <c r="AH21" i="29"/>
  <c r="AJ21" i="29" s="1"/>
  <c r="AK21" i="29"/>
  <c r="AR21" i="29"/>
  <c r="K22" i="29"/>
  <c r="M22" i="29" s="1"/>
  <c r="N22" i="29"/>
  <c r="P22" i="29" s="1"/>
  <c r="U22" i="29"/>
  <c r="W22" i="29" s="1"/>
  <c r="X22" i="29"/>
  <c r="Z22" i="29" s="1"/>
  <c r="AA22" i="29"/>
  <c r="AH22" i="29"/>
  <c r="AJ22" i="29" s="1"/>
  <c r="AK22" i="29"/>
  <c r="AR22" i="29"/>
  <c r="K23" i="29"/>
  <c r="M23" i="29" s="1"/>
  <c r="N23" i="29"/>
  <c r="P23" i="29" s="1"/>
  <c r="U23" i="29"/>
  <c r="W23" i="29" s="1"/>
  <c r="X23" i="29"/>
  <c r="Z23" i="29" s="1"/>
  <c r="AA23" i="29"/>
  <c r="AH23" i="29"/>
  <c r="AJ23" i="29" s="1"/>
  <c r="AK23" i="29"/>
  <c r="AR23" i="29"/>
  <c r="K24" i="29"/>
  <c r="M24" i="29" s="1"/>
  <c r="N24" i="29"/>
  <c r="P24" i="29" s="1"/>
  <c r="U24" i="29"/>
  <c r="W24" i="29" s="1"/>
  <c r="X24" i="29"/>
  <c r="Z24" i="29" s="1"/>
  <c r="AA24" i="29"/>
  <c r="AH24" i="29"/>
  <c r="AJ24" i="29" s="1"/>
  <c r="AK24" i="29"/>
  <c r="AR24" i="29"/>
  <c r="K25" i="29"/>
  <c r="M25" i="29" s="1"/>
  <c r="N25" i="29"/>
  <c r="P25" i="29" s="1"/>
  <c r="U25" i="29"/>
  <c r="W25" i="29" s="1"/>
  <c r="X25" i="29"/>
  <c r="Z25" i="29" s="1"/>
  <c r="AA25" i="29"/>
  <c r="AH25" i="29"/>
  <c r="AJ25" i="29" s="1"/>
  <c r="AK25" i="29"/>
  <c r="AR25" i="29"/>
  <c r="K26" i="29"/>
  <c r="M26" i="29" s="1"/>
  <c r="N26" i="29"/>
  <c r="P26" i="29" s="1"/>
  <c r="U26" i="29"/>
  <c r="W26" i="29" s="1"/>
  <c r="X26" i="29"/>
  <c r="Z26" i="29" s="1"/>
  <c r="AA26" i="29"/>
  <c r="AH26" i="29"/>
  <c r="AJ26" i="29" s="1"/>
  <c r="AK26" i="29"/>
  <c r="AR26" i="29"/>
  <c r="K27" i="29"/>
  <c r="M27" i="29" s="1"/>
  <c r="N27" i="29"/>
  <c r="P27" i="29" s="1"/>
  <c r="U27" i="29"/>
  <c r="W27" i="29" s="1"/>
  <c r="X27" i="29"/>
  <c r="Z27" i="29" s="1"/>
  <c r="AA27" i="29"/>
  <c r="AH27" i="29"/>
  <c r="AJ27" i="29" s="1"/>
  <c r="AK27" i="29"/>
  <c r="AR27" i="29"/>
  <c r="K28" i="29"/>
  <c r="M28" i="29" s="1"/>
  <c r="N28" i="29"/>
  <c r="P28" i="29" s="1"/>
  <c r="U28" i="29"/>
  <c r="W28" i="29" s="1"/>
  <c r="X28" i="29"/>
  <c r="Z28" i="29" s="1"/>
  <c r="AA28" i="29"/>
  <c r="AH28" i="29"/>
  <c r="AJ28" i="29" s="1"/>
  <c r="AK28" i="29"/>
  <c r="AR28" i="29"/>
  <c r="K29" i="29"/>
  <c r="M29" i="29" s="1"/>
  <c r="N29" i="29"/>
  <c r="P29" i="29" s="1"/>
  <c r="U29" i="29"/>
  <c r="W29" i="29" s="1"/>
  <c r="X29" i="29"/>
  <c r="Z29" i="29" s="1"/>
  <c r="AA29" i="29"/>
  <c r="AH29" i="29"/>
  <c r="AJ29" i="29" s="1"/>
  <c r="AK29" i="29"/>
  <c r="AR29" i="29"/>
  <c r="K30" i="29"/>
  <c r="M30" i="29" s="1"/>
  <c r="N30" i="29"/>
  <c r="P30" i="29" s="1"/>
  <c r="U30" i="29"/>
  <c r="W30" i="29" s="1"/>
  <c r="X30" i="29"/>
  <c r="Z30" i="29" s="1"/>
  <c r="AA30" i="29"/>
  <c r="AH30" i="29"/>
  <c r="AJ30" i="29" s="1"/>
  <c r="AK30" i="29"/>
  <c r="AR30" i="29"/>
  <c r="K31" i="29"/>
  <c r="M31" i="29" s="1"/>
  <c r="N31" i="29"/>
  <c r="P31" i="29" s="1"/>
  <c r="U31" i="29"/>
  <c r="W31" i="29" s="1"/>
  <c r="X31" i="29"/>
  <c r="Z31" i="29" s="1"/>
  <c r="AA31" i="29"/>
  <c r="AH31" i="29"/>
  <c r="AJ31" i="29" s="1"/>
  <c r="AK31" i="29"/>
  <c r="AR31" i="29"/>
  <c r="K32" i="29"/>
  <c r="M32" i="29" s="1"/>
  <c r="N32" i="29"/>
  <c r="P32" i="29" s="1"/>
  <c r="U32" i="29"/>
  <c r="W32" i="29" s="1"/>
  <c r="X32" i="29"/>
  <c r="Z32" i="29" s="1"/>
  <c r="AA32" i="29"/>
  <c r="AH32" i="29"/>
  <c r="AJ32" i="29" s="1"/>
  <c r="AK32" i="29"/>
  <c r="AR32" i="29"/>
  <c r="K33" i="29"/>
  <c r="M33" i="29" s="1"/>
  <c r="N33" i="29"/>
  <c r="P33" i="29" s="1"/>
  <c r="U33" i="29"/>
  <c r="W33" i="29" s="1"/>
  <c r="X33" i="29"/>
  <c r="Z33" i="29" s="1"/>
  <c r="AA33" i="29"/>
  <c r="AH33" i="29"/>
  <c r="AJ33" i="29" s="1"/>
  <c r="AK33" i="29"/>
  <c r="AR33" i="29"/>
  <c r="K34" i="29"/>
  <c r="M34" i="29" s="1"/>
  <c r="N34" i="29"/>
  <c r="P34" i="29" s="1"/>
  <c r="U34" i="29"/>
  <c r="W34" i="29" s="1"/>
  <c r="X34" i="29"/>
  <c r="Z34" i="29" s="1"/>
  <c r="AA34" i="29"/>
  <c r="AH34" i="29"/>
  <c r="AJ34" i="29" s="1"/>
  <c r="AK34" i="29"/>
  <c r="AR34" i="29"/>
  <c r="K35" i="29"/>
  <c r="M35" i="29" s="1"/>
  <c r="N35" i="29"/>
  <c r="P35" i="29" s="1"/>
  <c r="U35" i="29"/>
  <c r="W35" i="29" s="1"/>
  <c r="X35" i="29"/>
  <c r="Z35" i="29" s="1"/>
  <c r="AA35" i="29"/>
  <c r="AH35" i="29"/>
  <c r="AJ35" i="29" s="1"/>
  <c r="AK35" i="29"/>
  <c r="AR35" i="29"/>
  <c r="K36" i="29"/>
  <c r="M36" i="29" s="1"/>
  <c r="N36" i="29"/>
  <c r="P36" i="29" s="1"/>
  <c r="U36" i="29"/>
  <c r="W36" i="29" s="1"/>
  <c r="X36" i="29"/>
  <c r="Z36" i="29" s="1"/>
  <c r="AA36" i="29"/>
  <c r="AH36" i="29"/>
  <c r="AJ36" i="29" s="1"/>
  <c r="AK36" i="29"/>
  <c r="AR36" i="29"/>
  <c r="K37" i="29"/>
  <c r="M37" i="29" s="1"/>
  <c r="N37" i="29"/>
  <c r="P37" i="29" s="1"/>
  <c r="U37" i="29"/>
  <c r="W37" i="29" s="1"/>
  <c r="X37" i="29"/>
  <c r="Z37" i="29" s="1"/>
  <c r="AA37" i="29"/>
  <c r="AH37" i="29"/>
  <c r="AJ37" i="29" s="1"/>
  <c r="AK37" i="29"/>
  <c r="AR37" i="29"/>
  <c r="K38" i="29"/>
  <c r="M38" i="29" s="1"/>
  <c r="N38" i="29"/>
  <c r="P38" i="29" s="1"/>
  <c r="U38" i="29"/>
  <c r="W38" i="29" s="1"/>
  <c r="X38" i="29"/>
  <c r="Z38" i="29" s="1"/>
  <c r="AA38" i="29"/>
  <c r="AH38" i="29"/>
  <c r="AJ38" i="29" s="1"/>
  <c r="AK38" i="29"/>
  <c r="AR38" i="29"/>
  <c r="K39" i="29"/>
  <c r="M39" i="29" s="1"/>
  <c r="N39" i="29"/>
  <c r="P39" i="29" s="1"/>
  <c r="U39" i="29"/>
  <c r="W39" i="29" s="1"/>
  <c r="X39" i="29"/>
  <c r="Z39" i="29" s="1"/>
  <c r="AA39" i="29"/>
  <c r="AH39" i="29"/>
  <c r="AJ39" i="29" s="1"/>
  <c r="AK39" i="29"/>
  <c r="AR39" i="29"/>
  <c r="K40" i="29"/>
  <c r="M40" i="29" s="1"/>
  <c r="N40" i="29"/>
  <c r="P40" i="29" s="1"/>
  <c r="U40" i="29"/>
  <c r="W40" i="29" s="1"/>
  <c r="X40" i="29"/>
  <c r="Z40" i="29" s="1"/>
  <c r="AA40" i="29"/>
  <c r="AH40" i="29"/>
  <c r="AJ40" i="29" s="1"/>
  <c r="AK40" i="29"/>
  <c r="AR40" i="29"/>
  <c r="K41" i="29"/>
  <c r="M41" i="29" s="1"/>
  <c r="N41" i="29"/>
  <c r="P41" i="29" s="1"/>
  <c r="U41" i="29"/>
  <c r="W41" i="29" s="1"/>
  <c r="X41" i="29"/>
  <c r="Z41" i="29" s="1"/>
  <c r="AA41" i="29"/>
  <c r="AH41" i="29"/>
  <c r="AJ41" i="29" s="1"/>
  <c r="AK41" i="29"/>
  <c r="AR41" i="29"/>
  <c r="K42" i="29"/>
  <c r="M42" i="29" s="1"/>
  <c r="N42" i="29"/>
  <c r="P42" i="29" s="1"/>
  <c r="U42" i="29"/>
  <c r="W42" i="29" s="1"/>
  <c r="X42" i="29"/>
  <c r="Z42" i="29" s="1"/>
  <c r="AA42" i="29"/>
  <c r="AH42" i="29"/>
  <c r="AJ42" i="29" s="1"/>
  <c r="AK42" i="29"/>
  <c r="AR42" i="29"/>
  <c r="K43" i="29"/>
  <c r="M43" i="29" s="1"/>
  <c r="N43" i="29"/>
  <c r="P43" i="29" s="1"/>
  <c r="U43" i="29"/>
  <c r="W43" i="29" s="1"/>
  <c r="X43" i="29"/>
  <c r="Z43" i="29" s="1"/>
  <c r="AA43" i="29"/>
  <c r="AH43" i="29"/>
  <c r="AJ43" i="29" s="1"/>
  <c r="AK43" i="29"/>
  <c r="AR43" i="29"/>
  <c r="K44" i="29"/>
  <c r="M44" i="29" s="1"/>
  <c r="N44" i="29"/>
  <c r="P44" i="29" s="1"/>
  <c r="U44" i="29"/>
  <c r="W44" i="29" s="1"/>
  <c r="X44" i="29"/>
  <c r="Z44" i="29" s="1"/>
  <c r="AA44" i="29"/>
  <c r="AH44" i="29"/>
  <c r="AJ44" i="29" s="1"/>
  <c r="AK44" i="29"/>
  <c r="AR44" i="29"/>
  <c r="K45" i="29"/>
  <c r="M45" i="29" s="1"/>
  <c r="N45" i="29"/>
  <c r="U45" i="29"/>
  <c r="W45" i="29" s="1"/>
  <c r="X45" i="29"/>
  <c r="Z45" i="29" s="1"/>
  <c r="AA45" i="29"/>
  <c r="AH45" i="29"/>
  <c r="AJ45" i="29" s="1"/>
  <c r="AK45" i="29"/>
  <c r="AR45" i="29"/>
  <c r="K46" i="29"/>
  <c r="M46" i="29" s="1"/>
  <c r="U46" i="29"/>
  <c r="W46" i="29" s="1"/>
  <c r="AA46" i="29"/>
  <c r="AH46" i="29"/>
  <c r="AJ46" i="29" s="1"/>
  <c r="AK46" i="29"/>
  <c r="AR46" i="29"/>
  <c r="K47" i="29"/>
  <c r="M47" i="29" s="1"/>
  <c r="U47" i="29"/>
  <c r="W47" i="29" s="1"/>
  <c r="AA47" i="29"/>
  <c r="AH47" i="29"/>
  <c r="AJ47" i="29" s="1"/>
  <c r="AK47" i="29"/>
  <c r="AR47" i="29"/>
  <c r="K48" i="29"/>
  <c r="M48" i="29" s="1"/>
  <c r="U48" i="29"/>
  <c r="W48" i="29" s="1"/>
  <c r="AA48" i="29"/>
  <c r="AH48" i="29"/>
  <c r="AJ48" i="29" s="1"/>
  <c r="AK48" i="29"/>
  <c r="AR48" i="29"/>
  <c r="K49" i="29"/>
  <c r="M49" i="29" s="1"/>
  <c r="U49" i="29"/>
  <c r="W49" i="29" s="1"/>
  <c r="AA49" i="29"/>
  <c r="AH49" i="29"/>
  <c r="AJ49" i="29" s="1"/>
  <c r="AK49" i="29"/>
  <c r="AR49" i="29"/>
  <c r="K50" i="29"/>
  <c r="M50" i="29" s="1"/>
  <c r="U50" i="29"/>
  <c r="W50" i="29" s="1"/>
  <c r="AA50" i="29"/>
  <c r="AH50" i="29"/>
  <c r="AJ50" i="29" s="1"/>
  <c r="AK50" i="29"/>
  <c r="AR50" i="29"/>
  <c r="K51" i="29"/>
  <c r="M51" i="29" s="1"/>
  <c r="U51" i="29"/>
  <c r="W51" i="29" s="1"/>
  <c r="AA51" i="29"/>
  <c r="AH51" i="29"/>
  <c r="AJ51" i="29" s="1"/>
  <c r="AK51" i="29"/>
  <c r="AR51" i="29"/>
  <c r="K52" i="29"/>
  <c r="M52" i="29" s="1"/>
  <c r="U52" i="29"/>
  <c r="W52" i="29" s="1"/>
  <c r="AA52" i="29"/>
  <c r="AH52" i="29"/>
  <c r="AJ52" i="29" s="1"/>
  <c r="AK52" i="29"/>
  <c r="AR52" i="29"/>
  <c r="K53" i="29"/>
  <c r="M53" i="29" s="1"/>
  <c r="U53" i="29"/>
  <c r="W53" i="29" s="1"/>
  <c r="AA53" i="29"/>
  <c r="AH53" i="29"/>
  <c r="AJ53" i="29" s="1"/>
  <c r="AK53" i="29"/>
  <c r="AR53" i="29"/>
  <c r="K54" i="29"/>
  <c r="M54" i="29" s="1"/>
  <c r="U54" i="29"/>
  <c r="W54" i="29" s="1"/>
  <c r="AA54" i="29"/>
  <c r="AH54" i="29"/>
  <c r="AJ54" i="29" s="1"/>
  <c r="AK54" i="29"/>
  <c r="AR54" i="29"/>
  <c r="K55" i="29"/>
  <c r="M55" i="29" s="1"/>
  <c r="U55" i="29"/>
  <c r="W55" i="29" s="1"/>
  <c r="AA55" i="29"/>
  <c r="AH55" i="29"/>
  <c r="AJ55" i="29" s="1"/>
  <c r="AK55" i="29"/>
  <c r="AR55" i="29"/>
  <c r="K56" i="29"/>
  <c r="M56" i="29" s="1"/>
  <c r="U56" i="29"/>
  <c r="W56" i="29" s="1"/>
  <c r="AA56" i="29"/>
  <c r="AH56" i="29"/>
  <c r="AJ56" i="29" s="1"/>
  <c r="AK56" i="29"/>
  <c r="AR56" i="29"/>
  <c r="K57" i="29"/>
  <c r="M57" i="29" s="1"/>
  <c r="U57" i="29"/>
  <c r="W57" i="29" s="1"/>
  <c r="AA57" i="29"/>
  <c r="AH57" i="29"/>
  <c r="AJ57" i="29" s="1"/>
  <c r="AK57" i="29"/>
  <c r="AR57" i="29"/>
  <c r="K58" i="29"/>
  <c r="M58" i="29" s="1"/>
  <c r="U58" i="29"/>
  <c r="W58" i="29" s="1"/>
  <c r="AA58" i="29"/>
  <c r="AH58" i="29"/>
  <c r="AJ58" i="29" s="1"/>
  <c r="AK58" i="29"/>
  <c r="AR58" i="29"/>
  <c r="K59" i="29"/>
  <c r="M59" i="29" s="1"/>
  <c r="U59" i="29"/>
  <c r="W59" i="29" s="1"/>
  <c r="AA59" i="29"/>
  <c r="AH59" i="29"/>
  <c r="AJ59" i="29" s="1"/>
  <c r="AK59" i="29"/>
  <c r="AR59" i="29"/>
  <c r="K60" i="29"/>
  <c r="M60" i="29" s="1"/>
  <c r="U60" i="29"/>
  <c r="W60" i="29" s="1"/>
  <c r="AA60" i="29"/>
  <c r="AH60" i="29"/>
  <c r="AJ60" i="29" s="1"/>
  <c r="AK60" i="29"/>
  <c r="AR60" i="29"/>
  <c r="K61" i="29"/>
  <c r="M61" i="29" s="1"/>
  <c r="U61" i="29"/>
  <c r="W61" i="29" s="1"/>
  <c r="AA61" i="29"/>
  <c r="AH61" i="29"/>
  <c r="AJ61" i="29" s="1"/>
  <c r="AK61" i="29"/>
  <c r="AR61" i="29"/>
  <c r="K62" i="29"/>
  <c r="M62" i="29" s="1"/>
  <c r="U62" i="29"/>
  <c r="W62" i="29" s="1"/>
  <c r="AA62" i="29"/>
  <c r="AH62" i="29"/>
  <c r="AJ62" i="29" s="1"/>
  <c r="AK62" i="29"/>
  <c r="AR62" i="29"/>
  <c r="K63" i="29"/>
  <c r="M63" i="29" s="1"/>
  <c r="U63" i="29"/>
  <c r="W63" i="29" s="1"/>
  <c r="AA63" i="29"/>
  <c r="AH63" i="29"/>
  <c r="AJ63" i="29" s="1"/>
  <c r="AK63" i="29"/>
  <c r="AR63" i="29"/>
  <c r="K64" i="29"/>
  <c r="M64" i="29" s="1"/>
  <c r="U64" i="29"/>
  <c r="W64" i="29" s="1"/>
  <c r="AA64" i="29"/>
  <c r="AH64" i="29"/>
  <c r="AJ64" i="29" s="1"/>
  <c r="AK64" i="29"/>
  <c r="AR64" i="29"/>
  <c r="K65" i="29"/>
  <c r="M65" i="29" s="1"/>
  <c r="U65" i="29"/>
  <c r="W65" i="29" s="1"/>
  <c r="AH65" i="29"/>
  <c r="AJ65" i="29" s="1"/>
  <c r="K66" i="29"/>
  <c r="M66" i="29" s="1"/>
  <c r="U66" i="29"/>
  <c r="W66" i="29" s="1"/>
  <c r="AH66" i="29"/>
  <c r="AJ66" i="29" s="1"/>
  <c r="K67" i="29"/>
  <c r="M67" i="29" s="1"/>
  <c r="U67" i="29"/>
  <c r="W67" i="29" s="1"/>
  <c r="AH67" i="29"/>
  <c r="AJ67" i="29" s="1"/>
  <c r="K68" i="29"/>
  <c r="M68" i="29" s="1"/>
  <c r="U68" i="29"/>
  <c r="W68" i="29" s="1"/>
  <c r="AH68" i="29"/>
  <c r="AJ68" i="29" s="1"/>
  <c r="K69" i="29"/>
  <c r="M69" i="29" s="1"/>
  <c r="U69" i="29"/>
  <c r="W69" i="29" s="1"/>
  <c r="AH69" i="29"/>
  <c r="AJ69" i="29" s="1"/>
  <c r="K70" i="29"/>
  <c r="M70" i="29" s="1"/>
  <c r="U70" i="29"/>
  <c r="W70" i="29" s="1"/>
  <c r="AH70" i="29"/>
  <c r="AJ70" i="29" s="1"/>
  <c r="K71" i="29"/>
  <c r="M71" i="29" s="1"/>
  <c r="U71" i="29"/>
  <c r="W71" i="29" s="1"/>
  <c r="AH71" i="29"/>
  <c r="AJ71" i="29" s="1"/>
  <c r="K72" i="29"/>
  <c r="U72" i="29"/>
  <c r="W72" i="29" s="1"/>
  <c r="AH72" i="29"/>
  <c r="R8" i="28"/>
  <c r="W8" i="28"/>
  <c r="V8" i="28"/>
  <c r="U8" i="28"/>
  <c r="Q24" i="29" l="1"/>
  <c r="BO24" i="43" s="1"/>
  <c r="Q42" i="29"/>
  <c r="BO42" i="43" s="1"/>
  <c r="D132" i="31"/>
  <c r="E132" i="31"/>
  <c r="F132" i="31"/>
  <c r="D133" i="31"/>
  <c r="D131" i="31"/>
  <c r="H132" i="31"/>
  <c r="H133" i="31"/>
  <c r="G133" i="31"/>
  <c r="G131" i="31"/>
  <c r="H131" i="31"/>
  <c r="E133" i="27"/>
  <c r="D133" i="27"/>
  <c r="F133" i="27"/>
  <c r="G133" i="27"/>
  <c r="Q40" i="29"/>
  <c r="BO40" i="43" s="1"/>
  <c r="Q36" i="29"/>
  <c r="BO36" i="43" s="1"/>
  <c r="Q32" i="29"/>
  <c r="BO32" i="43" s="1"/>
  <c r="Q41" i="29"/>
  <c r="BO41" i="43" s="1"/>
  <c r="Q26" i="29"/>
  <c r="BO26" i="43" s="1"/>
  <c r="Q34" i="29"/>
  <c r="BO34" i="43" s="1"/>
  <c r="Q38" i="29"/>
  <c r="BO38" i="43" s="1"/>
  <c r="Q22" i="29"/>
  <c r="BO22" i="43" s="1"/>
  <c r="Q20" i="29"/>
  <c r="BO20" i="43" s="1"/>
  <c r="Q18" i="29"/>
  <c r="BO18" i="43" s="1"/>
  <c r="Q39" i="29"/>
  <c r="BO39" i="43" s="1"/>
  <c r="Q23" i="29"/>
  <c r="BO23" i="43" s="1"/>
  <c r="Q44" i="29"/>
  <c r="BO44" i="43" s="1"/>
  <c r="Q28" i="29"/>
  <c r="BO28" i="43" s="1"/>
  <c r="Q43" i="29"/>
  <c r="BO43" i="43" s="1"/>
  <c r="BQ43" i="43" s="1"/>
  <c r="BR43" i="43" s="1"/>
  <c r="Q30" i="29"/>
  <c r="BO30" i="43" s="1"/>
  <c r="Q31" i="29"/>
  <c r="BO31" i="43" s="1"/>
  <c r="Q27" i="29"/>
  <c r="BO27" i="43" s="1"/>
  <c r="Q35" i="29"/>
  <c r="BO35" i="43" s="1"/>
  <c r="Q19" i="29"/>
  <c r="BO19" i="43" s="1"/>
  <c r="Q33" i="29"/>
  <c r="BO33" i="43" s="1"/>
  <c r="Q29" i="29"/>
  <c r="BO29" i="43" s="1"/>
  <c r="Q37" i="29"/>
  <c r="BO37" i="43" s="1"/>
  <c r="BQ37" i="43" s="1"/>
  <c r="BR37" i="43" s="1"/>
  <c r="Q25" i="29"/>
  <c r="BO25" i="43" s="1"/>
  <c r="Q21" i="29"/>
  <c r="BO21" i="43" s="1"/>
  <c r="Q17" i="29"/>
  <c r="BO17" i="43" s="1"/>
  <c r="BQ17" i="43" s="1"/>
  <c r="BR17" i="43" s="1"/>
  <c r="AJ72" i="29"/>
  <c r="M72" i="29"/>
  <c r="P45" i="29"/>
  <c r="Q45" i="29" s="1"/>
  <c r="BO45" i="43" s="1"/>
  <c r="H14" i="31"/>
  <c r="G14" i="31"/>
  <c r="F14" i="31"/>
  <c r="E14" i="31"/>
  <c r="D14" i="31"/>
  <c r="H13" i="31"/>
  <c r="G13" i="31"/>
  <c r="E13" i="31"/>
  <c r="D13" i="31"/>
  <c r="H12" i="31"/>
  <c r="G12" i="31"/>
  <c r="F12" i="31"/>
  <c r="E12" i="31"/>
  <c r="D12" i="31"/>
  <c r="X17" i="30"/>
  <c r="Z17" i="30" s="1"/>
  <c r="AB17" i="30" s="1"/>
  <c r="AG17" i="30"/>
  <c r="AG18" i="30"/>
  <c r="AG19" i="30"/>
  <c r="AG20" i="30"/>
  <c r="AG21" i="30"/>
  <c r="AG22" i="30"/>
  <c r="AG23" i="30"/>
  <c r="AG24" i="30"/>
  <c r="AG25" i="30"/>
  <c r="AG26" i="30"/>
  <c r="AG27" i="30"/>
  <c r="AG28" i="30"/>
  <c r="AG29" i="30"/>
  <c r="AG30" i="30"/>
  <c r="AG31" i="30"/>
  <c r="AG32" i="30"/>
  <c r="AG33" i="30"/>
  <c r="AG34" i="30"/>
  <c r="AG35" i="30"/>
  <c r="AG36" i="30"/>
  <c r="AG37" i="30"/>
  <c r="AG38" i="30"/>
  <c r="AG39" i="30"/>
  <c r="AG40" i="30"/>
  <c r="AG41" i="30"/>
  <c r="AG42" i="30"/>
  <c r="AG43" i="30"/>
  <c r="AG44" i="30"/>
  <c r="AG45" i="30"/>
  <c r="AG46" i="30"/>
  <c r="AG47" i="30"/>
  <c r="AG48" i="30"/>
  <c r="AG49" i="30"/>
  <c r="AG50" i="30"/>
  <c r="AG51" i="30"/>
  <c r="AG52" i="30"/>
  <c r="AG53" i="30"/>
  <c r="AG54" i="30"/>
  <c r="AG55" i="30"/>
  <c r="AG56" i="30"/>
  <c r="AG57" i="30"/>
  <c r="AG58" i="30"/>
  <c r="AG59" i="30"/>
  <c r="AG60" i="30"/>
  <c r="AG61" i="30"/>
  <c r="AG62" i="30"/>
  <c r="AG63" i="30"/>
  <c r="AG64" i="30"/>
  <c r="X18" i="30"/>
  <c r="X19" i="30"/>
  <c r="X20" i="30"/>
  <c r="X21" i="30"/>
  <c r="X22" i="30"/>
  <c r="X23" i="30"/>
  <c r="X24" i="30"/>
  <c r="X25" i="30"/>
  <c r="X26" i="30"/>
  <c r="X27" i="30"/>
  <c r="X28" i="30"/>
  <c r="X29" i="30"/>
  <c r="X30" i="30"/>
  <c r="X31" i="30"/>
  <c r="X32" i="30"/>
  <c r="X33" i="30"/>
  <c r="X34" i="30"/>
  <c r="X35" i="30"/>
  <c r="X36" i="30"/>
  <c r="X37" i="30"/>
  <c r="X38" i="30"/>
  <c r="X39" i="30"/>
  <c r="X40" i="30"/>
  <c r="X41" i="30"/>
  <c r="X42" i="30"/>
  <c r="X43" i="30"/>
  <c r="X44" i="30"/>
  <c r="X45" i="30"/>
  <c r="X46" i="30"/>
  <c r="X47" i="30"/>
  <c r="X48" i="30"/>
  <c r="X49" i="30"/>
  <c r="X50" i="30"/>
  <c r="X51" i="30"/>
  <c r="X52" i="30"/>
  <c r="X53" i="30"/>
  <c r="X54" i="30"/>
  <c r="X55" i="30"/>
  <c r="X56" i="30"/>
  <c r="X57" i="30"/>
  <c r="X58" i="30"/>
  <c r="X59" i="30"/>
  <c r="X60" i="30"/>
  <c r="X61" i="30"/>
  <c r="X62" i="30"/>
  <c r="X63" i="30"/>
  <c r="X64" i="30"/>
  <c r="X65" i="30"/>
  <c r="X66" i="30"/>
  <c r="X67" i="30"/>
  <c r="X68" i="30"/>
  <c r="X69" i="30"/>
  <c r="X70" i="30"/>
  <c r="X71" i="30"/>
  <c r="X72" i="30"/>
  <c r="U17" i="30"/>
  <c r="W17" i="30" s="1"/>
  <c r="K17" i="30"/>
  <c r="M17" i="30" s="1"/>
  <c r="O17" i="30" s="1"/>
  <c r="BD17" i="45" s="1"/>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17" i="29"/>
  <c r="D14" i="27"/>
  <c r="BQ19" i="43" l="1"/>
  <c r="BR19" i="43" s="1"/>
  <c r="BQ23" i="43"/>
  <c r="BR23" i="43" s="1"/>
  <c r="BQ41" i="43"/>
  <c r="BR41" i="43" s="1"/>
  <c r="BQ35" i="43"/>
  <c r="BR35" i="43" s="1"/>
  <c r="D29" i="27"/>
  <c r="D44" i="27"/>
  <c r="BQ32" i="43"/>
  <c r="BR32" i="43" s="1"/>
  <c r="BQ27" i="43"/>
  <c r="BR27" i="43" s="1"/>
  <c r="AC17" i="30"/>
  <c r="BQ25" i="43"/>
  <c r="BR25" i="43" s="1"/>
  <c r="BQ22" i="43"/>
  <c r="BR22" i="43" s="1"/>
  <c r="BQ38" i="43"/>
  <c r="BR38" i="43" s="1"/>
  <c r="BQ39" i="43"/>
  <c r="BR39" i="43" s="1"/>
  <c r="BQ18" i="43"/>
  <c r="BR18" i="43" s="1"/>
  <c r="BQ21" i="43"/>
  <c r="BR21" i="43" s="1"/>
  <c r="BQ20" i="43"/>
  <c r="BR20" i="43" s="1"/>
  <c r="BQ29" i="43"/>
  <c r="BR29" i="43" s="1"/>
  <c r="BQ34" i="43"/>
  <c r="BR34" i="43" s="1"/>
  <c r="BQ33" i="43"/>
  <c r="BR33" i="43" s="1"/>
  <c r="BQ26" i="43"/>
  <c r="BR26" i="43" s="1"/>
  <c r="BQ24" i="43"/>
  <c r="BR24" i="43" s="1"/>
  <c r="BQ36" i="43"/>
  <c r="BR36" i="43" s="1"/>
  <c r="BQ42" i="43"/>
  <c r="BR42" i="43" s="1"/>
  <c r="BQ31" i="43"/>
  <c r="BR31" i="43" s="1"/>
  <c r="BQ40" i="43"/>
  <c r="BR40" i="43" s="1"/>
  <c r="BQ30" i="43"/>
  <c r="BR30" i="43" s="1"/>
  <c r="BQ28" i="43"/>
  <c r="BR28" i="43" s="1"/>
  <c r="BQ44" i="43"/>
  <c r="BR44" i="43" s="1"/>
  <c r="BE130" i="27"/>
  <c r="BD130" i="27"/>
  <c r="BC130" i="27"/>
  <c r="CE130" i="27"/>
  <c r="CD130" i="27"/>
  <c r="BI130" i="27"/>
  <c r="CA130" i="27"/>
  <c r="CB130" i="27"/>
  <c r="BT130" i="27"/>
  <c r="BW130" i="27"/>
  <c r="BZ130" i="27"/>
  <c r="BY130" i="27"/>
  <c r="BK130" i="27"/>
  <c r="BJ130" i="27"/>
  <c r="BS130" i="27"/>
  <c r="BN130" i="27"/>
  <c r="BO130" i="27"/>
  <c r="BV130" i="27"/>
  <c r="CE131" i="31"/>
  <c r="CC130" i="27"/>
  <c r="BG130" i="27"/>
  <c r="BR130" i="27"/>
  <c r="BM130" i="27"/>
  <c r="BP130" i="27"/>
  <c r="BU130" i="27"/>
  <c r="BL130" i="27"/>
  <c r="BX130" i="27"/>
  <c r="BQ130" i="27"/>
  <c r="BH130" i="27"/>
  <c r="BF130" i="27"/>
  <c r="E17" i="29"/>
  <c r="G17" i="29" s="1"/>
  <c r="AY17" i="43" s="1"/>
  <c r="R32" i="29"/>
  <c r="BV32" i="43" s="1"/>
  <c r="R23" i="29"/>
  <c r="BV23" i="43" s="1"/>
  <c r="R39" i="29"/>
  <c r="BV39" i="43" s="1"/>
  <c r="R30" i="29"/>
  <c r="BV30" i="43" s="1"/>
  <c r="R21" i="29"/>
  <c r="BV21" i="43" s="1"/>
  <c r="R37" i="29"/>
  <c r="BV37" i="43" s="1"/>
  <c r="R28" i="29"/>
  <c r="BV28" i="43" s="1"/>
  <c r="R44" i="29"/>
  <c r="BV44" i="43" s="1"/>
  <c r="R41" i="29"/>
  <c r="BV41" i="43" s="1"/>
  <c r="R19" i="29"/>
  <c r="BV19" i="43" s="1"/>
  <c r="R35" i="29"/>
  <c r="BV35" i="43" s="1"/>
  <c r="R18" i="29"/>
  <c r="BV18" i="43" s="1"/>
  <c r="R34" i="29"/>
  <c r="BV34" i="43" s="1"/>
  <c r="R26" i="29"/>
  <c r="BV26" i="43" s="1"/>
  <c r="R42" i="29"/>
  <c r="BV42" i="43" s="1"/>
  <c r="R17" i="29"/>
  <c r="BV17" i="43" s="1"/>
  <c r="R33" i="29"/>
  <c r="BV33" i="43" s="1"/>
  <c r="R25" i="29"/>
  <c r="BV25" i="43" s="1"/>
  <c r="R24" i="29"/>
  <c r="BV24" i="43" s="1"/>
  <c r="R40" i="29"/>
  <c r="BV40" i="43" s="1"/>
  <c r="R31" i="29"/>
  <c r="BV31" i="43" s="1"/>
  <c r="R22" i="29"/>
  <c r="BV22" i="43" s="1"/>
  <c r="R38" i="29"/>
  <c r="BV38" i="43" s="1"/>
  <c r="R29" i="29"/>
  <c r="BV29" i="43" s="1"/>
  <c r="R20" i="29"/>
  <c r="BV20" i="43" s="1"/>
  <c r="R36" i="29"/>
  <c r="BV36" i="43" s="1"/>
  <c r="R45" i="29"/>
  <c r="BV45" i="43" s="1"/>
  <c r="R27" i="29"/>
  <c r="BV27" i="43" s="1"/>
  <c r="R43" i="29"/>
  <c r="BV43" i="43" s="1"/>
  <c r="P17" i="30"/>
  <c r="BK17" i="45" s="1"/>
  <c r="BT17" i="45"/>
  <c r="E17" i="30"/>
  <c r="E25" i="30"/>
  <c r="BX25" i="43" l="1"/>
  <c r="BY25" i="43" s="1"/>
  <c r="BZ26" i="43"/>
  <c r="CA26" i="43"/>
  <c r="BP36" i="40" s="1"/>
  <c r="BX41" i="43"/>
  <c r="BY41" i="43" s="1"/>
  <c r="BZ42" i="43"/>
  <c r="CA42" i="43"/>
  <c r="AZ36" i="40" s="1"/>
  <c r="BX26" i="43"/>
  <c r="BY26" i="43" s="1"/>
  <c r="BZ27" i="43"/>
  <c r="CA27" i="43"/>
  <c r="BO36" i="40" s="1"/>
  <c r="BX33" i="43"/>
  <c r="BY33" i="43" s="1"/>
  <c r="CA34" i="43"/>
  <c r="BH36" i="40" s="1"/>
  <c r="BZ34" i="43"/>
  <c r="BX35" i="43"/>
  <c r="BY35" i="43" s="1"/>
  <c r="BZ36" i="43"/>
  <c r="CA36" i="43"/>
  <c r="BF36" i="40" s="1"/>
  <c r="BX42" i="43"/>
  <c r="BY42" i="43" s="1"/>
  <c r="BZ43" i="43"/>
  <c r="CA43" i="43"/>
  <c r="AY36" i="40" s="1"/>
  <c r="BX43" i="43"/>
  <c r="BY43" i="43" s="1"/>
  <c r="BZ44" i="43"/>
  <c r="CA44" i="43"/>
  <c r="AX36" i="40" s="1"/>
  <c r="BX40" i="43"/>
  <c r="BY40" i="43" s="1"/>
  <c r="BZ41" i="43"/>
  <c r="CA41" i="43"/>
  <c r="BA36" i="40" s="1"/>
  <c r="BX37" i="43"/>
  <c r="BY37" i="43" s="1"/>
  <c r="CA38" i="43"/>
  <c r="BD36" i="40" s="1"/>
  <c r="BZ38" i="43"/>
  <c r="BX17" i="43"/>
  <c r="BY17" i="43" s="1"/>
  <c r="CA18" i="43"/>
  <c r="BX36" i="40" s="1"/>
  <c r="BZ18" i="43"/>
  <c r="BX36" i="43"/>
  <c r="BY36" i="43" s="1"/>
  <c r="CA37" i="43"/>
  <c r="BE36" i="40" s="1"/>
  <c r="BZ37" i="43"/>
  <c r="BX27" i="43"/>
  <c r="BY27" i="43" s="1"/>
  <c r="BZ28" i="43"/>
  <c r="CA28" i="43"/>
  <c r="BN36" i="40" s="1"/>
  <c r="BX20" i="43"/>
  <c r="BY20" i="43" s="1"/>
  <c r="CA21" i="43"/>
  <c r="BU36" i="40" s="1"/>
  <c r="BZ21" i="43"/>
  <c r="BX21" i="43"/>
  <c r="BY21" i="43" s="1"/>
  <c r="CA22" i="43"/>
  <c r="BT36" i="40" s="1"/>
  <c r="BZ22" i="43"/>
  <c r="BX29" i="43"/>
  <c r="BY29" i="43" s="1"/>
  <c r="BZ30" i="43"/>
  <c r="CA30" i="43"/>
  <c r="BL36" i="40" s="1"/>
  <c r="BX34" i="43"/>
  <c r="BY34" i="43" s="1"/>
  <c r="CA35" i="43"/>
  <c r="BG36" i="40" s="1"/>
  <c r="BZ35" i="43"/>
  <c r="BX39" i="43"/>
  <c r="BY39" i="43" s="1"/>
  <c r="BZ40" i="43"/>
  <c r="CA40" i="43"/>
  <c r="BB36" i="40" s="1"/>
  <c r="BX38" i="43"/>
  <c r="BY38" i="43" s="1"/>
  <c r="BZ39" i="43"/>
  <c r="CA39" i="43"/>
  <c r="BC36" i="40" s="1"/>
  <c r="BX28" i="43"/>
  <c r="BY28" i="43" s="1"/>
  <c r="BZ29" i="43"/>
  <c r="CA29" i="43"/>
  <c r="BM36" i="40" s="1"/>
  <c r="BZ25" i="43"/>
  <c r="CA25" i="43"/>
  <c r="BQ36" i="40" s="1"/>
  <c r="BX22" i="43"/>
  <c r="BY22" i="43" s="1"/>
  <c r="BZ23" i="43"/>
  <c r="CA23" i="43"/>
  <c r="BS36" i="40" s="1"/>
  <c r="BX44" i="43"/>
  <c r="BY44" i="43" s="1"/>
  <c r="BZ45" i="43"/>
  <c r="CA45" i="43"/>
  <c r="AW36" i="40" s="1"/>
  <c r="BX19" i="43"/>
  <c r="BY19" i="43" s="1"/>
  <c r="CA20" i="43"/>
  <c r="BV36" i="40" s="1"/>
  <c r="BZ20" i="43"/>
  <c r="BX32" i="43"/>
  <c r="BY32" i="43" s="1"/>
  <c r="CA33" i="43"/>
  <c r="BI36" i="40" s="1"/>
  <c r="BZ33" i="43"/>
  <c r="BX31" i="43"/>
  <c r="BY31" i="43" s="1"/>
  <c r="CA32" i="43"/>
  <c r="BJ36" i="40" s="1"/>
  <c r="BZ32" i="43"/>
  <c r="BP17" i="45"/>
  <c r="BY42" i="40" s="1"/>
  <c r="BO17" i="45"/>
  <c r="BX18" i="43"/>
  <c r="BY18" i="43" s="1"/>
  <c r="CA19" i="43"/>
  <c r="BW36" i="40" s="1"/>
  <c r="BZ19" i="43"/>
  <c r="BX30" i="43"/>
  <c r="BY30" i="43" s="1"/>
  <c r="BZ31" i="43"/>
  <c r="CA31" i="43"/>
  <c r="BK36" i="40" s="1"/>
  <c r="BZ17" i="43"/>
  <c r="CA17" i="43"/>
  <c r="BY36" i="40" s="1"/>
  <c r="BX23" i="43"/>
  <c r="BY23" i="43" s="1"/>
  <c r="BX24" i="43"/>
  <c r="BY24" i="43" s="1"/>
  <c r="BZ24" i="43"/>
  <c r="CA24" i="43"/>
  <c r="BR36" i="40" s="1"/>
  <c r="BY82" i="42"/>
  <c r="BY98" i="42"/>
  <c r="BY63" i="42"/>
  <c r="BY42" i="42"/>
  <c r="BY71" i="42"/>
  <c r="BY64" i="42"/>
  <c r="BY69" i="42"/>
  <c r="BY27" i="42"/>
  <c r="BP98" i="42"/>
  <c r="BP71" i="42"/>
  <c r="BP63" i="42"/>
  <c r="BP64" i="42"/>
  <c r="BP42" i="42"/>
  <c r="BP82" i="42"/>
  <c r="BP69" i="42"/>
  <c r="BP27" i="42"/>
  <c r="BF98" i="42"/>
  <c r="BF63" i="42"/>
  <c r="BF82" i="42"/>
  <c r="BF71" i="42"/>
  <c r="BF42" i="42"/>
  <c r="BF69" i="42"/>
  <c r="BF27" i="42"/>
  <c r="BF64" i="42"/>
  <c r="BV69" i="42"/>
  <c r="BV82" i="42"/>
  <c r="BV98" i="42"/>
  <c r="BV71" i="42"/>
  <c r="BV63" i="42"/>
  <c r="BV64" i="42"/>
  <c r="BV42" i="42"/>
  <c r="BV27" i="42"/>
  <c r="CD64" i="42"/>
  <c r="CD69" i="42"/>
  <c r="CD42" i="42"/>
  <c r="CD63" i="42"/>
  <c r="CD27" i="42"/>
  <c r="CD98" i="42"/>
  <c r="CD82" i="42"/>
  <c r="CD71" i="42"/>
  <c r="BO71" i="42"/>
  <c r="BO64" i="42"/>
  <c r="BO69" i="42"/>
  <c r="BO63" i="42"/>
  <c r="BO42" i="42"/>
  <c r="BO27" i="42"/>
  <c r="BO98" i="42"/>
  <c r="BO82" i="42"/>
  <c r="BM82" i="42"/>
  <c r="BM63" i="42"/>
  <c r="BM69" i="42"/>
  <c r="BM71" i="42"/>
  <c r="BM27" i="42"/>
  <c r="BM98" i="42"/>
  <c r="BM64" i="42"/>
  <c r="BM42" i="42"/>
  <c r="BW64" i="42"/>
  <c r="BW82" i="42"/>
  <c r="BW98" i="42"/>
  <c r="BW63" i="42"/>
  <c r="BW42" i="42"/>
  <c r="BW71" i="42"/>
  <c r="BW69" i="42"/>
  <c r="BW27" i="42"/>
  <c r="CE132" i="31"/>
  <c r="CC82" i="42"/>
  <c r="CC63" i="42"/>
  <c r="CC71" i="42"/>
  <c r="CC64" i="42"/>
  <c r="CC27" i="42"/>
  <c r="CC98" i="42"/>
  <c r="CC69" i="42"/>
  <c r="CC42" i="42"/>
  <c r="BX82" i="42"/>
  <c r="BX98" i="42"/>
  <c r="BX63" i="42"/>
  <c r="BX42" i="42"/>
  <c r="BX71" i="42"/>
  <c r="BX64" i="42"/>
  <c r="BX69" i="42"/>
  <c r="BX27" i="42"/>
  <c r="BU71" i="42"/>
  <c r="BU42" i="42"/>
  <c r="BU69" i="42"/>
  <c r="BU63" i="42"/>
  <c r="BU27" i="42"/>
  <c r="BU82" i="42"/>
  <c r="BU64" i="42"/>
  <c r="BU98" i="42"/>
  <c r="BG82" i="42"/>
  <c r="BG63" i="42"/>
  <c r="BG64" i="42"/>
  <c r="BG98" i="42"/>
  <c r="BG71" i="42"/>
  <c r="BG69" i="42"/>
  <c r="BG27" i="42"/>
  <c r="BG42" i="42"/>
  <c r="BN42" i="42"/>
  <c r="BN98" i="42"/>
  <c r="BN27" i="42"/>
  <c r="BN82" i="42"/>
  <c r="BN64" i="42"/>
  <c r="BN69" i="42"/>
  <c r="BN71" i="42"/>
  <c r="BN63" i="42"/>
  <c r="BL71" i="42"/>
  <c r="BL63" i="42"/>
  <c r="BL27" i="42"/>
  <c r="BL42" i="42"/>
  <c r="BL64" i="42"/>
  <c r="BL98" i="42"/>
  <c r="BL82" i="42"/>
  <c r="BL69" i="42"/>
  <c r="BD98" i="42"/>
  <c r="BD71" i="42"/>
  <c r="BD69" i="42"/>
  <c r="BD42" i="42"/>
  <c r="BD63" i="42"/>
  <c r="BD64" i="42"/>
  <c r="BD27" i="42"/>
  <c r="BD82" i="42"/>
  <c r="BE27" i="42"/>
  <c r="BE82" i="42"/>
  <c r="BE98" i="42"/>
  <c r="BE71" i="42"/>
  <c r="BE69" i="42"/>
  <c r="BE64" i="42"/>
  <c r="BE63" i="42"/>
  <c r="BE42" i="42"/>
  <c r="CB71" i="42"/>
  <c r="CB64" i="42"/>
  <c r="CB69" i="42"/>
  <c r="CB82" i="42"/>
  <c r="CB42" i="42"/>
  <c r="CB27" i="42"/>
  <c r="CB98" i="42"/>
  <c r="CB63" i="42"/>
  <c r="BT42" i="42"/>
  <c r="BT98" i="42"/>
  <c r="BT82" i="42"/>
  <c r="BT71" i="42"/>
  <c r="BT69" i="42"/>
  <c r="BT64" i="42"/>
  <c r="BT63" i="42"/>
  <c r="BT27" i="42"/>
  <c r="BI69" i="42"/>
  <c r="BI42" i="42"/>
  <c r="BI64" i="42"/>
  <c r="BI63" i="42"/>
  <c r="BI27" i="42"/>
  <c r="BI82" i="42"/>
  <c r="BI98" i="42"/>
  <c r="BI71" i="42"/>
  <c r="BS82" i="42"/>
  <c r="BS42" i="42"/>
  <c r="BS64" i="42"/>
  <c r="BS71" i="42"/>
  <c r="BS69" i="42"/>
  <c r="BS27" i="42"/>
  <c r="BS98" i="42"/>
  <c r="BS63" i="42"/>
  <c r="BZ42" i="42"/>
  <c r="BZ69" i="42"/>
  <c r="BZ27" i="42"/>
  <c r="BZ82" i="42"/>
  <c r="BZ98" i="42"/>
  <c r="BZ63" i="42"/>
  <c r="BZ64" i="42"/>
  <c r="BZ71" i="42"/>
  <c r="BK42" i="42"/>
  <c r="BK98" i="42"/>
  <c r="BK82" i="42"/>
  <c r="BK71" i="42"/>
  <c r="BK63" i="42"/>
  <c r="BK69" i="42"/>
  <c r="BK27" i="42"/>
  <c r="BK64" i="42"/>
  <c r="CE25" i="44"/>
  <c r="CE97" i="44"/>
  <c r="CE73" i="44"/>
  <c r="CE75" i="44"/>
  <c r="CE66" i="44"/>
  <c r="CE72" i="44"/>
  <c r="CE70" i="44"/>
  <c r="CE74" i="44"/>
  <c r="CE68" i="44"/>
  <c r="CE38" i="44"/>
  <c r="BC27" i="42"/>
  <c r="BC98" i="42"/>
  <c r="BC82" i="42"/>
  <c r="BC71" i="42"/>
  <c r="BC64" i="42"/>
  <c r="BC69" i="42"/>
  <c r="BC63" i="42"/>
  <c r="BC42" i="42"/>
  <c r="BJ42" i="42"/>
  <c r="BJ82" i="42"/>
  <c r="BJ98" i="42"/>
  <c r="BJ71" i="42"/>
  <c r="BJ63" i="42"/>
  <c r="BJ27" i="42"/>
  <c r="BJ64" i="42"/>
  <c r="BJ69" i="42"/>
  <c r="BQ42" i="42"/>
  <c r="BQ27" i="42"/>
  <c r="BQ64" i="42"/>
  <c r="BQ71" i="42"/>
  <c r="BQ69" i="42"/>
  <c r="BQ98" i="42"/>
  <c r="BQ82" i="42"/>
  <c r="BQ63" i="42"/>
  <c r="CA42" i="42"/>
  <c r="CA82" i="42"/>
  <c r="CA27" i="42"/>
  <c r="CA98" i="42"/>
  <c r="CA71" i="42"/>
  <c r="CA64" i="42"/>
  <c r="CA63" i="42"/>
  <c r="CA69" i="42"/>
  <c r="CE27" i="42"/>
  <c r="CE82" i="42"/>
  <c r="CE71" i="42"/>
  <c r="CE64" i="42"/>
  <c r="CE69" i="42"/>
  <c r="CE42" i="42"/>
  <c r="CE98" i="42"/>
  <c r="CE63" i="42"/>
  <c r="BH82" i="42"/>
  <c r="BH71" i="42"/>
  <c r="BH98" i="42"/>
  <c r="BH42" i="42"/>
  <c r="BH63" i="42"/>
  <c r="BH64" i="42"/>
  <c r="BH69" i="42"/>
  <c r="BH27" i="42"/>
  <c r="BR64" i="42"/>
  <c r="BR63" i="42"/>
  <c r="BR27" i="42"/>
  <c r="BR42" i="42"/>
  <c r="BR82" i="42"/>
  <c r="BR69" i="42"/>
  <c r="BR98" i="42"/>
  <c r="BR71" i="42"/>
  <c r="CE129" i="27"/>
  <c r="H17" i="29"/>
  <c r="BF17" i="43" s="1"/>
  <c r="AD17" i="30"/>
  <c r="CA17" i="45" s="1"/>
  <c r="BY28" i="32"/>
  <c r="BY20" i="32"/>
  <c r="BY19" i="32"/>
  <c r="BY18" i="32"/>
  <c r="BY15" i="32"/>
  <c r="BY14" i="32"/>
  <c r="BY13" i="32"/>
  <c r="BY12" i="32"/>
  <c r="BY11" i="32"/>
  <c r="BY10" i="32"/>
  <c r="BX28" i="32"/>
  <c r="BX20" i="32"/>
  <c r="BX19" i="32"/>
  <c r="BX18" i="32"/>
  <c r="BX15" i="32"/>
  <c r="BW15" i="32"/>
  <c r="BV15" i="32"/>
  <c r="BU15" i="32"/>
  <c r="BT15" i="32"/>
  <c r="BS15" i="32"/>
  <c r="BR15" i="32"/>
  <c r="BQ15" i="32"/>
  <c r="BP15" i="32"/>
  <c r="BO15" i="32"/>
  <c r="BN15" i="32"/>
  <c r="BM15" i="32"/>
  <c r="BL15" i="32"/>
  <c r="BK15" i="32"/>
  <c r="BJ15" i="32"/>
  <c r="BI15" i="32"/>
  <c r="BH15" i="32"/>
  <c r="BG15" i="32"/>
  <c r="BF15" i="32"/>
  <c r="BD15" i="32"/>
  <c r="BC15" i="32"/>
  <c r="BB15" i="32"/>
  <c r="BA15" i="32"/>
  <c r="AZ15" i="32"/>
  <c r="AY15" i="32"/>
  <c r="AX15" i="32"/>
  <c r="AW15" i="32"/>
  <c r="BX14" i="32"/>
  <c r="BW14" i="32"/>
  <c r="BV14" i="32"/>
  <c r="BU14" i="32"/>
  <c r="BT14" i="32"/>
  <c r="BS14" i="32"/>
  <c r="BR14" i="32"/>
  <c r="BQ14" i="32"/>
  <c r="BP14" i="32"/>
  <c r="BO14" i="32"/>
  <c r="BN14" i="32"/>
  <c r="BM14" i="32"/>
  <c r="BL14" i="32"/>
  <c r="BK14" i="32"/>
  <c r="BJ14" i="32"/>
  <c r="BI14" i="32"/>
  <c r="BH14" i="32"/>
  <c r="BG14" i="32"/>
  <c r="BF14" i="32"/>
  <c r="BE14" i="32"/>
  <c r="BD14" i="32"/>
  <c r="BC14" i="32"/>
  <c r="BB14" i="32"/>
  <c r="BA14" i="32"/>
  <c r="AZ14" i="32"/>
  <c r="AY14" i="32"/>
  <c r="AX14" i="32"/>
  <c r="AW14" i="32"/>
  <c r="AV14" i="32"/>
  <c r="AU14" i="32"/>
  <c r="AT14" i="32"/>
  <c r="AS14" i="32"/>
  <c r="AR14" i="32"/>
  <c r="AQ14" i="32"/>
  <c r="AP14" i="32"/>
  <c r="AO14" i="32"/>
  <c r="AN14" i="32"/>
  <c r="AM14" i="32"/>
  <c r="AL14" i="32"/>
  <c r="AK14" i="32"/>
  <c r="AJ14" i="32"/>
  <c r="AI14" i="32"/>
  <c r="AH14" i="32"/>
  <c r="AG14" i="32"/>
  <c r="AF14" i="32"/>
  <c r="AE14" i="32"/>
  <c r="AD14" i="32"/>
  <c r="BX13" i="32"/>
  <c r="BW13" i="32"/>
  <c r="BV13" i="32"/>
  <c r="BU13" i="32"/>
  <c r="BT13" i="32"/>
  <c r="BS13" i="32"/>
  <c r="BR13" i="32"/>
  <c r="BQ13" i="32"/>
  <c r="BP13" i="32"/>
  <c r="BO13" i="32"/>
  <c r="BN13" i="32"/>
  <c r="BM13" i="32"/>
  <c r="BL13" i="32"/>
  <c r="BK13" i="32"/>
  <c r="BJ13" i="32"/>
  <c r="BI13" i="32"/>
  <c r="BH13" i="32"/>
  <c r="BG13" i="32"/>
  <c r="BF13" i="32"/>
  <c r="BE13" i="32"/>
  <c r="BD13" i="32"/>
  <c r="BC13" i="32"/>
  <c r="BB13" i="32"/>
  <c r="BA13" i="32"/>
  <c r="AZ13" i="32"/>
  <c r="AY13" i="32"/>
  <c r="AX13" i="32"/>
  <c r="AW13" i="32"/>
  <c r="AV13" i="32"/>
  <c r="AU13" i="32"/>
  <c r="AT13" i="32"/>
  <c r="AS13" i="32"/>
  <c r="AR13" i="32"/>
  <c r="AQ13" i="32"/>
  <c r="AP13" i="32"/>
  <c r="AO13" i="32"/>
  <c r="AN13" i="32"/>
  <c r="AM13" i="32"/>
  <c r="AL13" i="32"/>
  <c r="AK13" i="32"/>
  <c r="AJ13" i="32"/>
  <c r="AI13" i="32"/>
  <c r="AH13" i="32"/>
  <c r="AG13" i="32"/>
  <c r="AF13" i="32"/>
  <c r="AE13" i="32"/>
  <c r="AD13" i="32"/>
  <c r="BX12" i="32"/>
  <c r="BW12" i="32"/>
  <c r="BV12" i="32"/>
  <c r="BU12" i="32"/>
  <c r="BT12" i="32"/>
  <c r="BS12" i="32"/>
  <c r="BR12" i="32"/>
  <c r="BQ12" i="32"/>
  <c r="BP12" i="32"/>
  <c r="BO12" i="32"/>
  <c r="BN12" i="32"/>
  <c r="BM12" i="32"/>
  <c r="BL12" i="32"/>
  <c r="BK12" i="32"/>
  <c r="BJ12" i="32"/>
  <c r="BI12" i="32"/>
  <c r="BH12" i="32"/>
  <c r="BG12" i="32"/>
  <c r="BF12" i="32"/>
  <c r="BE12" i="32"/>
  <c r="BD12" i="32"/>
  <c r="BC12" i="32"/>
  <c r="BB12" i="32"/>
  <c r="BA12" i="32"/>
  <c r="AZ12" i="32"/>
  <c r="AY12" i="32"/>
  <c r="AX12" i="32"/>
  <c r="AW12" i="32"/>
  <c r="BX11" i="32"/>
  <c r="BW11" i="32"/>
  <c r="BV11" i="32"/>
  <c r="BU11" i="32"/>
  <c r="BT11" i="32"/>
  <c r="BS11" i="32"/>
  <c r="BR11" i="32"/>
  <c r="BQ11" i="32"/>
  <c r="BP11" i="32"/>
  <c r="BO11" i="32"/>
  <c r="BN11" i="32"/>
  <c r="BM11" i="32"/>
  <c r="BL11" i="32"/>
  <c r="BK11" i="32"/>
  <c r="BJ11" i="32"/>
  <c r="BI11" i="32"/>
  <c r="BH11" i="32"/>
  <c r="BG11" i="32"/>
  <c r="BF11" i="32"/>
  <c r="BE11" i="32"/>
  <c r="BD11" i="32"/>
  <c r="BC11" i="32"/>
  <c r="BB11" i="32"/>
  <c r="BA11" i="32"/>
  <c r="AZ11" i="32"/>
  <c r="AY11" i="32"/>
  <c r="AX11" i="32"/>
  <c r="AW11" i="32"/>
  <c r="AV11" i="32"/>
  <c r="AU11" i="32"/>
  <c r="AT11" i="32"/>
  <c r="AS11" i="32"/>
  <c r="AR11" i="32"/>
  <c r="AQ11" i="32"/>
  <c r="AP11" i="32"/>
  <c r="AO11" i="32"/>
  <c r="AN11" i="32"/>
  <c r="AM11" i="32"/>
  <c r="AL11" i="32"/>
  <c r="AK11" i="32"/>
  <c r="AJ11" i="32"/>
  <c r="AI11" i="32"/>
  <c r="AH11" i="32"/>
  <c r="AG11" i="32"/>
  <c r="AF11" i="32"/>
  <c r="AE11" i="32"/>
  <c r="AD11" i="32"/>
  <c r="AC11" i="32"/>
  <c r="AB11" i="32"/>
  <c r="AA11" i="32"/>
  <c r="Z11" i="32"/>
  <c r="Y11" i="32"/>
  <c r="X11" i="32"/>
  <c r="W11" i="32"/>
  <c r="V11" i="32"/>
  <c r="BX10" i="32"/>
  <c r="BW10" i="32"/>
  <c r="BV10" i="32"/>
  <c r="BU10" i="32"/>
  <c r="BT10" i="32"/>
  <c r="BS10" i="32"/>
  <c r="BR10" i="32"/>
  <c r="BQ10" i="32"/>
  <c r="BP10" i="32"/>
  <c r="BO10" i="32"/>
  <c r="BN10" i="32"/>
  <c r="BM10" i="32"/>
  <c r="BL10" i="32"/>
  <c r="BK10" i="32"/>
  <c r="BJ10" i="32"/>
  <c r="BI10" i="32"/>
  <c r="BH10" i="32"/>
  <c r="BG10" i="32"/>
  <c r="BF10" i="32"/>
  <c r="BE10" i="32"/>
  <c r="BD10" i="32"/>
  <c r="BC10" i="32"/>
  <c r="BB10" i="32"/>
  <c r="BA10" i="32"/>
  <c r="AZ10" i="32"/>
  <c r="AY10" i="32"/>
  <c r="AX10" i="32"/>
  <c r="AW10" i="32"/>
  <c r="AV10" i="32"/>
  <c r="AU10" i="32"/>
  <c r="AT10" i="32"/>
  <c r="AS10" i="32"/>
  <c r="AR10" i="32"/>
  <c r="AQ10" i="32"/>
  <c r="AP10" i="32"/>
  <c r="AO10" i="32"/>
  <c r="AN10" i="32"/>
  <c r="AM10" i="32"/>
  <c r="AL10" i="32"/>
  <c r="AK10" i="32"/>
  <c r="AJ10" i="32"/>
  <c r="AI10" i="32"/>
  <c r="AH10" i="32"/>
  <c r="AG10" i="32"/>
  <c r="AF10" i="32"/>
  <c r="AE10" i="32"/>
  <c r="AD10" i="32"/>
  <c r="AC10" i="32"/>
  <c r="AB10" i="32"/>
  <c r="AA10" i="32"/>
  <c r="Z10" i="32"/>
  <c r="Y10" i="32"/>
  <c r="X10" i="32"/>
  <c r="W10" i="32"/>
  <c r="V10" i="32"/>
  <c r="CF17" i="45" l="1"/>
  <c r="BY43" i="40" s="1"/>
  <c r="CE17" i="45"/>
  <c r="BJ17" i="43"/>
  <c r="BK17" i="43"/>
  <c r="BY35" i="40" s="1"/>
  <c r="CE26" i="42"/>
  <c r="CE41" i="42"/>
  <c r="CE97" i="42"/>
  <c r="CE77" i="42"/>
  <c r="CE52" i="42"/>
  <c r="CE53" i="42"/>
  <c r="CE51" i="42"/>
  <c r="CE69" i="44"/>
  <c r="CE67" i="44"/>
  <c r="CE39" i="44"/>
  <c r="CE98" i="44"/>
  <c r="CE26" i="44"/>
  <c r="CE71" i="44"/>
  <c r="CE95" i="31"/>
  <c r="CD95" i="31"/>
  <c r="CC95" i="31"/>
  <c r="CB95" i="31"/>
  <c r="CA95" i="31"/>
  <c r="BZ95" i="31"/>
  <c r="BY95" i="31"/>
  <c r="BX95" i="31"/>
  <c r="BW95" i="31"/>
  <c r="BV95" i="31"/>
  <c r="BU95" i="31"/>
  <c r="BT95" i="31"/>
  <c r="BS95" i="31"/>
  <c r="BR95" i="31"/>
  <c r="BQ95" i="31"/>
  <c r="BP95" i="31"/>
  <c r="BO95" i="31"/>
  <c r="BN95" i="31"/>
  <c r="BM95" i="31"/>
  <c r="BL95" i="31"/>
  <c r="BK95" i="31"/>
  <c r="BJ95" i="31"/>
  <c r="BI95" i="31"/>
  <c r="BH95" i="31"/>
  <c r="BG95" i="31"/>
  <c r="BF95" i="31"/>
  <c r="BE95" i="31"/>
  <c r="BD95" i="31"/>
  <c r="BC95" i="31"/>
  <c r="BB95" i="31"/>
  <c r="BA95" i="31"/>
  <c r="AZ95" i="31"/>
  <c r="AY95" i="31"/>
  <c r="AX95" i="31"/>
  <c r="AW95" i="31"/>
  <c r="AV95" i="31"/>
  <c r="AU95" i="31"/>
  <c r="AT95" i="31"/>
  <c r="AS95" i="31"/>
  <c r="AR95" i="31"/>
  <c r="AQ95" i="31"/>
  <c r="AP95" i="31"/>
  <c r="AO95" i="31"/>
  <c r="AN95" i="31"/>
  <c r="AM95" i="31"/>
  <c r="AL95" i="31"/>
  <c r="AK95" i="31"/>
  <c r="AJ95" i="31"/>
  <c r="AI95" i="31"/>
  <c r="AH95" i="31"/>
  <c r="AG95" i="31"/>
  <c r="AF95" i="31"/>
  <c r="AE95" i="31"/>
  <c r="AD95" i="31"/>
  <c r="AC95" i="31"/>
  <c r="AB95" i="31"/>
  <c r="AA95" i="31"/>
  <c r="Z95" i="31"/>
  <c r="Y95" i="31"/>
  <c r="X95" i="31"/>
  <c r="W95" i="31"/>
  <c r="V95" i="31"/>
  <c r="U95" i="31"/>
  <c r="T95" i="31"/>
  <c r="S95" i="31"/>
  <c r="R95" i="31"/>
  <c r="Q95" i="31"/>
  <c r="P95" i="31"/>
  <c r="O95" i="31"/>
  <c r="N95" i="31"/>
  <c r="M95" i="31"/>
  <c r="L95" i="31"/>
  <c r="K95" i="31"/>
  <c r="J95" i="31"/>
  <c r="I95" i="31"/>
  <c r="H95" i="31"/>
  <c r="G95" i="31"/>
  <c r="F95" i="31"/>
  <c r="E95" i="31"/>
  <c r="D95" i="31"/>
  <c r="E65" i="31"/>
  <c r="D65" i="31"/>
  <c r="H57" i="31"/>
  <c r="G57" i="31"/>
  <c r="F58" i="31"/>
  <c r="E40" i="31"/>
  <c r="E26" i="31"/>
  <c r="D39" i="31"/>
  <c r="H25" i="31"/>
  <c r="E25" i="31"/>
  <c r="D38" i="31"/>
  <c r="M72" i="30"/>
  <c r="O72" i="30" s="1"/>
  <c r="BD72" i="45" s="1"/>
  <c r="Z71" i="30"/>
  <c r="AB71" i="30" s="1"/>
  <c r="M71" i="30"/>
  <c r="O71" i="30" s="1"/>
  <c r="BD71" i="45" s="1"/>
  <c r="E71" i="30"/>
  <c r="G71" i="30" s="1"/>
  <c r="AN71" i="45" s="1"/>
  <c r="Z70" i="30"/>
  <c r="AB70" i="30" s="1"/>
  <c r="M70" i="30"/>
  <c r="O70" i="30" s="1"/>
  <c r="BD70" i="45" s="1"/>
  <c r="E70" i="30"/>
  <c r="G70" i="30" s="1"/>
  <c r="AN70" i="45" s="1"/>
  <c r="Z69" i="30"/>
  <c r="AB69" i="30" s="1"/>
  <c r="M69" i="30"/>
  <c r="O69" i="30" s="1"/>
  <c r="BD69" i="45" s="1"/>
  <c r="E69" i="30"/>
  <c r="G69" i="30" s="1"/>
  <c r="AN69" i="45" s="1"/>
  <c r="AP69" i="45" s="1"/>
  <c r="AQ69" i="45" s="1"/>
  <c r="Z68" i="30"/>
  <c r="AB68" i="30" s="1"/>
  <c r="M68" i="30"/>
  <c r="O68" i="30" s="1"/>
  <c r="BD68" i="45" s="1"/>
  <c r="E68" i="30"/>
  <c r="G68" i="30" s="1"/>
  <c r="AN68" i="45" s="1"/>
  <c r="Z67" i="30"/>
  <c r="AB67" i="30" s="1"/>
  <c r="M67" i="30"/>
  <c r="O67" i="30" s="1"/>
  <c r="BD67" i="45" s="1"/>
  <c r="E67" i="30"/>
  <c r="G67" i="30" s="1"/>
  <c r="AN67" i="45" s="1"/>
  <c r="Z66" i="30"/>
  <c r="AB66" i="30" s="1"/>
  <c r="M66" i="30"/>
  <c r="O66" i="30" s="1"/>
  <c r="BD66" i="45" s="1"/>
  <c r="E66" i="30"/>
  <c r="G66" i="30" s="1"/>
  <c r="AN66" i="45" s="1"/>
  <c r="Z65" i="30"/>
  <c r="AB65" i="30" s="1"/>
  <c r="M65" i="30"/>
  <c r="O65" i="30" s="1"/>
  <c r="BD65" i="45" s="1"/>
  <c r="E65" i="30"/>
  <c r="G65" i="30" s="1"/>
  <c r="AN65" i="45" s="1"/>
  <c r="Z64" i="30"/>
  <c r="AB64" i="30" s="1"/>
  <c r="M64" i="30"/>
  <c r="O64" i="30" s="1"/>
  <c r="BD64" i="45" s="1"/>
  <c r="E64" i="30"/>
  <c r="G64" i="30" s="1"/>
  <c r="AN64" i="45" s="1"/>
  <c r="Z63" i="30"/>
  <c r="AB63" i="30" s="1"/>
  <c r="M63" i="30"/>
  <c r="O63" i="30" s="1"/>
  <c r="BD63" i="45" s="1"/>
  <c r="E63" i="30"/>
  <c r="G63" i="30" s="1"/>
  <c r="AN63" i="45" s="1"/>
  <c r="Z62" i="30"/>
  <c r="AB62" i="30" s="1"/>
  <c r="M62" i="30"/>
  <c r="O62" i="30" s="1"/>
  <c r="BD62" i="45" s="1"/>
  <c r="E62" i="30"/>
  <c r="G62" i="30" s="1"/>
  <c r="AN62" i="45" s="1"/>
  <c r="Z61" i="30"/>
  <c r="AB61" i="30" s="1"/>
  <c r="M61" i="30"/>
  <c r="O61" i="30" s="1"/>
  <c r="BD61" i="45" s="1"/>
  <c r="E61" i="30"/>
  <c r="G61" i="30" s="1"/>
  <c r="AN61" i="45" s="1"/>
  <c r="Z60" i="30"/>
  <c r="AB60" i="30" s="1"/>
  <c r="M60" i="30"/>
  <c r="O60" i="30" s="1"/>
  <c r="BD60" i="45" s="1"/>
  <c r="E60" i="30"/>
  <c r="G60" i="30" s="1"/>
  <c r="AN60" i="45" s="1"/>
  <c r="Z59" i="30"/>
  <c r="AB59" i="30" s="1"/>
  <c r="M59" i="30"/>
  <c r="O59" i="30" s="1"/>
  <c r="BD59" i="45" s="1"/>
  <c r="E59" i="30"/>
  <c r="G59" i="30" s="1"/>
  <c r="AN59" i="45" s="1"/>
  <c r="Z58" i="30"/>
  <c r="AB58" i="30" s="1"/>
  <c r="M58" i="30"/>
  <c r="O58" i="30" s="1"/>
  <c r="BD58" i="45" s="1"/>
  <c r="BF58" i="45" s="1"/>
  <c r="BG58" i="45" s="1"/>
  <c r="E58" i="30"/>
  <c r="G58" i="30" s="1"/>
  <c r="AN58" i="45" s="1"/>
  <c r="Z57" i="30"/>
  <c r="AB57" i="30" s="1"/>
  <c r="M57" i="30"/>
  <c r="O57" i="30" s="1"/>
  <c r="BD57" i="45" s="1"/>
  <c r="E57" i="30"/>
  <c r="G57" i="30" s="1"/>
  <c r="AN57" i="45" s="1"/>
  <c r="Z56" i="30"/>
  <c r="AB56" i="30" s="1"/>
  <c r="M56" i="30"/>
  <c r="O56" i="30" s="1"/>
  <c r="BD56" i="45" s="1"/>
  <c r="E56" i="30"/>
  <c r="G56" i="30" s="1"/>
  <c r="AN56" i="45" s="1"/>
  <c r="Z55" i="30"/>
  <c r="AB55" i="30" s="1"/>
  <c r="M55" i="30"/>
  <c r="O55" i="30" s="1"/>
  <c r="BD55" i="45" s="1"/>
  <c r="E55" i="30"/>
  <c r="G55" i="30" s="1"/>
  <c r="AN55" i="45" s="1"/>
  <c r="Z54" i="30"/>
  <c r="AB54" i="30" s="1"/>
  <c r="M54" i="30"/>
  <c r="O54" i="30" s="1"/>
  <c r="BD54" i="45" s="1"/>
  <c r="E54" i="30"/>
  <c r="G54" i="30" s="1"/>
  <c r="AN54" i="45" s="1"/>
  <c r="Z53" i="30"/>
  <c r="AB53" i="30" s="1"/>
  <c r="M53" i="30"/>
  <c r="O53" i="30" s="1"/>
  <c r="BD53" i="45" s="1"/>
  <c r="E53" i="30"/>
  <c r="G53" i="30" s="1"/>
  <c r="AN53" i="45" s="1"/>
  <c r="Z52" i="30"/>
  <c r="AB52" i="30" s="1"/>
  <c r="M52" i="30"/>
  <c r="O52" i="30" s="1"/>
  <c r="BD52" i="45" s="1"/>
  <c r="E52" i="30"/>
  <c r="G52" i="30" s="1"/>
  <c r="AN52" i="45" s="1"/>
  <c r="Z51" i="30"/>
  <c r="AB51" i="30" s="1"/>
  <c r="M51" i="30"/>
  <c r="O51" i="30" s="1"/>
  <c r="BD51" i="45" s="1"/>
  <c r="E51" i="30"/>
  <c r="G51" i="30" s="1"/>
  <c r="AN51" i="45" s="1"/>
  <c r="Z50" i="30"/>
  <c r="AB50" i="30" s="1"/>
  <c r="M50" i="30"/>
  <c r="O50" i="30" s="1"/>
  <c r="BD50" i="45" s="1"/>
  <c r="E50" i="30"/>
  <c r="G50" i="30" s="1"/>
  <c r="AN50" i="45" s="1"/>
  <c r="Z49" i="30"/>
  <c r="AB49" i="30" s="1"/>
  <c r="M49" i="30"/>
  <c r="O49" i="30" s="1"/>
  <c r="BD49" i="45" s="1"/>
  <c r="E49" i="30"/>
  <c r="G49" i="30" s="1"/>
  <c r="AN49" i="45" s="1"/>
  <c r="Z48" i="30"/>
  <c r="AB48" i="30" s="1"/>
  <c r="M48" i="30"/>
  <c r="O48" i="30" s="1"/>
  <c r="BD48" i="45" s="1"/>
  <c r="E48" i="30"/>
  <c r="G48" i="30" s="1"/>
  <c r="AN48" i="45" s="1"/>
  <c r="Z47" i="30"/>
  <c r="AB47" i="30" s="1"/>
  <c r="M47" i="30"/>
  <c r="O47" i="30" s="1"/>
  <c r="BD47" i="45" s="1"/>
  <c r="E47" i="30"/>
  <c r="G47" i="30" s="1"/>
  <c r="AN47" i="45" s="1"/>
  <c r="Z46" i="30"/>
  <c r="AB46" i="30" s="1"/>
  <c r="M46" i="30"/>
  <c r="O46" i="30" s="1"/>
  <c r="BD46" i="45" s="1"/>
  <c r="E46" i="30"/>
  <c r="G46" i="30" s="1"/>
  <c r="AN46" i="45" s="1"/>
  <c r="Z45" i="30"/>
  <c r="AB45" i="30" s="1"/>
  <c r="M45" i="30"/>
  <c r="O45" i="30" s="1"/>
  <c r="BD45" i="45" s="1"/>
  <c r="E45" i="30"/>
  <c r="G45" i="30" s="1"/>
  <c r="AN45" i="45" s="1"/>
  <c r="Z44" i="30"/>
  <c r="AB44" i="30" s="1"/>
  <c r="M44" i="30"/>
  <c r="O44" i="30" s="1"/>
  <c r="BD44" i="45" s="1"/>
  <c r="E44" i="30"/>
  <c r="G44" i="30" s="1"/>
  <c r="AN44" i="45" s="1"/>
  <c r="Z43" i="30"/>
  <c r="AB43" i="30" s="1"/>
  <c r="M43" i="30"/>
  <c r="O43" i="30" s="1"/>
  <c r="BD43" i="45" s="1"/>
  <c r="E43" i="30"/>
  <c r="G43" i="30" s="1"/>
  <c r="AN43" i="45" s="1"/>
  <c r="Z42" i="30"/>
  <c r="AB42" i="30" s="1"/>
  <c r="M42" i="30"/>
  <c r="O42" i="30" s="1"/>
  <c r="BD42" i="45" s="1"/>
  <c r="E42" i="30"/>
  <c r="G42" i="30" s="1"/>
  <c r="AN42" i="45" s="1"/>
  <c r="Z41" i="30"/>
  <c r="AB41" i="30" s="1"/>
  <c r="M41" i="30"/>
  <c r="O41" i="30" s="1"/>
  <c r="BD41" i="45" s="1"/>
  <c r="E41" i="30"/>
  <c r="G41" i="30" s="1"/>
  <c r="AN41" i="45" s="1"/>
  <c r="Z40" i="30"/>
  <c r="AB40" i="30" s="1"/>
  <c r="U40" i="30"/>
  <c r="W40" i="30" s="1"/>
  <c r="M40" i="30"/>
  <c r="O40" i="30" s="1"/>
  <c r="BD40" i="45" s="1"/>
  <c r="E40" i="30"/>
  <c r="G40" i="30" s="1"/>
  <c r="AN40" i="45" s="1"/>
  <c r="AP40" i="45" s="1"/>
  <c r="AQ40" i="45" s="1"/>
  <c r="Z39" i="30"/>
  <c r="AB39" i="30" s="1"/>
  <c r="U39" i="30"/>
  <c r="W39" i="30" s="1"/>
  <c r="M39" i="30"/>
  <c r="O39" i="30" s="1"/>
  <c r="BD39" i="45" s="1"/>
  <c r="E39" i="30"/>
  <c r="G39" i="30" s="1"/>
  <c r="AN39" i="45" s="1"/>
  <c r="Z38" i="30"/>
  <c r="AB38" i="30" s="1"/>
  <c r="U38" i="30"/>
  <c r="W38" i="30" s="1"/>
  <c r="M38" i="30"/>
  <c r="O38" i="30" s="1"/>
  <c r="BD38" i="45" s="1"/>
  <c r="E38" i="30"/>
  <c r="G38" i="30" s="1"/>
  <c r="AN38" i="45" s="1"/>
  <c r="AP38" i="45" s="1"/>
  <c r="AQ38" i="45" s="1"/>
  <c r="Z37" i="30"/>
  <c r="AB37" i="30" s="1"/>
  <c r="U37" i="30"/>
  <c r="W37" i="30" s="1"/>
  <c r="M37" i="30"/>
  <c r="O37" i="30" s="1"/>
  <c r="BD37" i="45" s="1"/>
  <c r="E37" i="30"/>
  <c r="G37" i="30" s="1"/>
  <c r="AN37" i="45" s="1"/>
  <c r="Z36" i="30"/>
  <c r="AB36" i="30" s="1"/>
  <c r="U36" i="30"/>
  <c r="W36" i="30" s="1"/>
  <c r="M36" i="30"/>
  <c r="O36" i="30" s="1"/>
  <c r="BD36" i="45" s="1"/>
  <c r="E36" i="30"/>
  <c r="G36" i="30" s="1"/>
  <c r="AN36" i="45" s="1"/>
  <c r="AP36" i="45" s="1"/>
  <c r="AQ36" i="45" s="1"/>
  <c r="Z35" i="30"/>
  <c r="AB35" i="30" s="1"/>
  <c r="U35" i="30"/>
  <c r="W35" i="30" s="1"/>
  <c r="M35" i="30"/>
  <c r="O35" i="30" s="1"/>
  <c r="BD35" i="45" s="1"/>
  <c r="E35" i="30"/>
  <c r="G35" i="30" s="1"/>
  <c r="AN35" i="45" s="1"/>
  <c r="Z34" i="30"/>
  <c r="AB34" i="30" s="1"/>
  <c r="U34" i="30"/>
  <c r="W34" i="30" s="1"/>
  <c r="M34" i="30"/>
  <c r="O34" i="30" s="1"/>
  <c r="BD34" i="45" s="1"/>
  <c r="E34" i="30"/>
  <c r="G34" i="30" s="1"/>
  <c r="AN34" i="45" s="1"/>
  <c r="Z33" i="30"/>
  <c r="AB33" i="30" s="1"/>
  <c r="U33" i="30"/>
  <c r="W33" i="30" s="1"/>
  <c r="M33" i="30"/>
  <c r="O33" i="30" s="1"/>
  <c r="BD33" i="45" s="1"/>
  <c r="E33" i="30"/>
  <c r="G33" i="30" s="1"/>
  <c r="AN33" i="45" s="1"/>
  <c r="Z32" i="30"/>
  <c r="AB32" i="30" s="1"/>
  <c r="U32" i="30"/>
  <c r="W32" i="30" s="1"/>
  <c r="M32" i="30"/>
  <c r="O32" i="30" s="1"/>
  <c r="BD32" i="45" s="1"/>
  <c r="E32" i="30"/>
  <c r="G32" i="30" s="1"/>
  <c r="AN32" i="45" s="1"/>
  <c r="Z31" i="30"/>
  <c r="AB31" i="30" s="1"/>
  <c r="U31" i="30"/>
  <c r="W31" i="30" s="1"/>
  <c r="M31" i="30"/>
  <c r="O31" i="30" s="1"/>
  <c r="BD31" i="45" s="1"/>
  <c r="E31" i="30"/>
  <c r="G31" i="30" s="1"/>
  <c r="AN31" i="45" s="1"/>
  <c r="Z30" i="30"/>
  <c r="AB30" i="30" s="1"/>
  <c r="U30" i="30"/>
  <c r="W30" i="30" s="1"/>
  <c r="M30" i="30"/>
  <c r="O30" i="30" s="1"/>
  <c r="BD30" i="45" s="1"/>
  <c r="E30" i="30"/>
  <c r="G30" i="30" s="1"/>
  <c r="AN30" i="45" s="1"/>
  <c r="Z29" i="30"/>
  <c r="AB29" i="30" s="1"/>
  <c r="U29" i="30"/>
  <c r="W29" i="30" s="1"/>
  <c r="M29" i="30"/>
  <c r="O29" i="30" s="1"/>
  <c r="BD29" i="45" s="1"/>
  <c r="E29" i="30"/>
  <c r="G29" i="30" s="1"/>
  <c r="AN29" i="45" s="1"/>
  <c r="Z28" i="30"/>
  <c r="AB28" i="30" s="1"/>
  <c r="U28" i="30"/>
  <c r="W28" i="30" s="1"/>
  <c r="M28" i="30"/>
  <c r="O28" i="30" s="1"/>
  <c r="BD28" i="45" s="1"/>
  <c r="E28" i="30"/>
  <c r="G28" i="30" s="1"/>
  <c r="AN28" i="45" s="1"/>
  <c r="Z27" i="30"/>
  <c r="AB27" i="30" s="1"/>
  <c r="U27" i="30"/>
  <c r="W27" i="30" s="1"/>
  <c r="M27" i="30"/>
  <c r="O27" i="30" s="1"/>
  <c r="BD27" i="45" s="1"/>
  <c r="E27" i="30"/>
  <c r="G27" i="30" s="1"/>
  <c r="AN27" i="45" s="1"/>
  <c r="Z26" i="30"/>
  <c r="AB26" i="30" s="1"/>
  <c r="U26" i="30"/>
  <c r="W26" i="30" s="1"/>
  <c r="M26" i="30"/>
  <c r="O26" i="30" s="1"/>
  <c r="BD26" i="45" s="1"/>
  <c r="E26" i="30"/>
  <c r="G26" i="30" s="1"/>
  <c r="AN26" i="45" s="1"/>
  <c r="Z25" i="30"/>
  <c r="AB25" i="30" s="1"/>
  <c r="U25" i="30"/>
  <c r="W25" i="30" s="1"/>
  <c r="M25" i="30"/>
  <c r="O25" i="30" s="1"/>
  <c r="BD25" i="45" s="1"/>
  <c r="G25" i="30"/>
  <c r="AN25" i="45" s="1"/>
  <c r="Z24" i="30"/>
  <c r="AB24" i="30" s="1"/>
  <c r="U24" i="30"/>
  <c r="W24" i="30" s="1"/>
  <c r="M24" i="30"/>
  <c r="O24" i="30" s="1"/>
  <c r="BD24" i="45" s="1"/>
  <c r="E24" i="30"/>
  <c r="G24" i="30" s="1"/>
  <c r="AN24" i="45" s="1"/>
  <c r="Z23" i="30"/>
  <c r="AB23" i="30" s="1"/>
  <c r="U23" i="30"/>
  <c r="W23" i="30" s="1"/>
  <c r="M23" i="30"/>
  <c r="O23" i="30" s="1"/>
  <c r="BD23" i="45" s="1"/>
  <c r="E23" i="30"/>
  <c r="G23" i="30" s="1"/>
  <c r="AN23" i="45" s="1"/>
  <c r="Z22" i="30"/>
  <c r="AB22" i="30" s="1"/>
  <c r="U22" i="30"/>
  <c r="W22" i="30" s="1"/>
  <c r="M22" i="30"/>
  <c r="O22" i="30" s="1"/>
  <c r="BD22" i="45" s="1"/>
  <c r="E22" i="30"/>
  <c r="G22" i="30" s="1"/>
  <c r="AN22" i="45" s="1"/>
  <c r="Z21" i="30"/>
  <c r="AB21" i="30" s="1"/>
  <c r="U21" i="30"/>
  <c r="W21" i="30" s="1"/>
  <c r="M21" i="30"/>
  <c r="O21" i="30" s="1"/>
  <c r="BD21" i="45" s="1"/>
  <c r="E21" i="30"/>
  <c r="G21" i="30" s="1"/>
  <c r="AN21" i="45" s="1"/>
  <c r="Z20" i="30"/>
  <c r="AB20" i="30" s="1"/>
  <c r="U20" i="30"/>
  <c r="W20" i="30" s="1"/>
  <c r="M20" i="30"/>
  <c r="O20" i="30" s="1"/>
  <c r="BD20" i="45" s="1"/>
  <c r="E20" i="30"/>
  <c r="G20" i="30" s="1"/>
  <c r="AN20" i="45" s="1"/>
  <c r="Z19" i="30"/>
  <c r="AB19" i="30" s="1"/>
  <c r="U19" i="30"/>
  <c r="W19" i="30" s="1"/>
  <c r="M19" i="30"/>
  <c r="O19" i="30" s="1"/>
  <c r="BD19" i="45" s="1"/>
  <c r="E19" i="30"/>
  <c r="G19" i="30" s="1"/>
  <c r="AN19" i="45" s="1"/>
  <c r="Z18" i="30"/>
  <c r="AB18" i="30" s="1"/>
  <c r="U18" i="30"/>
  <c r="W18" i="30" s="1"/>
  <c r="M18" i="30"/>
  <c r="O18" i="30" s="1"/>
  <c r="BD18" i="45" s="1"/>
  <c r="E18" i="30"/>
  <c r="G18" i="30" s="1"/>
  <c r="AN18" i="45" s="1"/>
  <c r="BF63" i="45" l="1"/>
  <c r="BG63" i="45" s="1"/>
  <c r="BF29" i="45"/>
  <c r="BG29" i="45" s="1"/>
  <c r="BF32" i="45"/>
  <c r="BG32" i="45" s="1"/>
  <c r="AP42" i="45"/>
  <c r="AQ42" i="45" s="1"/>
  <c r="BF47" i="45"/>
  <c r="BG47" i="45" s="1"/>
  <c r="AP50" i="45"/>
  <c r="AQ50" i="45" s="1"/>
  <c r="BF33" i="45"/>
  <c r="BG33" i="45" s="1"/>
  <c r="AP19" i="45"/>
  <c r="AQ19" i="45" s="1"/>
  <c r="AP55" i="45"/>
  <c r="AQ55" i="45" s="1"/>
  <c r="BF60" i="45"/>
  <c r="BG60" i="45" s="1"/>
  <c r="BF44" i="45"/>
  <c r="BG44" i="45" s="1"/>
  <c r="BF36" i="45"/>
  <c r="BG36" i="45" s="1"/>
  <c r="BF40" i="45"/>
  <c r="BG40" i="45" s="1"/>
  <c r="BF45" i="45"/>
  <c r="BG45" i="45" s="1"/>
  <c r="AP56" i="45"/>
  <c r="AQ56" i="45" s="1"/>
  <c r="BF61" i="45"/>
  <c r="BG61" i="45" s="1"/>
  <c r="AP46" i="45"/>
  <c r="AQ46" i="45" s="1"/>
  <c r="BF51" i="45"/>
  <c r="BG51" i="45" s="1"/>
  <c r="AP62" i="45"/>
  <c r="AQ62" i="45" s="1"/>
  <c r="BF67" i="45"/>
  <c r="BG67" i="45" s="1"/>
  <c r="AP20" i="45"/>
  <c r="AQ20" i="45" s="1"/>
  <c r="AP24" i="45"/>
  <c r="AQ24" i="45" s="1"/>
  <c r="AP32" i="45"/>
  <c r="AQ32" i="45" s="1"/>
  <c r="AP28" i="45"/>
  <c r="AQ28" i="45" s="1"/>
  <c r="BF28" i="45"/>
  <c r="BG28" i="45" s="1"/>
  <c r="AP51" i="45"/>
  <c r="AQ51" i="45" s="1"/>
  <c r="BF56" i="45"/>
  <c r="BG56" i="45" s="1"/>
  <c r="AP67" i="45"/>
  <c r="AQ67" i="45" s="1"/>
  <c r="BF20" i="45"/>
  <c r="BG20" i="45" s="1"/>
  <c r="BF24" i="45"/>
  <c r="BG24" i="45" s="1"/>
  <c r="AP58" i="45"/>
  <c r="AQ58" i="45" s="1"/>
  <c r="AP26" i="45"/>
  <c r="AQ26" i="45" s="1"/>
  <c r="BF42" i="45"/>
  <c r="BG42" i="45" s="1"/>
  <c r="AP53" i="45"/>
  <c r="AQ53" i="45" s="1"/>
  <c r="BF26" i="45"/>
  <c r="BG26" i="45" s="1"/>
  <c r="BF38" i="45"/>
  <c r="BG38" i="45" s="1"/>
  <c r="AP64" i="45"/>
  <c r="AQ64" i="45" s="1"/>
  <c r="BF69" i="45"/>
  <c r="BG69" i="45" s="1"/>
  <c r="AP22" i="45"/>
  <c r="AQ22" i="45" s="1"/>
  <c r="AP30" i="45"/>
  <c r="AQ30" i="45" s="1"/>
  <c r="BF22" i="45"/>
  <c r="BG22" i="45" s="1"/>
  <c r="AP43" i="45"/>
  <c r="AQ43" i="45" s="1"/>
  <c r="BF48" i="45"/>
  <c r="BG48" i="45" s="1"/>
  <c r="AP59" i="45"/>
  <c r="AQ59" i="45" s="1"/>
  <c r="BF64" i="45"/>
  <c r="BG64" i="45" s="1"/>
  <c r="AP35" i="45"/>
  <c r="AQ35" i="45" s="1"/>
  <c r="AP39" i="45"/>
  <c r="AQ39" i="45" s="1"/>
  <c r="BF54" i="45"/>
  <c r="BG54" i="45" s="1"/>
  <c r="BF55" i="45"/>
  <c r="BG55" i="45" s="1"/>
  <c r="AP66" i="45"/>
  <c r="AQ66" i="45" s="1"/>
  <c r="BF71" i="45"/>
  <c r="BG71" i="45" s="1"/>
  <c r="AP45" i="45"/>
  <c r="AQ45" i="45" s="1"/>
  <c r="BF50" i="45"/>
  <c r="BG50" i="45" s="1"/>
  <c r="AP61" i="45"/>
  <c r="AQ61" i="45" s="1"/>
  <c r="BF66" i="45"/>
  <c r="BG66" i="45" s="1"/>
  <c r="AP29" i="45"/>
  <c r="AQ29" i="45" s="1"/>
  <c r="AP33" i="45"/>
  <c r="AQ33" i="45" s="1"/>
  <c r="AP37" i="45"/>
  <c r="AQ37" i="45" s="1"/>
  <c r="AP41" i="45"/>
  <c r="AQ41" i="45" s="1"/>
  <c r="BF46" i="45"/>
  <c r="BG46" i="45" s="1"/>
  <c r="AP57" i="45"/>
  <c r="AQ57" i="45" s="1"/>
  <c r="BF62" i="45"/>
  <c r="BG62" i="45" s="1"/>
  <c r="BF25" i="45"/>
  <c r="BG25" i="45" s="1"/>
  <c r="BF37" i="45"/>
  <c r="BG37" i="45" s="1"/>
  <c r="AP52" i="45"/>
  <c r="AQ52" i="45" s="1"/>
  <c r="BF57" i="45"/>
  <c r="BG57" i="45" s="1"/>
  <c r="AP68" i="45"/>
  <c r="AQ68" i="45" s="1"/>
  <c r="AP21" i="45"/>
  <c r="AQ21" i="45" s="1"/>
  <c r="AP25" i="45"/>
  <c r="AQ25" i="45" s="1"/>
  <c r="BF21" i="45"/>
  <c r="BG21" i="45" s="1"/>
  <c r="BF41" i="45"/>
  <c r="BG41" i="45" s="1"/>
  <c r="AP47" i="45"/>
  <c r="AQ47" i="45" s="1"/>
  <c r="BF52" i="45"/>
  <c r="BG52" i="45" s="1"/>
  <c r="AP63" i="45"/>
  <c r="AQ63" i="45" s="1"/>
  <c r="BF68" i="45"/>
  <c r="BG68" i="45" s="1"/>
  <c r="AP34" i="45"/>
  <c r="AQ34" i="45" s="1"/>
  <c r="BF30" i="45"/>
  <c r="BG30" i="45" s="1"/>
  <c r="AP48" i="45"/>
  <c r="AQ48" i="45" s="1"/>
  <c r="BF53" i="45"/>
  <c r="BG53" i="45" s="1"/>
  <c r="AP18" i="45"/>
  <c r="AQ18" i="45" s="1"/>
  <c r="BF18" i="45"/>
  <c r="BG18" i="45" s="1"/>
  <c r="BF17" i="45"/>
  <c r="BG17" i="45" s="1"/>
  <c r="BF34" i="45"/>
  <c r="BG34" i="45" s="1"/>
  <c r="BF43" i="45"/>
  <c r="BG43" i="45" s="1"/>
  <c r="AP54" i="45"/>
  <c r="AQ54" i="45" s="1"/>
  <c r="BF59" i="45"/>
  <c r="BG59" i="45" s="1"/>
  <c r="AP70" i="45"/>
  <c r="AQ70" i="45" s="1"/>
  <c r="AP49" i="45"/>
  <c r="AQ49" i="45" s="1"/>
  <c r="AP65" i="45"/>
  <c r="AQ65" i="45" s="1"/>
  <c r="BF70" i="45"/>
  <c r="BG70" i="45" s="1"/>
  <c r="AP23" i="45"/>
  <c r="AQ23" i="45" s="1"/>
  <c r="AP27" i="45"/>
  <c r="AQ27" i="45" s="1"/>
  <c r="AP31" i="45"/>
  <c r="AQ31" i="45" s="1"/>
  <c r="BF19" i="45"/>
  <c r="BG19" i="45" s="1"/>
  <c r="BF23" i="45"/>
  <c r="BG23" i="45" s="1"/>
  <c r="BF27" i="45"/>
  <c r="BG27" i="45" s="1"/>
  <c r="BF31" i="45"/>
  <c r="BG31" i="45" s="1"/>
  <c r="BF35" i="45"/>
  <c r="BG35" i="45" s="1"/>
  <c r="BF39" i="45"/>
  <c r="BG39" i="45" s="1"/>
  <c r="AP44" i="45"/>
  <c r="AQ44" i="45" s="1"/>
  <c r="BF49" i="45"/>
  <c r="BG49" i="45" s="1"/>
  <c r="AP60" i="45"/>
  <c r="AQ60" i="45" s="1"/>
  <c r="BF65" i="45"/>
  <c r="BG65" i="45" s="1"/>
  <c r="BF130" i="31"/>
  <c r="AP130" i="31"/>
  <c r="CD130" i="31"/>
  <c r="BZ130" i="31"/>
  <c r="BV130" i="31"/>
  <c r="BR130" i="31"/>
  <c r="BN130" i="31"/>
  <c r="BJ130" i="31"/>
  <c r="AU130" i="31"/>
  <c r="AE130" i="31"/>
  <c r="AJ130" i="31"/>
  <c r="CD131" i="31"/>
  <c r="BE130" i="31"/>
  <c r="AO130" i="31"/>
  <c r="AT130" i="31"/>
  <c r="AD130" i="31"/>
  <c r="BA130" i="31"/>
  <c r="CC130" i="31"/>
  <c r="BY130" i="31"/>
  <c r="BU130" i="31"/>
  <c r="BQ130" i="31"/>
  <c r="BM130" i="31"/>
  <c r="BI130" i="31"/>
  <c r="AY130" i="31"/>
  <c r="AI130" i="31"/>
  <c r="BD130" i="31"/>
  <c r="AN130" i="31"/>
  <c r="AS130" i="31"/>
  <c r="AC130" i="31"/>
  <c r="AK130" i="31"/>
  <c r="AX130" i="31"/>
  <c r="AH130" i="31"/>
  <c r="CB130" i="31"/>
  <c r="BX130" i="31"/>
  <c r="BT130" i="31"/>
  <c r="BP130" i="31"/>
  <c r="BL130" i="31"/>
  <c r="BH130" i="31"/>
  <c r="BC130" i="31"/>
  <c r="AM130" i="31"/>
  <c r="AR130" i="31"/>
  <c r="AW130" i="31"/>
  <c r="AG130" i="31"/>
  <c r="AZ130" i="31"/>
  <c r="BB130" i="31"/>
  <c r="AL130" i="31"/>
  <c r="CA130" i="31"/>
  <c r="BW130" i="31"/>
  <c r="BS130" i="31"/>
  <c r="BO130" i="31"/>
  <c r="BK130" i="31"/>
  <c r="BG130" i="31"/>
  <c r="AQ130" i="31"/>
  <c r="AV130" i="31"/>
  <c r="AF130" i="31"/>
  <c r="AC22" i="30"/>
  <c r="BT22" i="45" s="1"/>
  <c r="AC30" i="30"/>
  <c r="BT30" i="45" s="1"/>
  <c r="P71" i="30"/>
  <c r="BK71" i="45" s="1"/>
  <c r="AC131" i="31"/>
  <c r="P72" i="30"/>
  <c r="BK72" i="45" s="1"/>
  <c r="AB131" i="31"/>
  <c r="P53" i="30"/>
  <c r="BK53" i="45" s="1"/>
  <c r="AU131" i="31"/>
  <c r="P38" i="30"/>
  <c r="BK38" i="45" s="1"/>
  <c r="BJ131" i="31"/>
  <c r="P35" i="30"/>
  <c r="BK35" i="45" s="1"/>
  <c r="BM131" i="31"/>
  <c r="P42" i="30"/>
  <c r="BK42" i="45" s="1"/>
  <c r="BF131" i="31"/>
  <c r="P62" i="30"/>
  <c r="BK62" i="45" s="1"/>
  <c r="AL131" i="31"/>
  <c r="P67" i="30"/>
  <c r="BK67" i="45" s="1"/>
  <c r="AG131" i="31"/>
  <c r="P61" i="30"/>
  <c r="BK61" i="45" s="1"/>
  <c r="AM131" i="31"/>
  <c r="P29" i="30"/>
  <c r="BK29" i="45" s="1"/>
  <c r="BS131" i="31"/>
  <c r="P46" i="30"/>
  <c r="BK46" i="45" s="1"/>
  <c r="BB131" i="31"/>
  <c r="P50" i="30"/>
  <c r="BK50" i="45" s="1"/>
  <c r="AX131" i="31"/>
  <c r="P54" i="30"/>
  <c r="BK54" i="45" s="1"/>
  <c r="AT131" i="31"/>
  <c r="P58" i="30"/>
  <c r="BK58" i="45" s="1"/>
  <c r="AP131" i="31"/>
  <c r="P26" i="30"/>
  <c r="BK26" i="45" s="1"/>
  <c r="BV131" i="31"/>
  <c r="P23" i="30"/>
  <c r="BK23" i="45" s="1"/>
  <c r="BY131" i="31"/>
  <c r="P39" i="30"/>
  <c r="BK39" i="45" s="1"/>
  <c r="BI131" i="31"/>
  <c r="P28" i="30"/>
  <c r="BK28" i="45" s="1"/>
  <c r="BT131" i="31"/>
  <c r="P45" i="30"/>
  <c r="BK45" i="45" s="1"/>
  <c r="BC131" i="31"/>
  <c r="P22" i="30"/>
  <c r="BK22" i="45" s="1"/>
  <c r="BZ131" i="31"/>
  <c r="P19" i="30"/>
  <c r="BK19" i="45" s="1"/>
  <c r="CC131" i="31"/>
  <c r="P41" i="30"/>
  <c r="BK41" i="45" s="1"/>
  <c r="BG131" i="31"/>
  <c r="P32" i="30"/>
  <c r="BK32" i="45" s="1"/>
  <c r="BP131" i="31"/>
  <c r="P33" i="30"/>
  <c r="BK33" i="45" s="1"/>
  <c r="BO131" i="31"/>
  <c r="P43" i="30"/>
  <c r="BK43" i="45" s="1"/>
  <c r="BE131" i="31"/>
  <c r="P47" i="30"/>
  <c r="BK47" i="45" s="1"/>
  <c r="BA131" i="31"/>
  <c r="P51" i="30"/>
  <c r="BK51" i="45" s="1"/>
  <c r="AW131" i="31"/>
  <c r="P55" i="30"/>
  <c r="BK55" i="45" s="1"/>
  <c r="AS131" i="31"/>
  <c r="P59" i="30"/>
  <c r="BK59" i="45" s="1"/>
  <c r="AO131" i="31"/>
  <c r="P63" i="30"/>
  <c r="BK63" i="45" s="1"/>
  <c r="AK131" i="31"/>
  <c r="P68" i="30"/>
  <c r="BK68" i="45" s="1"/>
  <c r="AF131" i="31"/>
  <c r="P65" i="30"/>
  <c r="BK65" i="45" s="1"/>
  <c r="AI131" i="31"/>
  <c r="P66" i="30"/>
  <c r="BK66" i="45" s="1"/>
  <c r="AH131" i="31"/>
  <c r="P20" i="30"/>
  <c r="BK20" i="45" s="1"/>
  <c r="CB131" i="31"/>
  <c r="P36" i="30"/>
  <c r="BK36" i="45" s="1"/>
  <c r="BL131" i="31"/>
  <c r="P30" i="30"/>
  <c r="BK30" i="45" s="1"/>
  <c r="BR131" i="31"/>
  <c r="P57" i="30"/>
  <c r="BK57" i="45" s="1"/>
  <c r="AQ131" i="31"/>
  <c r="P69" i="30"/>
  <c r="BK69" i="45" s="1"/>
  <c r="AE131" i="31"/>
  <c r="P49" i="30"/>
  <c r="BK49" i="45" s="1"/>
  <c r="AY131" i="31"/>
  <c r="P24" i="30"/>
  <c r="BK24" i="45" s="1"/>
  <c r="BX131" i="31"/>
  <c r="P40" i="30"/>
  <c r="BK40" i="45" s="1"/>
  <c r="BH131" i="31"/>
  <c r="P37" i="30"/>
  <c r="BK37" i="45" s="1"/>
  <c r="BK131" i="31"/>
  <c r="P44" i="30"/>
  <c r="BK44" i="45" s="1"/>
  <c r="BD131" i="31"/>
  <c r="P48" i="30"/>
  <c r="BK48" i="45" s="1"/>
  <c r="AZ131" i="31"/>
  <c r="P52" i="30"/>
  <c r="BK52" i="45" s="1"/>
  <c r="AV131" i="31"/>
  <c r="P56" i="30"/>
  <c r="BK56" i="45" s="1"/>
  <c r="AR131" i="31"/>
  <c r="P60" i="30"/>
  <c r="BK60" i="45" s="1"/>
  <c r="AN131" i="31"/>
  <c r="P64" i="30"/>
  <c r="BK64" i="45" s="1"/>
  <c r="AJ131" i="31"/>
  <c r="P27" i="30"/>
  <c r="BK27" i="45" s="1"/>
  <c r="BU131" i="31"/>
  <c r="P34" i="30"/>
  <c r="BK34" i="45" s="1"/>
  <c r="BN131" i="31"/>
  <c r="P25" i="30"/>
  <c r="BK25" i="45" s="1"/>
  <c r="BW131" i="31"/>
  <c r="P21" i="30"/>
  <c r="BK21" i="45" s="1"/>
  <c r="CA131" i="31"/>
  <c r="P31" i="30"/>
  <c r="BK31" i="45" s="1"/>
  <c r="BQ131" i="31"/>
  <c r="P70" i="30"/>
  <c r="BK70" i="45" s="1"/>
  <c r="AD131" i="31"/>
  <c r="CE12" i="31"/>
  <c r="CE72" i="31" s="1"/>
  <c r="P18" i="30"/>
  <c r="BK18" i="45" s="1"/>
  <c r="AC38" i="30"/>
  <c r="BT38" i="45" s="1"/>
  <c r="D26" i="31"/>
  <c r="G27" i="31"/>
  <c r="E38" i="31"/>
  <c r="G40" i="31"/>
  <c r="F51" i="31"/>
  <c r="G53" i="31"/>
  <c r="F54" i="31"/>
  <c r="F85" i="31"/>
  <c r="F84" i="31"/>
  <c r="F83" i="31"/>
  <c r="F80" i="31"/>
  <c r="F78" i="31"/>
  <c r="F88" i="31"/>
  <c r="F86" i="31"/>
  <c r="F76" i="31"/>
  <c r="F81" i="31"/>
  <c r="F79" i="31"/>
  <c r="F63" i="31"/>
  <c r="F61" i="31"/>
  <c r="F77" i="31"/>
  <c r="F64" i="31"/>
  <c r="F60" i="31"/>
  <c r="F62" i="31"/>
  <c r="F82" i="31"/>
  <c r="F59" i="31"/>
  <c r="F55" i="31"/>
  <c r="F56" i="31"/>
  <c r="F50" i="31"/>
  <c r="F49" i="31"/>
  <c r="F57" i="31"/>
  <c r="F53" i="31"/>
  <c r="H53" i="31"/>
  <c r="F71" i="31"/>
  <c r="F69" i="31"/>
  <c r="F67" i="31"/>
  <c r="G85" i="31"/>
  <c r="G83" i="31"/>
  <c r="G81" i="31"/>
  <c r="G80" i="31"/>
  <c r="G78" i="31"/>
  <c r="G88" i="31"/>
  <c r="G79" i="31"/>
  <c r="G86" i="31"/>
  <c r="G82" i="31"/>
  <c r="G76" i="31"/>
  <c r="G84" i="31"/>
  <c r="G77" i="31"/>
  <c r="G64" i="31"/>
  <c r="G62" i="31"/>
  <c r="G60" i="31"/>
  <c r="G58" i="31"/>
  <c r="G56" i="31"/>
  <c r="G54" i="31"/>
  <c r="G52" i="31"/>
  <c r="G50" i="31"/>
  <c r="G59" i="31"/>
  <c r="G55" i="31"/>
  <c r="G63" i="31"/>
  <c r="G49" i="31"/>
  <c r="G51" i="31"/>
  <c r="F52" i="31"/>
  <c r="AC23" i="30"/>
  <c r="BT23" i="45" s="1"/>
  <c r="F75" i="31"/>
  <c r="F73" i="31"/>
  <c r="F74" i="31"/>
  <c r="F72" i="31"/>
  <c r="F66" i="31"/>
  <c r="F68" i="31"/>
  <c r="F70" i="31"/>
  <c r="G69" i="31"/>
  <c r="G67" i="31"/>
  <c r="G71" i="31"/>
  <c r="H88" i="31"/>
  <c r="H86" i="31"/>
  <c r="H84" i="31"/>
  <c r="H82" i="31"/>
  <c r="H79" i="31"/>
  <c r="H78" i="31"/>
  <c r="H83" i="31"/>
  <c r="H80" i="31"/>
  <c r="H76" i="31"/>
  <c r="H81" i="31"/>
  <c r="H77" i="31"/>
  <c r="H85" i="31"/>
  <c r="H64" i="31"/>
  <c r="H62" i="31"/>
  <c r="H60" i="31"/>
  <c r="H58" i="31"/>
  <c r="H56" i="31"/>
  <c r="H54" i="31"/>
  <c r="H61" i="31"/>
  <c r="H59" i="31"/>
  <c r="H55" i="31"/>
  <c r="H63" i="31"/>
  <c r="H49" i="31"/>
  <c r="H51" i="31"/>
  <c r="H50" i="31"/>
  <c r="H52" i="31"/>
  <c r="D25" i="31"/>
  <c r="G61" i="31"/>
  <c r="E27" i="31"/>
  <c r="G73" i="31"/>
  <c r="G74" i="31"/>
  <c r="G70" i="31"/>
  <c r="G68" i="31"/>
  <c r="G66" i="31"/>
  <c r="G75" i="31"/>
  <c r="G72" i="31"/>
  <c r="H71" i="31"/>
  <c r="H69" i="31"/>
  <c r="H67" i="31"/>
  <c r="AC25" i="30"/>
  <c r="BT25" i="45" s="1"/>
  <c r="H73" i="31"/>
  <c r="H74" i="31"/>
  <c r="H70" i="31"/>
  <c r="H68" i="31"/>
  <c r="H75" i="31"/>
  <c r="H66" i="31"/>
  <c r="H72" i="31"/>
  <c r="F39" i="31"/>
  <c r="AC21" i="30"/>
  <c r="BT21" i="45" s="1"/>
  <c r="AC37" i="30"/>
  <c r="BT37" i="45" s="1"/>
  <c r="AC19" i="30"/>
  <c r="BT19" i="45" s="1"/>
  <c r="AC33" i="30"/>
  <c r="BT33" i="45" s="1"/>
  <c r="AC26" i="30"/>
  <c r="BT26" i="45" s="1"/>
  <c r="AC20" i="30"/>
  <c r="BT20" i="45" s="1"/>
  <c r="AC36" i="30"/>
  <c r="BT36" i="45" s="1"/>
  <c r="AC27" i="30"/>
  <c r="BT27" i="45" s="1"/>
  <c r="AC18" i="30"/>
  <c r="BT18" i="45" s="1"/>
  <c r="AC34" i="30"/>
  <c r="BT34" i="45" s="1"/>
  <c r="AC32" i="30"/>
  <c r="BT32" i="45" s="1"/>
  <c r="G17" i="30"/>
  <c r="AN17" i="45" s="1"/>
  <c r="AP17" i="45" s="1"/>
  <c r="AQ17" i="45" s="1"/>
  <c r="E39" i="31"/>
  <c r="H39" i="31"/>
  <c r="D40" i="31"/>
  <c r="D27" i="31"/>
  <c r="F27" i="31"/>
  <c r="F25" i="31"/>
  <c r="F38" i="31"/>
  <c r="G26" i="31"/>
  <c r="G39" i="31"/>
  <c r="F40" i="31"/>
  <c r="H26" i="31"/>
  <c r="G25" i="31"/>
  <c r="G38" i="31"/>
  <c r="H38" i="31"/>
  <c r="F26" i="31"/>
  <c r="H40" i="31"/>
  <c r="H27" i="31"/>
  <c r="AC39" i="30"/>
  <c r="BT39" i="45" s="1"/>
  <c r="AC35" i="30"/>
  <c r="BT35" i="45" s="1"/>
  <c r="AC40" i="30"/>
  <c r="BT40" i="45" s="1"/>
  <c r="AC28" i="30"/>
  <c r="BT28" i="45" s="1"/>
  <c r="AC31" i="30"/>
  <c r="BT31" i="45" s="1"/>
  <c r="AC24" i="30"/>
  <c r="BT24" i="45" s="1"/>
  <c r="AC29" i="30"/>
  <c r="BT29" i="45" s="1"/>
  <c r="Z72" i="30"/>
  <c r="AB72" i="30" s="1"/>
  <c r="E72" i="30"/>
  <c r="G72" i="30" s="1"/>
  <c r="AN72" i="45" s="1"/>
  <c r="BV29" i="45" l="1"/>
  <c r="BW29" i="45" s="1"/>
  <c r="BV24" i="45"/>
  <c r="BW24" i="45" s="1"/>
  <c r="BV19" i="45"/>
  <c r="BW19" i="45" s="1"/>
  <c r="BV37" i="45"/>
  <c r="BW37" i="45" s="1"/>
  <c r="BV33" i="45"/>
  <c r="BW33" i="45" s="1"/>
  <c r="BV21" i="45"/>
  <c r="BW21" i="45" s="1"/>
  <c r="BV32" i="45"/>
  <c r="BW32" i="45" s="1"/>
  <c r="BV36" i="45"/>
  <c r="BW36" i="45" s="1"/>
  <c r="BV26" i="45"/>
  <c r="BW26" i="45" s="1"/>
  <c r="BV28" i="45"/>
  <c r="BW28" i="45" s="1"/>
  <c r="BM33" i="45"/>
  <c r="BN33" i="45" s="1"/>
  <c r="BO34" i="45"/>
  <c r="BP34" i="45"/>
  <c r="BH42" i="40" s="1"/>
  <c r="BM36" i="45"/>
  <c r="BN36" i="45" s="1"/>
  <c r="BO37" i="45"/>
  <c r="BP37" i="45"/>
  <c r="BE42" i="40" s="1"/>
  <c r="BM19" i="45"/>
  <c r="BN19" i="45" s="1"/>
  <c r="BP20" i="45"/>
  <c r="BV42" i="40" s="1"/>
  <c r="BO20" i="45"/>
  <c r="BM46" i="45"/>
  <c r="BN46" i="45" s="1"/>
  <c r="BP47" i="45"/>
  <c r="AU42" i="40" s="1"/>
  <c r="BO47" i="45"/>
  <c r="BM27" i="45"/>
  <c r="BN27" i="45" s="1"/>
  <c r="BP28" i="45"/>
  <c r="BN42" i="40" s="1"/>
  <c r="BO28" i="45"/>
  <c r="BM28" i="45"/>
  <c r="BN28" i="45" s="1"/>
  <c r="BO29" i="45"/>
  <c r="BP29" i="45"/>
  <c r="BM42" i="40" s="1"/>
  <c r="BM71" i="45"/>
  <c r="BN71" i="45" s="1"/>
  <c r="BP72" i="45"/>
  <c r="V42" i="40" s="1"/>
  <c r="BO72" i="45"/>
  <c r="BV34" i="45"/>
  <c r="BW34" i="45" s="1"/>
  <c r="BM26" i="45"/>
  <c r="BN26" i="45" s="1"/>
  <c r="BP27" i="45"/>
  <c r="BO42" i="40" s="1"/>
  <c r="BO27" i="45"/>
  <c r="BM39" i="45"/>
  <c r="BN39" i="45" s="1"/>
  <c r="BP40" i="45"/>
  <c r="BB42" i="40" s="1"/>
  <c r="BO40" i="45"/>
  <c r="BM65" i="45"/>
  <c r="BN65" i="45" s="1"/>
  <c r="BO66" i="45"/>
  <c r="BP66" i="45"/>
  <c r="AB42" i="40" s="1"/>
  <c r="BM42" i="45"/>
  <c r="BN42" i="45" s="1"/>
  <c r="BP43" i="45"/>
  <c r="AY42" i="40" s="1"/>
  <c r="BO43" i="45"/>
  <c r="BM38" i="45"/>
  <c r="BN38" i="45" s="1"/>
  <c r="BP39" i="45"/>
  <c r="BC42" i="40" s="1"/>
  <c r="BO39" i="45"/>
  <c r="BM60" i="45"/>
  <c r="BN60" i="45" s="1"/>
  <c r="BP61" i="45"/>
  <c r="AG42" i="40" s="1"/>
  <c r="BO61" i="45"/>
  <c r="BM70" i="45"/>
  <c r="BN70" i="45" s="1"/>
  <c r="BP71" i="45"/>
  <c r="W42" i="40" s="1"/>
  <c r="BO71" i="45"/>
  <c r="BV18" i="45"/>
  <c r="BW18" i="45" s="1"/>
  <c r="BV17" i="45"/>
  <c r="BW17" i="45" s="1"/>
  <c r="BV30" i="45"/>
  <c r="BW30" i="45" s="1"/>
  <c r="BV27" i="45"/>
  <c r="BW27" i="45" s="1"/>
  <c r="BV25" i="45"/>
  <c r="BW25" i="45" s="1"/>
  <c r="BV38" i="45"/>
  <c r="BW38" i="45" s="1"/>
  <c r="BM63" i="45"/>
  <c r="BN63" i="45" s="1"/>
  <c r="BP64" i="45"/>
  <c r="AD42" i="40" s="1"/>
  <c r="BO64" i="45"/>
  <c r="BM23" i="45"/>
  <c r="BN23" i="45" s="1"/>
  <c r="BP24" i="45"/>
  <c r="BR42" i="40" s="1"/>
  <c r="BO24" i="45"/>
  <c r="BM64" i="45"/>
  <c r="BN64" i="45" s="1"/>
  <c r="BP65" i="45"/>
  <c r="AC42" i="40" s="1"/>
  <c r="BO65" i="45"/>
  <c r="BM32" i="45"/>
  <c r="BN32" i="45" s="1"/>
  <c r="BP33" i="45"/>
  <c r="BI42" i="40" s="1"/>
  <c r="BO33" i="45"/>
  <c r="BM22" i="45"/>
  <c r="BN22" i="45" s="1"/>
  <c r="BP23" i="45"/>
  <c r="BS42" i="40" s="1"/>
  <c r="BO23" i="45"/>
  <c r="BM66" i="45"/>
  <c r="BN66" i="45" s="1"/>
  <c r="BP67" i="45"/>
  <c r="AA42" i="40" s="1"/>
  <c r="BO67" i="45"/>
  <c r="BM17" i="45"/>
  <c r="BN17" i="45" s="1"/>
  <c r="BO18" i="45"/>
  <c r="BP18" i="45"/>
  <c r="BX42" i="40" s="1"/>
  <c r="BV22" i="45"/>
  <c r="BW22" i="45" s="1"/>
  <c r="BV20" i="45"/>
  <c r="BW20" i="45" s="1"/>
  <c r="BV23" i="45"/>
  <c r="BW23" i="45" s="1"/>
  <c r="BM59" i="45"/>
  <c r="BN59" i="45" s="1"/>
  <c r="BP60" i="45"/>
  <c r="AH42" i="40" s="1"/>
  <c r="BO60" i="45"/>
  <c r="BM48" i="45"/>
  <c r="BN48" i="45" s="1"/>
  <c r="BO49" i="45"/>
  <c r="BP49" i="45"/>
  <c r="AS42" i="40" s="1"/>
  <c r="BM67" i="45"/>
  <c r="BN67" i="45" s="1"/>
  <c r="BP68" i="45"/>
  <c r="Z42" i="40" s="1"/>
  <c r="BO68" i="45"/>
  <c r="BM31" i="45"/>
  <c r="BN31" i="45" s="1"/>
  <c r="BP32" i="45"/>
  <c r="BJ42" i="40" s="1"/>
  <c r="BO32" i="45"/>
  <c r="BM25" i="45"/>
  <c r="BN25" i="45" s="1"/>
  <c r="BP26" i="45"/>
  <c r="BP42" i="40" s="1"/>
  <c r="BO26" i="45"/>
  <c r="BM61" i="45"/>
  <c r="BN61" i="45" s="1"/>
  <c r="BP62" i="45"/>
  <c r="AF42" i="40" s="1"/>
  <c r="BO62" i="45"/>
  <c r="BM69" i="45"/>
  <c r="BN69" i="45" s="1"/>
  <c r="BP70" i="45"/>
  <c r="X42" i="40" s="1"/>
  <c r="BO70" i="45"/>
  <c r="BM55" i="45"/>
  <c r="BN55" i="45" s="1"/>
  <c r="BP56" i="45"/>
  <c r="AL42" i="40" s="1"/>
  <c r="BO56" i="45"/>
  <c r="BM68" i="45"/>
  <c r="BN68" i="45" s="1"/>
  <c r="BP69" i="45"/>
  <c r="Y42" i="40" s="1"/>
  <c r="BO69" i="45"/>
  <c r="BM62" i="45"/>
  <c r="BN62" i="45" s="1"/>
  <c r="BP63" i="45"/>
  <c r="AE42" i="40" s="1"/>
  <c r="BO63" i="45"/>
  <c r="BM40" i="45"/>
  <c r="BN40" i="45" s="1"/>
  <c r="BP41" i="45"/>
  <c r="BA42" i="40" s="1"/>
  <c r="BO41" i="45"/>
  <c r="BM57" i="45"/>
  <c r="BN57" i="45" s="1"/>
  <c r="BP58" i="45"/>
  <c r="AJ42" i="40" s="1"/>
  <c r="BO58" i="45"/>
  <c r="BM41" i="45"/>
  <c r="BN41" i="45" s="1"/>
  <c r="BP42" i="45"/>
  <c r="AZ42" i="40" s="1"/>
  <c r="BO42" i="45"/>
  <c r="BV31" i="45"/>
  <c r="BW31" i="45" s="1"/>
  <c r="BM30" i="45"/>
  <c r="BN30" i="45" s="1"/>
  <c r="BP31" i="45"/>
  <c r="BK42" i="40" s="1"/>
  <c r="BO31" i="45"/>
  <c r="BM51" i="45"/>
  <c r="BN51" i="45" s="1"/>
  <c r="BP52" i="45"/>
  <c r="AP42" i="40" s="1"/>
  <c r="BO52" i="45"/>
  <c r="BM56" i="45"/>
  <c r="BN56" i="45" s="1"/>
  <c r="BP57" i="45"/>
  <c r="AK42" i="40" s="1"/>
  <c r="BO57" i="45"/>
  <c r="BM58" i="45"/>
  <c r="BN58" i="45" s="1"/>
  <c r="BP59" i="45"/>
  <c r="AI42" i="40" s="1"/>
  <c r="BO59" i="45"/>
  <c r="BM18" i="45"/>
  <c r="BN18" i="45" s="1"/>
  <c r="BP19" i="45"/>
  <c r="BW42" i="40" s="1"/>
  <c r="BO19" i="45"/>
  <c r="BM53" i="45"/>
  <c r="BN53" i="45" s="1"/>
  <c r="BP54" i="45"/>
  <c r="AN42" i="40" s="1"/>
  <c r="BO54" i="45"/>
  <c r="BM34" i="45"/>
  <c r="BN34" i="45" s="1"/>
  <c r="BP35" i="45"/>
  <c r="BG42" i="40" s="1"/>
  <c r="BO35" i="45"/>
  <c r="BM20" i="45"/>
  <c r="BN20" i="45" s="1"/>
  <c r="BP21" i="45"/>
  <c r="BU42" i="40" s="1"/>
  <c r="BO21" i="45"/>
  <c r="BM47" i="45"/>
  <c r="BN47" i="45" s="1"/>
  <c r="BP48" i="45"/>
  <c r="AT42" i="40" s="1"/>
  <c r="BO48" i="45"/>
  <c r="BM29" i="45"/>
  <c r="BN29" i="45" s="1"/>
  <c r="BP30" i="45"/>
  <c r="BL42" i="40" s="1"/>
  <c r="BO30" i="45"/>
  <c r="BM54" i="45"/>
  <c r="BN54" i="45" s="1"/>
  <c r="BP55" i="45"/>
  <c r="AM42" i="40" s="1"/>
  <c r="BO55" i="45"/>
  <c r="BM21" i="45"/>
  <c r="BN21" i="45" s="1"/>
  <c r="BP22" i="45"/>
  <c r="BT42" i="40" s="1"/>
  <c r="BO22" i="45"/>
  <c r="BM49" i="45"/>
  <c r="BN49" i="45" s="1"/>
  <c r="BO50" i="45"/>
  <c r="BP50" i="45"/>
  <c r="AR42" i="40" s="1"/>
  <c r="BM37" i="45"/>
  <c r="BN37" i="45" s="1"/>
  <c r="BO38" i="45"/>
  <c r="BP38" i="45"/>
  <c r="BD42" i="40" s="1"/>
  <c r="BV35" i="45"/>
  <c r="BW35" i="45" s="1"/>
  <c r="BV39" i="45"/>
  <c r="BW39" i="45" s="1"/>
  <c r="BM24" i="45"/>
  <c r="BN24" i="45" s="1"/>
  <c r="BP25" i="45"/>
  <c r="BQ42" i="40" s="1"/>
  <c r="BO25" i="45"/>
  <c r="BM43" i="45"/>
  <c r="BN43" i="45" s="1"/>
  <c r="BP44" i="45"/>
  <c r="AX42" i="40" s="1"/>
  <c r="BO44" i="45"/>
  <c r="BM35" i="45"/>
  <c r="BN35" i="45" s="1"/>
  <c r="BP36" i="45"/>
  <c r="BF42" i="40" s="1"/>
  <c r="BO36" i="45"/>
  <c r="BM50" i="45"/>
  <c r="BN50" i="45" s="1"/>
  <c r="BP51" i="45"/>
  <c r="AQ42" i="40" s="1"/>
  <c r="BO51" i="45"/>
  <c r="BM44" i="45"/>
  <c r="BN44" i="45" s="1"/>
  <c r="BP45" i="45"/>
  <c r="AW42" i="40" s="1"/>
  <c r="BO45" i="45"/>
  <c r="BM45" i="45"/>
  <c r="BN45" i="45" s="1"/>
  <c r="BP46" i="45"/>
  <c r="AV42" i="40" s="1"/>
  <c r="BO46" i="45"/>
  <c r="BM52" i="45"/>
  <c r="BN52" i="45" s="1"/>
  <c r="BP53" i="45"/>
  <c r="AO42" i="40" s="1"/>
  <c r="BO53" i="45"/>
  <c r="AP71" i="45"/>
  <c r="AQ71" i="45" s="1"/>
  <c r="BW12" i="31"/>
  <c r="BD12" i="31"/>
  <c r="BL12" i="31"/>
  <c r="AW12" i="31"/>
  <c r="BC12" i="31"/>
  <c r="BB12" i="31"/>
  <c r="AU12" i="31"/>
  <c r="CE130" i="31"/>
  <c r="BN12" i="31"/>
  <c r="BK12" i="31"/>
  <c r="CB12" i="31"/>
  <c r="BA12" i="31"/>
  <c r="BT12" i="31"/>
  <c r="BS12" i="31"/>
  <c r="AB12" i="31"/>
  <c r="BU12" i="31"/>
  <c r="BH12" i="31"/>
  <c r="AH12" i="31"/>
  <c r="BE12" i="31"/>
  <c r="BI12" i="31"/>
  <c r="AM12" i="31"/>
  <c r="AC12" i="31"/>
  <c r="CD132" i="31"/>
  <c r="BR132" i="31"/>
  <c r="AJ12" i="31"/>
  <c r="BX12" i="31"/>
  <c r="AI12" i="31"/>
  <c r="BO12" i="31"/>
  <c r="BY12" i="31"/>
  <c r="AG12" i="31"/>
  <c r="CD12" i="31"/>
  <c r="CD74" i="31" s="1"/>
  <c r="BZ132" i="31"/>
  <c r="AN12" i="31"/>
  <c r="AY12" i="31"/>
  <c r="AF12" i="31"/>
  <c r="BP12" i="31"/>
  <c r="BV12" i="31"/>
  <c r="AL12" i="31"/>
  <c r="AB130" i="31"/>
  <c r="AD12" i="31"/>
  <c r="AR12" i="31"/>
  <c r="AE12" i="31"/>
  <c r="AK12" i="31"/>
  <c r="BG12" i="31"/>
  <c r="AP12" i="31"/>
  <c r="BF12" i="31"/>
  <c r="BQ12" i="31"/>
  <c r="AV12" i="31"/>
  <c r="AQ12" i="31"/>
  <c r="AO12" i="31"/>
  <c r="CC12" i="31"/>
  <c r="AT12" i="31"/>
  <c r="BM12" i="31"/>
  <c r="CA12" i="31"/>
  <c r="AZ12" i="31"/>
  <c r="BR12" i="31"/>
  <c r="AS12" i="31"/>
  <c r="BZ12" i="31"/>
  <c r="AX12" i="31"/>
  <c r="BJ12" i="31"/>
  <c r="AD30" i="30"/>
  <c r="CA30" i="45" s="1"/>
  <c r="AD22" i="30"/>
  <c r="CA22" i="45" s="1"/>
  <c r="CE25" i="31"/>
  <c r="CE38" i="31"/>
  <c r="CE74" i="31"/>
  <c r="CE73" i="31"/>
  <c r="CE75" i="31"/>
  <c r="CE66" i="31"/>
  <c r="CE68" i="31"/>
  <c r="CE70" i="31"/>
  <c r="CE97" i="31"/>
  <c r="AD25" i="30"/>
  <c r="CA25" i="45" s="1"/>
  <c r="BW132" i="31"/>
  <c r="AD26" i="30"/>
  <c r="CA26" i="45" s="1"/>
  <c r="BV132" i="31"/>
  <c r="AD27" i="30"/>
  <c r="CA27" i="45" s="1"/>
  <c r="BU132" i="31"/>
  <c r="AD33" i="30"/>
  <c r="CA33" i="45" s="1"/>
  <c r="BO132" i="31"/>
  <c r="AD19" i="30"/>
  <c r="CA19" i="45" s="1"/>
  <c r="CC132" i="31"/>
  <c r="AD38" i="30"/>
  <c r="CA38" i="45" s="1"/>
  <c r="BJ132" i="31"/>
  <c r="AD23" i="30"/>
  <c r="CA23" i="45" s="1"/>
  <c r="BY132" i="31"/>
  <c r="AD21" i="30"/>
  <c r="CA21" i="45" s="1"/>
  <c r="CA132" i="31"/>
  <c r="AD35" i="30"/>
  <c r="CA35" i="45" s="1"/>
  <c r="BM132" i="31"/>
  <c r="AD36" i="30"/>
  <c r="CA36" i="45" s="1"/>
  <c r="BL132" i="31"/>
  <c r="AD24" i="30"/>
  <c r="CA24" i="45" s="1"/>
  <c r="BX132" i="31"/>
  <c r="AD39" i="30"/>
  <c r="CA39" i="45" s="1"/>
  <c r="BI132" i="31"/>
  <c r="AD20" i="30"/>
  <c r="CA20" i="45" s="1"/>
  <c r="CB132" i="31"/>
  <c r="AD37" i="30"/>
  <c r="CA37" i="45" s="1"/>
  <c r="BK132" i="31"/>
  <c r="AD28" i="30"/>
  <c r="CA28" i="45" s="1"/>
  <c r="BT132" i="31"/>
  <c r="AD29" i="30"/>
  <c r="CA29" i="45" s="1"/>
  <c r="BS132" i="31"/>
  <c r="AD31" i="30"/>
  <c r="CA31" i="45" s="1"/>
  <c r="BQ132" i="31"/>
  <c r="AD32" i="30"/>
  <c r="CA32" i="45" s="1"/>
  <c r="BP132" i="31"/>
  <c r="AD40" i="30"/>
  <c r="CA40" i="45" s="1"/>
  <c r="BH132" i="31"/>
  <c r="AD34" i="30"/>
  <c r="CA34" i="45" s="1"/>
  <c r="BN132" i="31"/>
  <c r="CE13" i="31"/>
  <c r="CE98" i="31" s="1"/>
  <c r="AD18" i="30"/>
  <c r="CA18" i="45" s="1"/>
  <c r="CD66" i="31"/>
  <c r="CD68" i="31"/>
  <c r="H26" i="30"/>
  <c r="AU26" i="45" s="1"/>
  <c r="H42" i="30"/>
  <c r="AU42" i="45" s="1"/>
  <c r="H58" i="30"/>
  <c r="AU58" i="45" s="1"/>
  <c r="H27" i="30"/>
  <c r="AU27" i="45" s="1"/>
  <c r="H43" i="30"/>
  <c r="AU43" i="45" s="1"/>
  <c r="H59" i="30"/>
  <c r="AU59" i="45" s="1"/>
  <c r="H28" i="30"/>
  <c r="AU28" i="45" s="1"/>
  <c r="H44" i="30"/>
  <c r="AU44" i="45" s="1"/>
  <c r="H60" i="30"/>
  <c r="AU60" i="45" s="1"/>
  <c r="H29" i="30"/>
  <c r="AU29" i="45" s="1"/>
  <c r="H45" i="30"/>
  <c r="AU45" i="45" s="1"/>
  <c r="H61" i="30"/>
  <c r="AU61" i="45" s="1"/>
  <c r="H30" i="30"/>
  <c r="AU30" i="45" s="1"/>
  <c r="H46" i="30"/>
  <c r="AU46" i="45" s="1"/>
  <c r="H62" i="30"/>
  <c r="AU62" i="45" s="1"/>
  <c r="H31" i="30"/>
  <c r="AU31" i="45" s="1"/>
  <c r="H47" i="30"/>
  <c r="AU47" i="45" s="1"/>
  <c r="H63" i="30"/>
  <c r="AU63" i="45" s="1"/>
  <c r="H32" i="30"/>
  <c r="AU32" i="45" s="1"/>
  <c r="H48" i="30"/>
  <c r="AU48" i="45" s="1"/>
  <c r="H64" i="30"/>
  <c r="AU64" i="45" s="1"/>
  <c r="H33" i="30"/>
  <c r="AU33" i="45" s="1"/>
  <c r="H49" i="30"/>
  <c r="AU49" i="45" s="1"/>
  <c r="H65" i="30"/>
  <c r="AU65" i="45" s="1"/>
  <c r="H18" i="30"/>
  <c r="AU18" i="45" s="1"/>
  <c r="H34" i="30"/>
  <c r="AU34" i="45" s="1"/>
  <c r="H50" i="30"/>
  <c r="AU50" i="45" s="1"/>
  <c r="H66" i="30"/>
  <c r="AU66" i="45" s="1"/>
  <c r="H19" i="30"/>
  <c r="AU19" i="45" s="1"/>
  <c r="H35" i="30"/>
  <c r="AU35" i="45" s="1"/>
  <c r="H51" i="30"/>
  <c r="AU51" i="45" s="1"/>
  <c r="H67" i="30"/>
  <c r="AU67" i="45" s="1"/>
  <c r="H17" i="30"/>
  <c r="AU17" i="45" s="1"/>
  <c r="H20" i="30"/>
  <c r="AU20" i="45" s="1"/>
  <c r="H36" i="30"/>
  <c r="AU36" i="45" s="1"/>
  <c r="H52" i="30"/>
  <c r="AU52" i="45" s="1"/>
  <c r="H68" i="30"/>
  <c r="AU68" i="45" s="1"/>
  <c r="H21" i="30"/>
  <c r="AU21" i="45" s="1"/>
  <c r="H37" i="30"/>
  <c r="AU37" i="45" s="1"/>
  <c r="H53" i="30"/>
  <c r="AU53" i="45" s="1"/>
  <c r="H69" i="30"/>
  <c r="AU69" i="45" s="1"/>
  <c r="H22" i="30"/>
  <c r="AU22" i="45" s="1"/>
  <c r="H38" i="30"/>
  <c r="AU38" i="45" s="1"/>
  <c r="H54" i="30"/>
  <c r="AU54" i="45" s="1"/>
  <c r="H70" i="30"/>
  <c r="AU70" i="45" s="1"/>
  <c r="H23" i="30"/>
  <c r="AU23" i="45" s="1"/>
  <c r="H39" i="30"/>
  <c r="AU39" i="45" s="1"/>
  <c r="H55" i="30"/>
  <c r="AU55" i="45" s="1"/>
  <c r="H71" i="30"/>
  <c r="AU71" i="45" s="1"/>
  <c r="H24" i="30"/>
  <c r="AU24" i="45" s="1"/>
  <c r="H40" i="30"/>
  <c r="AU40" i="45" s="1"/>
  <c r="H56" i="30"/>
  <c r="AU56" i="45" s="1"/>
  <c r="H72" i="30"/>
  <c r="AU72" i="45" s="1"/>
  <c r="H25" i="30"/>
  <c r="AU25" i="45" s="1"/>
  <c r="H41" i="30"/>
  <c r="AU41" i="45" s="1"/>
  <c r="H57" i="30"/>
  <c r="AU57" i="45" s="1"/>
  <c r="CD70" i="31" l="1"/>
  <c r="AW58" i="45"/>
  <c r="AX58" i="45" s="1"/>
  <c r="AZ59" i="45"/>
  <c r="AI41" i="40" s="1"/>
  <c r="AY59" i="45"/>
  <c r="CC31" i="45"/>
  <c r="CD31" i="45" s="1"/>
  <c r="CF32" i="45"/>
  <c r="BJ43" i="40" s="1"/>
  <c r="CE32" i="45"/>
  <c r="CC35" i="45"/>
  <c r="CD35" i="45" s="1"/>
  <c r="CF36" i="45"/>
  <c r="BF43" i="40" s="1"/>
  <c r="CE36" i="45"/>
  <c r="CC25" i="45"/>
  <c r="CD25" i="45" s="1"/>
  <c r="CF26" i="45"/>
  <c r="BP43" i="40" s="1"/>
  <c r="CE26" i="45"/>
  <c r="AW24" i="45"/>
  <c r="AX24" i="45" s="1"/>
  <c r="AZ25" i="45"/>
  <c r="BQ41" i="40" s="1"/>
  <c r="AY25" i="45"/>
  <c r="AW63" i="45"/>
  <c r="AX63" i="45" s="1"/>
  <c r="AZ64" i="45"/>
  <c r="AD41" i="40" s="1"/>
  <c r="AY64" i="45"/>
  <c r="AW42" i="45"/>
  <c r="AX42" i="45" s="1"/>
  <c r="AZ43" i="45"/>
  <c r="AY41" i="40" s="1"/>
  <c r="AY43" i="45"/>
  <c r="AW20" i="45"/>
  <c r="AX20" i="45" s="1"/>
  <c r="AZ21" i="45"/>
  <c r="BU41" i="40" s="1"/>
  <c r="AY21" i="45"/>
  <c r="AW47" i="45"/>
  <c r="AX47" i="45" s="1"/>
  <c r="AZ48" i="45"/>
  <c r="AT41" i="40" s="1"/>
  <c r="AY48" i="45"/>
  <c r="AW26" i="45"/>
  <c r="AX26" i="45" s="1"/>
  <c r="AZ27" i="45"/>
  <c r="BO41" i="40" s="1"/>
  <c r="AY27" i="45"/>
  <c r="CC30" i="45"/>
  <c r="CD30" i="45" s="1"/>
  <c r="CE31" i="45"/>
  <c r="CF31" i="45"/>
  <c r="BK43" i="40" s="1"/>
  <c r="CC34" i="45"/>
  <c r="CD34" i="45" s="1"/>
  <c r="CF35" i="45"/>
  <c r="BG43" i="40" s="1"/>
  <c r="CE35" i="45"/>
  <c r="CC24" i="45"/>
  <c r="CD24" i="45" s="1"/>
  <c r="CF25" i="45"/>
  <c r="BQ43" i="40" s="1"/>
  <c r="CE25" i="45"/>
  <c r="AW32" i="45"/>
  <c r="AX32" i="45" s="1"/>
  <c r="AZ33" i="45"/>
  <c r="BI41" i="40" s="1"/>
  <c r="AY33" i="45"/>
  <c r="AW35" i="45"/>
  <c r="AX35" i="45" s="1"/>
  <c r="AY36" i="45"/>
  <c r="AZ36" i="45"/>
  <c r="BF41" i="40" s="1"/>
  <c r="AW31" i="45"/>
  <c r="AX31" i="45" s="1"/>
  <c r="AZ32" i="45"/>
  <c r="BJ41" i="40" s="1"/>
  <c r="AY32" i="45"/>
  <c r="AW57" i="45"/>
  <c r="AX57" i="45" s="1"/>
  <c r="AZ58" i="45"/>
  <c r="AJ41" i="40" s="1"/>
  <c r="AY58" i="45"/>
  <c r="AW67" i="45"/>
  <c r="AX67" i="45" s="1"/>
  <c r="AY68" i="45"/>
  <c r="AZ68" i="45"/>
  <c r="Z41" i="40" s="1"/>
  <c r="AW23" i="45"/>
  <c r="AX23" i="45" s="1"/>
  <c r="AZ24" i="45"/>
  <c r="BR41" i="40" s="1"/>
  <c r="AY24" i="45"/>
  <c r="AW62" i="45"/>
  <c r="AX62" i="45" s="1"/>
  <c r="AZ63" i="45"/>
  <c r="AE41" i="40" s="1"/>
  <c r="AY63" i="45"/>
  <c r="CC28" i="45"/>
  <c r="CD28" i="45" s="1"/>
  <c r="CF29" i="45"/>
  <c r="BM43" i="40" s="1"/>
  <c r="CE29" i="45"/>
  <c r="CC20" i="45"/>
  <c r="CD20" i="45" s="1"/>
  <c r="CF21" i="45"/>
  <c r="BU43" i="40" s="1"/>
  <c r="CE21" i="45"/>
  <c r="AW39" i="45"/>
  <c r="AX39" i="45" s="1"/>
  <c r="AZ40" i="45"/>
  <c r="BB41" i="40" s="1"/>
  <c r="AY40" i="45"/>
  <c r="AW19" i="45"/>
  <c r="AX19" i="45" s="1"/>
  <c r="AY20" i="45"/>
  <c r="AZ20" i="45"/>
  <c r="BV41" i="40" s="1"/>
  <c r="AW41" i="45"/>
  <c r="AX41" i="45" s="1"/>
  <c r="AZ42" i="45"/>
  <c r="AZ41" i="40" s="1"/>
  <c r="AY42" i="45"/>
  <c r="AW70" i="45"/>
  <c r="AX70" i="45" s="1"/>
  <c r="AZ71" i="45"/>
  <c r="W41" i="40" s="1"/>
  <c r="AY71" i="45"/>
  <c r="AZ17" i="45"/>
  <c r="BY41" i="40" s="1"/>
  <c r="AY17" i="45"/>
  <c r="AW46" i="45"/>
  <c r="AX46" i="45" s="1"/>
  <c r="AZ47" i="45"/>
  <c r="AU41" i="40" s="1"/>
  <c r="AY47" i="45"/>
  <c r="AW25" i="45"/>
  <c r="AX25" i="45" s="1"/>
  <c r="AZ26" i="45"/>
  <c r="BP41" i="40" s="1"/>
  <c r="AY26" i="45"/>
  <c r="CC22" i="45"/>
  <c r="CD22" i="45" s="1"/>
  <c r="CF23" i="45"/>
  <c r="BS43" i="40" s="1"/>
  <c r="CE23" i="45"/>
  <c r="CC27" i="45"/>
  <c r="CD27" i="45" s="1"/>
  <c r="CF28" i="45"/>
  <c r="BN43" i="40" s="1"/>
  <c r="CE28" i="45"/>
  <c r="AW38" i="45"/>
  <c r="AX38" i="45" s="1"/>
  <c r="AZ39" i="45"/>
  <c r="BC41" i="40" s="1"/>
  <c r="AY39" i="45"/>
  <c r="AW50" i="45"/>
  <c r="AX50" i="45" s="1"/>
  <c r="AY51" i="45"/>
  <c r="AZ51" i="45"/>
  <c r="AQ41" i="40" s="1"/>
  <c r="AW61" i="45"/>
  <c r="AX61" i="45" s="1"/>
  <c r="AZ62" i="45"/>
  <c r="AF41" i="40" s="1"/>
  <c r="AY62" i="45"/>
  <c r="AW71" i="45"/>
  <c r="AX71" i="45" s="1"/>
  <c r="AZ72" i="45"/>
  <c r="V41" i="40" s="1"/>
  <c r="AY72" i="45"/>
  <c r="CC36" i="45"/>
  <c r="CD36" i="45" s="1"/>
  <c r="CF37" i="45"/>
  <c r="BE43" i="40" s="1"/>
  <c r="CE37" i="45"/>
  <c r="CC37" i="45"/>
  <c r="CD37" i="45" s="1"/>
  <c r="CF38" i="45"/>
  <c r="BD43" i="40" s="1"/>
  <c r="CE38" i="45"/>
  <c r="AW30" i="45"/>
  <c r="AX30" i="45" s="1"/>
  <c r="AZ31" i="45"/>
  <c r="BK41" i="40" s="1"/>
  <c r="AY31" i="45"/>
  <c r="AW69" i="45"/>
  <c r="AX69" i="45" s="1"/>
  <c r="AZ70" i="45"/>
  <c r="X41" i="40" s="1"/>
  <c r="AY70" i="45"/>
  <c r="AW29" i="45"/>
  <c r="AX29" i="45" s="1"/>
  <c r="AZ30" i="45"/>
  <c r="BL41" i="40" s="1"/>
  <c r="AY30" i="45"/>
  <c r="CC17" i="45"/>
  <c r="CD17" i="45" s="1"/>
  <c r="CF18" i="45"/>
  <c r="BX43" i="40" s="1"/>
  <c r="CE18" i="45"/>
  <c r="AW60" i="45"/>
  <c r="AX60" i="45" s="1"/>
  <c r="AZ61" i="45"/>
  <c r="AG41" i="40" s="1"/>
  <c r="AY61" i="45"/>
  <c r="CC19" i="45"/>
  <c r="CD19" i="45" s="1"/>
  <c r="CF20" i="45"/>
  <c r="BV43" i="40" s="1"/>
  <c r="CE20" i="45"/>
  <c r="CC18" i="45"/>
  <c r="CD18" i="45" s="1"/>
  <c r="CF19" i="45"/>
  <c r="BW43" i="40" s="1"/>
  <c r="CE19" i="45"/>
  <c r="AW66" i="45"/>
  <c r="AX66" i="45" s="1"/>
  <c r="AZ67" i="45"/>
  <c r="AA41" i="40" s="1"/>
  <c r="AY67" i="45"/>
  <c r="AW34" i="45"/>
  <c r="AX34" i="45" s="1"/>
  <c r="AZ35" i="45"/>
  <c r="BG41" i="40" s="1"/>
  <c r="AY35" i="45"/>
  <c r="AW18" i="45"/>
  <c r="AX18" i="45" s="1"/>
  <c r="AZ19" i="45"/>
  <c r="BW41" i="40" s="1"/>
  <c r="AY19" i="45"/>
  <c r="AW53" i="45"/>
  <c r="AX53" i="45" s="1"/>
  <c r="AZ54" i="45"/>
  <c r="AN41" i="40" s="1"/>
  <c r="AY54" i="45"/>
  <c r="AW65" i="45"/>
  <c r="AX65" i="45" s="1"/>
  <c r="AZ66" i="45"/>
  <c r="AB41" i="40" s="1"/>
  <c r="AY66" i="45"/>
  <c r="AW37" i="45"/>
  <c r="AX37" i="45" s="1"/>
  <c r="AZ38" i="45"/>
  <c r="BD41" i="40" s="1"/>
  <c r="AY38" i="45"/>
  <c r="AW49" i="45"/>
  <c r="AX49" i="45" s="1"/>
  <c r="AZ50" i="45"/>
  <c r="AR41" i="40" s="1"/>
  <c r="AY50" i="45"/>
  <c r="AW44" i="45"/>
  <c r="AX44" i="45" s="1"/>
  <c r="AZ45" i="45"/>
  <c r="AW41" i="40" s="1"/>
  <c r="AY45" i="45"/>
  <c r="AW33" i="45"/>
  <c r="AX33" i="45" s="1"/>
  <c r="AZ34" i="45"/>
  <c r="BH41" i="40" s="1"/>
  <c r="AY34" i="45"/>
  <c r="CC33" i="45"/>
  <c r="CD33" i="45" s="1"/>
  <c r="CF34" i="45"/>
  <c r="BH43" i="40" s="1"/>
  <c r="CE34" i="45"/>
  <c r="CC38" i="45"/>
  <c r="CD38" i="45" s="1"/>
  <c r="CF39" i="45"/>
  <c r="BC43" i="40" s="1"/>
  <c r="CE39" i="45"/>
  <c r="CC32" i="45"/>
  <c r="CD32" i="45" s="1"/>
  <c r="CF33" i="45"/>
  <c r="BI43" i="40" s="1"/>
  <c r="CE33" i="45"/>
  <c r="CC21" i="45"/>
  <c r="CD21" i="45" s="1"/>
  <c r="CF22" i="45"/>
  <c r="BT43" i="40" s="1"/>
  <c r="CE22" i="45"/>
  <c r="AW28" i="45"/>
  <c r="AX28" i="45" s="1"/>
  <c r="AZ29" i="45"/>
  <c r="BM41" i="40" s="1"/>
  <c r="AY29" i="45"/>
  <c r="AW68" i="45"/>
  <c r="AX68" i="45" s="1"/>
  <c r="AZ69" i="45"/>
  <c r="Y41" i="40" s="1"/>
  <c r="AY69" i="45"/>
  <c r="AW17" i="45"/>
  <c r="AX17" i="45" s="1"/>
  <c r="AZ18" i="45"/>
  <c r="BX41" i="40" s="1"/>
  <c r="AY18" i="45"/>
  <c r="AW59" i="45"/>
  <c r="AX59" i="45" s="1"/>
  <c r="AZ60" i="45"/>
  <c r="AH41" i="40" s="1"/>
  <c r="AY60" i="45"/>
  <c r="CC29" i="45"/>
  <c r="CD29" i="45" s="1"/>
  <c r="CF30" i="45"/>
  <c r="BL43" i="40" s="1"/>
  <c r="CE30" i="45"/>
  <c r="AW51" i="45"/>
  <c r="AX51" i="45" s="1"/>
  <c r="AY52" i="45"/>
  <c r="AZ52" i="45"/>
  <c r="AP41" i="40" s="1"/>
  <c r="AW22" i="45"/>
  <c r="AX22" i="45" s="1"/>
  <c r="AZ23" i="45"/>
  <c r="BS41" i="40" s="1"/>
  <c r="AY23" i="45"/>
  <c r="AW56" i="45"/>
  <c r="AX56" i="45" s="1"/>
  <c r="AZ57" i="45"/>
  <c r="AK41" i="40" s="1"/>
  <c r="AY57" i="45"/>
  <c r="AW52" i="45"/>
  <c r="AX52" i="45" s="1"/>
  <c r="AZ53" i="45"/>
  <c r="AO41" i="40" s="1"/>
  <c r="AY53" i="45"/>
  <c r="AW43" i="45"/>
  <c r="AX43" i="45" s="1"/>
  <c r="AZ44" i="45"/>
  <c r="AX41" i="40" s="1"/>
  <c r="AY44" i="45"/>
  <c r="CC39" i="45"/>
  <c r="CD39" i="45" s="1"/>
  <c r="CE40" i="45"/>
  <c r="CF40" i="45"/>
  <c r="BB43" i="40" s="1"/>
  <c r="CC23" i="45"/>
  <c r="CD23" i="45" s="1"/>
  <c r="CE24" i="45"/>
  <c r="CF24" i="45"/>
  <c r="BR43" i="40" s="1"/>
  <c r="CC26" i="45"/>
  <c r="CD26" i="45" s="1"/>
  <c r="CF27" i="45"/>
  <c r="BO43" i="40" s="1"/>
  <c r="CE27" i="45"/>
  <c r="AW55" i="45"/>
  <c r="AX55" i="45" s="1"/>
  <c r="AZ56" i="45"/>
  <c r="AL41" i="40" s="1"/>
  <c r="AY56" i="45"/>
  <c r="AW54" i="45"/>
  <c r="AX54" i="45" s="1"/>
  <c r="AZ55" i="45"/>
  <c r="AM41" i="40" s="1"/>
  <c r="AY55" i="45"/>
  <c r="AW45" i="45"/>
  <c r="AX45" i="45" s="1"/>
  <c r="AZ46" i="45"/>
  <c r="AV41" i="40" s="1"/>
  <c r="AY46" i="45"/>
  <c r="AW21" i="45"/>
  <c r="AX21" i="45" s="1"/>
  <c r="AZ22" i="45"/>
  <c r="BT41" i="40" s="1"/>
  <c r="AY22" i="45"/>
  <c r="AW64" i="45"/>
  <c r="AX64" i="45" s="1"/>
  <c r="AZ65" i="45"/>
  <c r="AC41" i="40" s="1"/>
  <c r="AY65" i="45"/>
  <c r="AW40" i="45"/>
  <c r="AX40" i="45" s="1"/>
  <c r="AZ41" i="45"/>
  <c r="BA41" i="40" s="1"/>
  <c r="AY41" i="45"/>
  <c r="AW36" i="45"/>
  <c r="AX36" i="45" s="1"/>
  <c r="AZ37" i="45"/>
  <c r="BE41" i="40" s="1"/>
  <c r="AY37" i="45"/>
  <c r="AW48" i="45"/>
  <c r="AX48" i="45" s="1"/>
  <c r="AZ49" i="45"/>
  <c r="AS41" i="40" s="1"/>
  <c r="AY49" i="45"/>
  <c r="AW27" i="45"/>
  <c r="AX27" i="45" s="1"/>
  <c r="AZ28" i="45"/>
  <c r="BN41" i="40" s="1"/>
  <c r="AY28" i="45"/>
  <c r="CD73" i="31"/>
  <c r="CD72" i="31"/>
  <c r="BT13" i="31"/>
  <c r="AZ97" i="44"/>
  <c r="AZ74" i="44"/>
  <c r="AZ68" i="44"/>
  <c r="AZ66" i="44"/>
  <c r="AZ75" i="44"/>
  <c r="AZ70" i="44"/>
  <c r="AZ25" i="44"/>
  <c r="AZ73" i="44"/>
  <c r="AZ72" i="44"/>
  <c r="AZ38" i="44"/>
  <c r="BQ97" i="44"/>
  <c r="BQ74" i="44"/>
  <c r="BQ72" i="44"/>
  <c r="BQ70" i="44"/>
  <c r="BQ75" i="44"/>
  <c r="BQ73" i="44"/>
  <c r="BQ68" i="44"/>
  <c r="BQ25" i="44"/>
  <c r="BQ66" i="44"/>
  <c r="BQ38" i="44"/>
  <c r="CD25" i="44"/>
  <c r="CD97" i="44"/>
  <c r="CD73" i="44"/>
  <c r="CD75" i="44"/>
  <c r="CD66" i="44"/>
  <c r="CD72" i="44"/>
  <c r="CD70" i="44"/>
  <c r="CD74" i="44"/>
  <c r="CD68" i="44"/>
  <c r="CD38" i="44"/>
  <c r="AB68" i="44"/>
  <c r="AB74" i="44"/>
  <c r="AB38" i="44"/>
  <c r="AB25" i="44"/>
  <c r="AB97" i="44"/>
  <c r="AB72" i="44"/>
  <c r="AB73" i="44"/>
  <c r="AB66" i="44"/>
  <c r="AB70" i="44"/>
  <c r="AB75" i="44"/>
  <c r="AU38" i="44"/>
  <c r="AU97" i="44"/>
  <c r="AU73" i="44"/>
  <c r="AU74" i="44"/>
  <c r="AU75" i="44"/>
  <c r="AU72" i="44"/>
  <c r="AU70" i="44"/>
  <c r="AU25" i="44"/>
  <c r="AU68" i="44"/>
  <c r="AU66" i="44"/>
  <c r="AH11" i="31"/>
  <c r="AV97" i="44"/>
  <c r="AV72" i="44"/>
  <c r="AV74" i="44"/>
  <c r="AV75" i="44"/>
  <c r="AV66" i="44"/>
  <c r="AV73" i="44"/>
  <c r="AV25" i="44"/>
  <c r="AV70" i="44"/>
  <c r="AV68" i="44"/>
  <c r="AV38" i="44"/>
  <c r="BJ13" i="31"/>
  <c r="AU11" i="31"/>
  <c r="CC13" i="31"/>
  <c r="CA38" i="44"/>
  <c r="CA97" i="44"/>
  <c r="CA73" i="44"/>
  <c r="CA74" i="44"/>
  <c r="CA75" i="44"/>
  <c r="CA68" i="44"/>
  <c r="CA72" i="44"/>
  <c r="CA66" i="44"/>
  <c r="CA70" i="44"/>
  <c r="CA25" i="44"/>
  <c r="BF38" i="44"/>
  <c r="BF73" i="44"/>
  <c r="BF68" i="44"/>
  <c r="BF72" i="44"/>
  <c r="BF74" i="44"/>
  <c r="BF75" i="44"/>
  <c r="BF25" i="44"/>
  <c r="BF66" i="44"/>
  <c r="BF97" i="44"/>
  <c r="BF70" i="44"/>
  <c r="AL38" i="44"/>
  <c r="AL97" i="44"/>
  <c r="AL75" i="44"/>
  <c r="AL72" i="44"/>
  <c r="AL74" i="44"/>
  <c r="AL25" i="44"/>
  <c r="AL73" i="44"/>
  <c r="AL70" i="44"/>
  <c r="AL68" i="44"/>
  <c r="AL66" i="44"/>
  <c r="AG97" i="44"/>
  <c r="AG72" i="44"/>
  <c r="AG74" i="44"/>
  <c r="AG75" i="44"/>
  <c r="AG73" i="44"/>
  <c r="AG70" i="44"/>
  <c r="AG25" i="44"/>
  <c r="AG68" i="44"/>
  <c r="AG66" i="44"/>
  <c r="AG38" i="44"/>
  <c r="AC68" i="44"/>
  <c r="AC74" i="44"/>
  <c r="AC72" i="44"/>
  <c r="AC75" i="44"/>
  <c r="AC38" i="44"/>
  <c r="AC25" i="44"/>
  <c r="AC70" i="44"/>
  <c r="AC73" i="44"/>
  <c r="AC97" i="44"/>
  <c r="AC66" i="44"/>
  <c r="BS97" i="44"/>
  <c r="BS75" i="44"/>
  <c r="BS70" i="44"/>
  <c r="BS74" i="44"/>
  <c r="BS73" i="44"/>
  <c r="BS68" i="44"/>
  <c r="BS66" i="44"/>
  <c r="BS25" i="44"/>
  <c r="BS72" i="44"/>
  <c r="BS38" i="44"/>
  <c r="BB38" i="44"/>
  <c r="BB66" i="44"/>
  <c r="BB74" i="44"/>
  <c r="BB25" i="44"/>
  <c r="BB97" i="44"/>
  <c r="BB75" i="44"/>
  <c r="BB70" i="44"/>
  <c r="BB73" i="44"/>
  <c r="BB68" i="44"/>
  <c r="BB72" i="44"/>
  <c r="AT11" i="31"/>
  <c r="BC11" i="31"/>
  <c r="CD11" i="31"/>
  <c r="CD47" i="31" s="1"/>
  <c r="AI11" i="31"/>
  <c r="BW11" i="31"/>
  <c r="AO11" i="31"/>
  <c r="BN13" i="31"/>
  <c r="BI13" i="31"/>
  <c r="BO13" i="31"/>
  <c r="BZ13" i="31"/>
  <c r="BM38" i="44"/>
  <c r="BM97" i="44"/>
  <c r="BM72" i="44"/>
  <c r="BM74" i="44"/>
  <c r="BM75" i="44"/>
  <c r="BM70" i="44"/>
  <c r="BM73" i="44"/>
  <c r="BM25" i="44"/>
  <c r="BM66" i="44"/>
  <c r="BM68" i="44"/>
  <c r="AP38" i="44"/>
  <c r="AP25" i="44"/>
  <c r="AP97" i="44"/>
  <c r="AP72" i="44"/>
  <c r="AP68" i="44"/>
  <c r="AP74" i="44"/>
  <c r="AP75" i="44"/>
  <c r="AP73" i="44"/>
  <c r="AP70" i="44"/>
  <c r="AP66" i="44"/>
  <c r="BV38" i="44"/>
  <c r="BV25" i="44"/>
  <c r="BV97" i="44"/>
  <c r="BV74" i="44"/>
  <c r="BV70" i="44"/>
  <c r="BV73" i="44"/>
  <c r="BV75" i="44"/>
  <c r="BV68" i="44"/>
  <c r="BV72" i="44"/>
  <c r="BV66" i="44"/>
  <c r="BY38" i="44"/>
  <c r="BY70" i="44"/>
  <c r="BY97" i="44"/>
  <c r="BY73" i="44"/>
  <c r="BY74" i="44"/>
  <c r="BY75" i="44"/>
  <c r="BY68" i="44"/>
  <c r="BY66" i="44"/>
  <c r="BY72" i="44"/>
  <c r="BY25" i="44"/>
  <c r="AM38" i="44"/>
  <c r="AM97" i="44"/>
  <c r="AM75" i="44"/>
  <c r="AM70" i="44"/>
  <c r="AM68" i="44"/>
  <c r="AM72" i="44"/>
  <c r="AM25" i="44"/>
  <c r="AM74" i="44"/>
  <c r="AM73" i="44"/>
  <c r="AM66" i="44"/>
  <c r="BT73" i="44"/>
  <c r="BT75" i="44"/>
  <c r="BT68" i="44"/>
  <c r="BT66" i="44"/>
  <c r="BT72" i="44"/>
  <c r="BT25" i="44"/>
  <c r="BT97" i="44"/>
  <c r="BT70" i="44"/>
  <c r="BT74" i="44"/>
  <c r="BT38" i="44"/>
  <c r="BC38" i="44"/>
  <c r="BC25" i="44"/>
  <c r="BC97" i="44"/>
  <c r="BC75" i="44"/>
  <c r="BC70" i="44"/>
  <c r="BC73" i="44"/>
  <c r="BC68" i="44"/>
  <c r="BC72" i="44"/>
  <c r="BC74" i="44"/>
  <c r="BC66" i="44"/>
  <c r="AM11" i="31"/>
  <c r="CB13" i="31"/>
  <c r="BG11" i="31"/>
  <c r="CA11" i="31"/>
  <c r="AF11" i="31"/>
  <c r="AJ11" i="31"/>
  <c r="BE11" i="31"/>
  <c r="BR13" i="31"/>
  <c r="BR97" i="44"/>
  <c r="BR75" i="44"/>
  <c r="BR74" i="44"/>
  <c r="BR70" i="44"/>
  <c r="BR73" i="44"/>
  <c r="BR68" i="44"/>
  <c r="BR25" i="44"/>
  <c r="BR66" i="44"/>
  <c r="BR72" i="44"/>
  <c r="BR38" i="44"/>
  <c r="BK13" i="31"/>
  <c r="AE11" i="31"/>
  <c r="BD11" i="31"/>
  <c r="BK11" i="31"/>
  <c r="AV11" i="31"/>
  <c r="BU13" i="31"/>
  <c r="AT38" i="44"/>
  <c r="AT72" i="44"/>
  <c r="AT74" i="44"/>
  <c r="AT75" i="44"/>
  <c r="AT70" i="44"/>
  <c r="AT68" i="44"/>
  <c r="AT25" i="44"/>
  <c r="AT66" i="44"/>
  <c r="AT97" i="44"/>
  <c r="AT73" i="44"/>
  <c r="BG38" i="44"/>
  <c r="BG68" i="44"/>
  <c r="BG97" i="44"/>
  <c r="BG72" i="44"/>
  <c r="BG74" i="44"/>
  <c r="BG70" i="44"/>
  <c r="BG25" i="44"/>
  <c r="BG75" i="44"/>
  <c r="BG66" i="44"/>
  <c r="BG73" i="44"/>
  <c r="BP70" i="44"/>
  <c r="BP75" i="44"/>
  <c r="BP73" i="44"/>
  <c r="BP38" i="44"/>
  <c r="BP25" i="44"/>
  <c r="BP97" i="44"/>
  <c r="BP74" i="44"/>
  <c r="BP68" i="44"/>
  <c r="BP72" i="44"/>
  <c r="BP66" i="44"/>
  <c r="BO75" i="44"/>
  <c r="BO72" i="44"/>
  <c r="BO66" i="44"/>
  <c r="BO74" i="44"/>
  <c r="BO70" i="44"/>
  <c r="BO68" i="44"/>
  <c r="BO38" i="44"/>
  <c r="BO97" i="44"/>
  <c r="BO25" i="44"/>
  <c r="BO73" i="44"/>
  <c r="BI38" i="44"/>
  <c r="BI68" i="44"/>
  <c r="BI72" i="44"/>
  <c r="BI66" i="44"/>
  <c r="BI75" i="44"/>
  <c r="BI70" i="44"/>
  <c r="BI25" i="44"/>
  <c r="BI97" i="44"/>
  <c r="BI73" i="44"/>
  <c r="BI74" i="44"/>
  <c r="BA66" i="44"/>
  <c r="BA38" i="44"/>
  <c r="BA25" i="44"/>
  <c r="BA97" i="44"/>
  <c r="BA74" i="44"/>
  <c r="BA75" i="44"/>
  <c r="BA70" i="44"/>
  <c r="BA73" i="44"/>
  <c r="BA68" i="44"/>
  <c r="BA72" i="44"/>
  <c r="AW72" i="44"/>
  <c r="AW74" i="44"/>
  <c r="AW75" i="44"/>
  <c r="AW73" i="44"/>
  <c r="AW70" i="44"/>
  <c r="AW68" i="44"/>
  <c r="AW66" i="44"/>
  <c r="AW38" i="44"/>
  <c r="AW25" i="44"/>
  <c r="AW97" i="44"/>
  <c r="BU68" i="44"/>
  <c r="BU70" i="44"/>
  <c r="BU73" i="44"/>
  <c r="BU75" i="44"/>
  <c r="BU72" i="44"/>
  <c r="BU66" i="44"/>
  <c r="BU25" i="44"/>
  <c r="BU97" i="44"/>
  <c r="BU74" i="44"/>
  <c r="BU38" i="44"/>
  <c r="BN11" i="31"/>
  <c r="CD13" i="31"/>
  <c r="CD71" i="31" s="1"/>
  <c r="AQ11" i="31"/>
  <c r="BT11" i="31"/>
  <c r="AB11" i="31"/>
  <c r="AR11" i="31"/>
  <c r="BU11" i="31"/>
  <c r="BX13" i="31"/>
  <c r="AP11" i="31"/>
  <c r="BY13" i="31"/>
  <c r="AX11" i="31"/>
  <c r="AY11" i="31"/>
  <c r="BO11" i="31"/>
  <c r="AZ11" i="31"/>
  <c r="BH13" i="31"/>
  <c r="BJ38" i="44"/>
  <c r="BJ25" i="44"/>
  <c r="BJ97" i="44"/>
  <c r="BJ73" i="44"/>
  <c r="BJ68" i="44"/>
  <c r="BJ72" i="44"/>
  <c r="BJ66" i="44"/>
  <c r="BJ74" i="44"/>
  <c r="BJ75" i="44"/>
  <c r="BJ70" i="44"/>
  <c r="BH11" i="31"/>
  <c r="BL11" i="31"/>
  <c r="BP11" i="31"/>
  <c r="BX11" i="31"/>
  <c r="CB11" i="31"/>
  <c r="AK11" i="31"/>
  <c r="BF11" i="31"/>
  <c r="BP13" i="31"/>
  <c r="BL13" i="31"/>
  <c r="BV13" i="31"/>
  <c r="AX38" i="44"/>
  <c r="AX97" i="44"/>
  <c r="AX73" i="44"/>
  <c r="AX75" i="44"/>
  <c r="AX74" i="44"/>
  <c r="AX66" i="44"/>
  <c r="AX70" i="44"/>
  <c r="AX68" i="44"/>
  <c r="AX72" i="44"/>
  <c r="AX25" i="44"/>
  <c r="CC97" i="44"/>
  <c r="CC72" i="44"/>
  <c r="CC74" i="44"/>
  <c r="CC75" i="44"/>
  <c r="CC73" i="44"/>
  <c r="CC66" i="44"/>
  <c r="CC68" i="44"/>
  <c r="CC70" i="44"/>
  <c r="CC38" i="44"/>
  <c r="CC25" i="44"/>
  <c r="AK97" i="44"/>
  <c r="AK74" i="44"/>
  <c r="AK73" i="44"/>
  <c r="AK70" i="44"/>
  <c r="AK68" i="44"/>
  <c r="AK72" i="44"/>
  <c r="AK75" i="44"/>
  <c r="AK25" i="44"/>
  <c r="AK66" i="44"/>
  <c r="AK38" i="44"/>
  <c r="AF97" i="44"/>
  <c r="AF72" i="44"/>
  <c r="AF74" i="44"/>
  <c r="AF75" i="44"/>
  <c r="AF73" i="44"/>
  <c r="AF70" i="44"/>
  <c r="AF66" i="44"/>
  <c r="AF68" i="44"/>
  <c r="AF38" i="44"/>
  <c r="AF25" i="44"/>
  <c r="AI38" i="44"/>
  <c r="AI75" i="44"/>
  <c r="AI70" i="44"/>
  <c r="AI66" i="44"/>
  <c r="AI68" i="44"/>
  <c r="AI72" i="44"/>
  <c r="AI74" i="44"/>
  <c r="AI25" i="44"/>
  <c r="AI97" i="44"/>
  <c r="AI73" i="44"/>
  <c r="BE38" i="44"/>
  <c r="BE97" i="44"/>
  <c r="BE68" i="44"/>
  <c r="BE25" i="44"/>
  <c r="BE75" i="44"/>
  <c r="BE73" i="44"/>
  <c r="BE70" i="44"/>
  <c r="BE72" i="44"/>
  <c r="BE74" i="44"/>
  <c r="BE66" i="44"/>
  <c r="CB25" i="44"/>
  <c r="CB97" i="44"/>
  <c r="CB72" i="44"/>
  <c r="CB74" i="44"/>
  <c r="CB75" i="44"/>
  <c r="CB68" i="44"/>
  <c r="CB73" i="44"/>
  <c r="CB66" i="44"/>
  <c r="CB70" i="44"/>
  <c r="CB38" i="44"/>
  <c r="BL25" i="44"/>
  <c r="BL38" i="44"/>
  <c r="BL70" i="44"/>
  <c r="BL68" i="44"/>
  <c r="BL73" i="44"/>
  <c r="BL97" i="44"/>
  <c r="BL72" i="44"/>
  <c r="BL74" i="44"/>
  <c r="BL75" i="44"/>
  <c r="BL66" i="44"/>
  <c r="BS11" i="31"/>
  <c r="AN11" i="31"/>
  <c r="CE11" i="31"/>
  <c r="CE37" i="31" s="1"/>
  <c r="BV11" i="31"/>
  <c r="AC11" i="31"/>
  <c r="AG11" i="31"/>
  <c r="BQ11" i="31"/>
  <c r="CD75" i="31"/>
  <c r="BQ13" i="31"/>
  <c r="BM13" i="31"/>
  <c r="BW13" i="31"/>
  <c r="BZ38" i="44"/>
  <c r="BZ74" i="44"/>
  <c r="BZ70" i="44"/>
  <c r="BZ75" i="44"/>
  <c r="BZ68" i="44"/>
  <c r="BZ66" i="44"/>
  <c r="BZ72" i="44"/>
  <c r="BZ25" i="44"/>
  <c r="BZ97" i="44"/>
  <c r="BZ73" i="44"/>
  <c r="AO38" i="44"/>
  <c r="AO68" i="44"/>
  <c r="AO74" i="44"/>
  <c r="AO75" i="44"/>
  <c r="AO73" i="44"/>
  <c r="AO66" i="44"/>
  <c r="AO70" i="44"/>
  <c r="AO25" i="44"/>
  <c r="AO97" i="44"/>
  <c r="AO72" i="44"/>
  <c r="AE66" i="44"/>
  <c r="AE25" i="44"/>
  <c r="AE38" i="44"/>
  <c r="AE97" i="44"/>
  <c r="AE73" i="44"/>
  <c r="AE74" i="44"/>
  <c r="AE75" i="44"/>
  <c r="AE70" i="44"/>
  <c r="AE72" i="44"/>
  <c r="AE68" i="44"/>
  <c r="AY97" i="44"/>
  <c r="AY73" i="44"/>
  <c r="AY75" i="44"/>
  <c r="AY74" i="44"/>
  <c r="AY66" i="44"/>
  <c r="AY70" i="44"/>
  <c r="AY68" i="44"/>
  <c r="AY72" i="44"/>
  <c r="AY25" i="44"/>
  <c r="AY38" i="44"/>
  <c r="BX38" i="44"/>
  <c r="BX68" i="44"/>
  <c r="BX74" i="44"/>
  <c r="BX66" i="44"/>
  <c r="BX25" i="44"/>
  <c r="BX97" i="44"/>
  <c r="BX72" i="44"/>
  <c r="BX70" i="44"/>
  <c r="BX73" i="44"/>
  <c r="BX75" i="44"/>
  <c r="AH97" i="44"/>
  <c r="AH73" i="44"/>
  <c r="AH25" i="44"/>
  <c r="AH75" i="44"/>
  <c r="AH70" i="44"/>
  <c r="AH66" i="44"/>
  <c r="AH68" i="44"/>
  <c r="AH72" i="44"/>
  <c r="AH74" i="44"/>
  <c r="AH38" i="44"/>
  <c r="BK38" i="44"/>
  <c r="BK68" i="44"/>
  <c r="BK25" i="44"/>
  <c r="BK97" i="44"/>
  <c r="BK73" i="44"/>
  <c r="BK74" i="44"/>
  <c r="BK75" i="44"/>
  <c r="BK72" i="44"/>
  <c r="BK70" i="44"/>
  <c r="BK66" i="44"/>
  <c r="BD38" i="44"/>
  <c r="BD97" i="44"/>
  <c r="BD25" i="44"/>
  <c r="BD70" i="44"/>
  <c r="BD75" i="44"/>
  <c r="BD73" i="44"/>
  <c r="BD72" i="44"/>
  <c r="BD74" i="44"/>
  <c r="BD68" i="44"/>
  <c r="BD66" i="44"/>
  <c r="BA11" i="31"/>
  <c r="AS11" i="31"/>
  <c r="BI11" i="31"/>
  <c r="AW11" i="31"/>
  <c r="AL11" i="31"/>
  <c r="AD25" i="44"/>
  <c r="AD38" i="44"/>
  <c r="AD97" i="44"/>
  <c r="AD73" i="44"/>
  <c r="AD70" i="44"/>
  <c r="AD68" i="44"/>
  <c r="AD74" i="44"/>
  <c r="AD72" i="44"/>
  <c r="AD75" i="44"/>
  <c r="AD66" i="44"/>
  <c r="BJ11" i="31"/>
  <c r="BY11" i="31"/>
  <c r="BM11" i="31"/>
  <c r="BB11" i="31"/>
  <c r="BS13" i="31"/>
  <c r="CA13" i="31"/>
  <c r="AS38" i="44"/>
  <c r="AS70" i="44"/>
  <c r="AS73" i="44"/>
  <c r="AS97" i="44"/>
  <c r="AS72" i="44"/>
  <c r="AS74" i="44"/>
  <c r="AS75" i="44"/>
  <c r="AS66" i="44"/>
  <c r="AS68" i="44"/>
  <c r="AS25" i="44"/>
  <c r="AQ38" i="44"/>
  <c r="AQ97" i="44"/>
  <c r="AQ72" i="44"/>
  <c r="AQ68" i="44"/>
  <c r="AQ74" i="44"/>
  <c r="AQ75" i="44"/>
  <c r="AQ73" i="44"/>
  <c r="AQ70" i="44"/>
  <c r="AQ66" i="44"/>
  <c r="AQ25" i="44"/>
  <c r="AR38" i="44"/>
  <c r="AR73" i="44"/>
  <c r="AR70" i="44"/>
  <c r="AR66" i="44"/>
  <c r="AR25" i="44"/>
  <c r="AR97" i="44"/>
  <c r="AR72" i="44"/>
  <c r="AR68" i="44"/>
  <c r="AR74" i="44"/>
  <c r="AR75" i="44"/>
  <c r="AN38" i="44"/>
  <c r="AN74" i="44"/>
  <c r="AN75" i="44"/>
  <c r="AN73" i="44"/>
  <c r="AN68" i="44"/>
  <c r="AN66" i="44"/>
  <c r="AN25" i="44"/>
  <c r="AN97" i="44"/>
  <c r="AN70" i="44"/>
  <c r="AN72" i="44"/>
  <c r="AJ38" i="44"/>
  <c r="AJ66" i="44"/>
  <c r="AJ72" i="44"/>
  <c r="AJ75" i="44"/>
  <c r="AJ25" i="44"/>
  <c r="AJ97" i="44"/>
  <c r="AJ74" i="44"/>
  <c r="AJ68" i="44"/>
  <c r="AJ73" i="44"/>
  <c r="AJ70" i="44"/>
  <c r="BH38" i="44"/>
  <c r="BH97" i="44"/>
  <c r="BH72" i="44"/>
  <c r="BH68" i="44"/>
  <c r="BH74" i="44"/>
  <c r="BH75" i="44"/>
  <c r="BH25" i="44"/>
  <c r="BH66" i="44"/>
  <c r="BH73" i="44"/>
  <c r="BH70" i="44"/>
  <c r="BN72" i="44"/>
  <c r="BN74" i="44"/>
  <c r="BN70" i="44"/>
  <c r="BN68" i="44"/>
  <c r="BN38" i="44"/>
  <c r="BN25" i="44"/>
  <c r="BN97" i="44"/>
  <c r="BN73" i="44"/>
  <c r="BN75" i="44"/>
  <c r="BN66" i="44"/>
  <c r="BW38" i="44"/>
  <c r="BW97" i="44"/>
  <c r="BW72" i="44"/>
  <c r="BW74" i="44"/>
  <c r="BW70" i="44"/>
  <c r="BW73" i="44"/>
  <c r="BW75" i="44"/>
  <c r="BW66" i="44"/>
  <c r="BW68" i="44"/>
  <c r="BW25" i="44"/>
  <c r="BZ11" i="31"/>
  <c r="AD11" i="31"/>
  <c r="CC11" i="31"/>
  <c r="BR11" i="31"/>
  <c r="CE39" i="31"/>
  <c r="CE67" i="31"/>
  <c r="CE26" i="31"/>
  <c r="CE69" i="31"/>
  <c r="CE71" i="31"/>
  <c r="C72" i="29"/>
  <c r="E72" i="29" s="1"/>
  <c r="C71" i="29"/>
  <c r="E71" i="29" s="1"/>
  <c r="G71" i="29" s="1"/>
  <c r="AY71" i="43" s="1"/>
  <c r="C70" i="29"/>
  <c r="E70" i="29" s="1"/>
  <c r="G70" i="29" s="1"/>
  <c r="AY70" i="43" s="1"/>
  <c r="C69" i="29"/>
  <c r="E69" i="29" s="1"/>
  <c r="G69" i="29" s="1"/>
  <c r="AY69" i="43" s="1"/>
  <c r="C68" i="29"/>
  <c r="E68" i="29" s="1"/>
  <c r="G68" i="29" s="1"/>
  <c r="AY68" i="43" s="1"/>
  <c r="C67" i="29"/>
  <c r="E67" i="29" s="1"/>
  <c r="G67" i="29" s="1"/>
  <c r="AY67" i="43" s="1"/>
  <c r="C66" i="29"/>
  <c r="E66" i="29" s="1"/>
  <c r="G66" i="29" s="1"/>
  <c r="AY66" i="43" s="1"/>
  <c r="C65" i="29"/>
  <c r="E65" i="29" s="1"/>
  <c r="G65" i="29" s="1"/>
  <c r="AY65" i="43" s="1"/>
  <c r="C64" i="29"/>
  <c r="E64" i="29" s="1"/>
  <c r="G64" i="29" s="1"/>
  <c r="AY64" i="43" s="1"/>
  <c r="C63" i="29"/>
  <c r="E63" i="29" s="1"/>
  <c r="G63" i="29" s="1"/>
  <c r="AY63" i="43" s="1"/>
  <c r="C62" i="29"/>
  <c r="E62" i="29" s="1"/>
  <c r="G62" i="29" s="1"/>
  <c r="AY62" i="43" s="1"/>
  <c r="C61" i="29"/>
  <c r="E61" i="29" s="1"/>
  <c r="G61" i="29" s="1"/>
  <c r="AY61" i="43" s="1"/>
  <c r="BA61" i="43" s="1"/>
  <c r="BB61" i="43" s="1"/>
  <c r="C60" i="29"/>
  <c r="E60" i="29" s="1"/>
  <c r="G60" i="29" s="1"/>
  <c r="AY60" i="43" s="1"/>
  <c r="C59" i="29"/>
  <c r="E59" i="29" s="1"/>
  <c r="G59" i="29" s="1"/>
  <c r="AY59" i="43" s="1"/>
  <c r="C58" i="29"/>
  <c r="E58" i="29" s="1"/>
  <c r="G58" i="29" s="1"/>
  <c r="AY58" i="43" s="1"/>
  <c r="C57" i="29"/>
  <c r="E57" i="29" s="1"/>
  <c r="G57" i="29" s="1"/>
  <c r="AY57" i="43" s="1"/>
  <c r="C56" i="29"/>
  <c r="E56" i="29" s="1"/>
  <c r="G56" i="29" s="1"/>
  <c r="AY56" i="43" s="1"/>
  <c r="C55" i="29"/>
  <c r="E55" i="29" s="1"/>
  <c r="G55" i="29" s="1"/>
  <c r="AY55" i="43" s="1"/>
  <c r="C54" i="29"/>
  <c r="E54" i="29" s="1"/>
  <c r="G54" i="29" s="1"/>
  <c r="AY54" i="43" s="1"/>
  <c r="C53" i="29"/>
  <c r="E53" i="29" s="1"/>
  <c r="G53" i="29" s="1"/>
  <c r="AY53" i="43" s="1"/>
  <c r="C52" i="29"/>
  <c r="E52" i="29" s="1"/>
  <c r="G52" i="29" s="1"/>
  <c r="AY52" i="43" s="1"/>
  <c r="C51" i="29"/>
  <c r="E51" i="29" s="1"/>
  <c r="G51" i="29" s="1"/>
  <c r="AY51" i="43" s="1"/>
  <c r="C50" i="29"/>
  <c r="E50" i="29" s="1"/>
  <c r="G50" i="29" s="1"/>
  <c r="AY50" i="43" s="1"/>
  <c r="C49" i="29"/>
  <c r="E49" i="29" s="1"/>
  <c r="G49" i="29" s="1"/>
  <c r="AY49" i="43" s="1"/>
  <c r="C48" i="29"/>
  <c r="E48" i="29" s="1"/>
  <c r="G48" i="29" s="1"/>
  <c r="AY48" i="43" s="1"/>
  <c r="C47" i="29"/>
  <c r="E47" i="29" s="1"/>
  <c r="G47" i="29" s="1"/>
  <c r="AY47" i="43" s="1"/>
  <c r="C46" i="29"/>
  <c r="E46" i="29" s="1"/>
  <c r="G46" i="29" s="1"/>
  <c r="AY46" i="43" s="1"/>
  <c r="C45" i="29"/>
  <c r="E45" i="29" s="1"/>
  <c r="G45" i="29" s="1"/>
  <c r="AY45" i="43" s="1"/>
  <c r="BA45" i="43" s="1"/>
  <c r="BB45" i="43" s="1"/>
  <c r="C44" i="29"/>
  <c r="E44" i="29" s="1"/>
  <c r="G44" i="29" s="1"/>
  <c r="AY44" i="43" s="1"/>
  <c r="C43" i="29"/>
  <c r="E43" i="29" s="1"/>
  <c r="G43" i="29" s="1"/>
  <c r="AY43" i="43" s="1"/>
  <c r="C42" i="29"/>
  <c r="E42" i="29" s="1"/>
  <c r="G42" i="29" s="1"/>
  <c r="AY42" i="43" s="1"/>
  <c r="C41" i="29"/>
  <c r="E41" i="29" s="1"/>
  <c r="G41" i="29" s="1"/>
  <c r="AY41" i="43" s="1"/>
  <c r="C40" i="29"/>
  <c r="E40" i="29" s="1"/>
  <c r="G40" i="29" s="1"/>
  <c r="AY40" i="43" s="1"/>
  <c r="C39" i="29"/>
  <c r="E39" i="29" s="1"/>
  <c r="G39" i="29" s="1"/>
  <c r="AY39" i="43" s="1"/>
  <c r="C38" i="29"/>
  <c r="E38" i="29" s="1"/>
  <c r="G38" i="29" s="1"/>
  <c r="AY38" i="43" s="1"/>
  <c r="C37" i="29"/>
  <c r="E37" i="29" s="1"/>
  <c r="G37" i="29" s="1"/>
  <c r="AY37" i="43" s="1"/>
  <c r="C36" i="29"/>
  <c r="E36" i="29" s="1"/>
  <c r="G36" i="29" s="1"/>
  <c r="AY36" i="43" s="1"/>
  <c r="C35" i="29"/>
  <c r="E35" i="29" s="1"/>
  <c r="G35" i="29" s="1"/>
  <c r="AY35" i="43" s="1"/>
  <c r="C34" i="29"/>
  <c r="E34" i="29" s="1"/>
  <c r="G34" i="29" s="1"/>
  <c r="AY34" i="43" s="1"/>
  <c r="C33" i="29"/>
  <c r="E33" i="29" s="1"/>
  <c r="G33" i="29" s="1"/>
  <c r="AY33" i="43" s="1"/>
  <c r="C32" i="29"/>
  <c r="E32" i="29" s="1"/>
  <c r="G32" i="29" s="1"/>
  <c r="AY32" i="43" s="1"/>
  <c r="C31" i="29"/>
  <c r="E31" i="29" s="1"/>
  <c r="G31" i="29" s="1"/>
  <c r="AY31" i="43" s="1"/>
  <c r="C30" i="29"/>
  <c r="E30" i="29" s="1"/>
  <c r="G30" i="29" s="1"/>
  <c r="AY30" i="43" s="1"/>
  <c r="C29" i="29"/>
  <c r="E29" i="29" s="1"/>
  <c r="G29" i="29" s="1"/>
  <c r="AY29" i="43" s="1"/>
  <c r="BA29" i="43" s="1"/>
  <c r="BB29" i="43" s="1"/>
  <c r="C28" i="29"/>
  <c r="E28" i="29" s="1"/>
  <c r="G28" i="29" s="1"/>
  <c r="AY28" i="43" s="1"/>
  <c r="C27" i="29"/>
  <c r="E27" i="29" s="1"/>
  <c r="G27" i="29" s="1"/>
  <c r="AY27" i="43" s="1"/>
  <c r="C26" i="29"/>
  <c r="C25" i="29"/>
  <c r="E25" i="29" s="1"/>
  <c r="G25" i="29" s="1"/>
  <c r="AY25" i="43" s="1"/>
  <c r="C24" i="29"/>
  <c r="E24" i="29" s="1"/>
  <c r="G24" i="29" s="1"/>
  <c r="AY24" i="43" s="1"/>
  <c r="C23" i="29"/>
  <c r="E23" i="29" s="1"/>
  <c r="G23" i="29" s="1"/>
  <c r="AY23" i="43" s="1"/>
  <c r="C22" i="29"/>
  <c r="E22" i="29" s="1"/>
  <c r="G22" i="29" s="1"/>
  <c r="AY22" i="43" s="1"/>
  <c r="C21" i="29"/>
  <c r="E21" i="29" s="1"/>
  <c r="G21" i="29" s="1"/>
  <c r="AY21" i="43" s="1"/>
  <c r="C20" i="29"/>
  <c r="E20" i="29" s="1"/>
  <c r="G20" i="29" s="1"/>
  <c r="AY20" i="43" s="1"/>
  <c r="C19" i="29"/>
  <c r="E19" i="29" s="1"/>
  <c r="G19" i="29" s="1"/>
  <c r="AY19" i="43" s="1"/>
  <c r="C18" i="29"/>
  <c r="E18" i="29" s="1"/>
  <c r="G18" i="29" s="1"/>
  <c r="AY18" i="43" s="1"/>
  <c r="H15" i="27"/>
  <c r="H81" i="27" s="1"/>
  <c r="G15" i="27"/>
  <c r="G86" i="27" s="1"/>
  <c r="F15" i="27"/>
  <c r="F54" i="27" s="1"/>
  <c r="E15" i="27"/>
  <c r="E45" i="27" s="1"/>
  <c r="D15" i="27"/>
  <c r="Q14" i="27"/>
  <c r="Q74" i="27" s="1"/>
  <c r="P14" i="27"/>
  <c r="P75" i="27" s="1"/>
  <c r="O14" i="27"/>
  <c r="O75" i="27" s="1"/>
  <c r="N14" i="27"/>
  <c r="N76" i="27" s="1"/>
  <c r="M14" i="27"/>
  <c r="M74" i="27" s="1"/>
  <c r="L14" i="27"/>
  <c r="L76" i="27" s="1"/>
  <c r="K14" i="27"/>
  <c r="K74" i="27" s="1"/>
  <c r="J14" i="27"/>
  <c r="J76" i="27" s="1"/>
  <c r="I14" i="27"/>
  <c r="I75" i="27" s="1"/>
  <c r="H14" i="27"/>
  <c r="H74" i="27" s="1"/>
  <c r="G14" i="27"/>
  <c r="G76" i="27" s="1"/>
  <c r="F14" i="27"/>
  <c r="F76" i="27" s="1"/>
  <c r="E14" i="27"/>
  <c r="E29" i="27" s="1"/>
  <c r="Q13" i="27"/>
  <c r="Q70" i="27" s="1"/>
  <c r="P13" i="27"/>
  <c r="P83" i="27" s="1"/>
  <c r="O13" i="27"/>
  <c r="O70" i="27" s="1"/>
  <c r="N13" i="27"/>
  <c r="N72" i="27" s="1"/>
  <c r="M13" i="27"/>
  <c r="M72" i="27" s="1"/>
  <c r="L13" i="27"/>
  <c r="L83" i="27" s="1"/>
  <c r="K13" i="27"/>
  <c r="K62" i="27" s="1"/>
  <c r="J13" i="27"/>
  <c r="J83" i="27" s="1"/>
  <c r="I13" i="27"/>
  <c r="I83" i="27" s="1"/>
  <c r="H13" i="27"/>
  <c r="H83" i="27" s="1"/>
  <c r="G13" i="27"/>
  <c r="G83" i="27" s="1"/>
  <c r="F13" i="27"/>
  <c r="F62" i="27" s="1"/>
  <c r="E13" i="27"/>
  <c r="D13" i="27"/>
  <c r="Q12" i="27"/>
  <c r="Q63" i="27" s="1"/>
  <c r="P12" i="27"/>
  <c r="P82" i="27" s="1"/>
  <c r="O12" i="27"/>
  <c r="O63" i="27" s="1"/>
  <c r="N12" i="27"/>
  <c r="N69" i="27" s="1"/>
  <c r="M12" i="27"/>
  <c r="M82" i="27" s="1"/>
  <c r="L12" i="27"/>
  <c r="L63" i="27" s="1"/>
  <c r="K12" i="27"/>
  <c r="K69" i="27" s="1"/>
  <c r="J12" i="27"/>
  <c r="J69" i="27" s="1"/>
  <c r="I12" i="27"/>
  <c r="I82" i="27" s="1"/>
  <c r="H12" i="27"/>
  <c r="H82" i="27" s="1"/>
  <c r="G12" i="27"/>
  <c r="G64" i="27" s="1"/>
  <c r="F12" i="27"/>
  <c r="F69" i="27" s="1"/>
  <c r="E12" i="27"/>
  <c r="D12" i="27"/>
  <c r="CE96" i="27"/>
  <c r="AS8" i="29"/>
  <c r="AR8" i="29"/>
  <c r="AL8" i="29"/>
  <c r="AK8" i="29"/>
  <c r="AI8" i="29"/>
  <c r="AH8" i="29"/>
  <c r="AB8" i="29"/>
  <c r="AA8" i="29"/>
  <c r="Y8" i="29"/>
  <c r="X8" i="29"/>
  <c r="V8" i="29"/>
  <c r="U8" i="29"/>
  <c r="O8" i="29"/>
  <c r="N8" i="29"/>
  <c r="L8" i="29"/>
  <c r="K8" i="29"/>
  <c r="F8" i="29"/>
  <c r="D8" i="29"/>
  <c r="C8" i="29"/>
  <c r="T95" i="28"/>
  <c r="T94" i="28"/>
  <c r="T93" i="28"/>
  <c r="T92" i="28"/>
  <c r="T91" i="28"/>
  <c r="K91" i="28"/>
  <c r="T90" i="28"/>
  <c r="K90" i="28"/>
  <c r="T89" i="28"/>
  <c r="K89" i="28"/>
  <c r="T88" i="28"/>
  <c r="K88" i="28"/>
  <c r="T87" i="28"/>
  <c r="K87" i="28"/>
  <c r="T86" i="28"/>
  <c r="K86" i="28"/>
  <c r="T85" i="28"/>
  <c r="K85" i="28"/>
  <c r="T84" i="28"/>
  <c r="K84" i="28"/>
  <c r="T83" i="28"/>
  <c r="K83" i="28"/>
  <c r="T82" i="28"/>
  <c r="K82" i="28"/>
  <c r="T81" i="28"/>
  <c r="K81" i="28"/>
  <c r="T80" i="28"/>
  <c r="K80" i="28"/>
  <c r="T79" i="28"/>
  <c r="K79" i="28"/>
  <c r="T78" i="28"/>
  <c r="K78" i="28"/>
  <c r="T77" i="28"/>
  <c r="K77" i="28"/>
  <c r="T76" i="28"/>
  <c r="K76" i="28"/>
  <c r="T75" i="28"/>
  <c r="K75" i="28"/>
  <c r="T74" i="28"/>
  <c r="K74" i="28"/>
  <c r="T73" i="28"/>
  <c r="K73" i="28"/>
  <c r="T72" i="28"/>
  <c r="K72" i="28"/>
  <c r="T71" i="28"/>
  <c r="K71" i="28"/>
  <c r="T70" i="28"/>
  <c r="K70" i="28"/>
  <c r="T69" i="28"/>
  <c r="K69" i="28"/>
  <c r="T68" i="28"/>
  <c r="K68" i="28"/>
  <c r="T67" i="28"/>
  <c r="K67" i="28"/>
  <c r="T66" i="28"/>
  <c r="K66" i="28"/>
  <c r="T65" i="28"/>
  <c r="K65" i="28"/>
  <c r="T64" i="28"/>
  <c r="K64" i="28"/>
  <c r="T63" i="28"/>
  <c r="K63" i="28"/>
  <c r="T62" i="28"/>
  <c r="K62" i="28"/>
  <c r="T61" i="28"/>
  <c r="K61" i="28"/>
  <c r="T60" i="28"/>
  <c r="K60" i="28"/>
  <c r="T59" i="28"/>
  <c r="K59" i="28"/>
  <c r="T58" i="28"/>
  <c r="K58" i="28"/>
  <c r="T57" i="28"/>
  <c r="K57" i="28"/>
  <c r="T56" i="28"/>
  <c r="K56" i="28"/>
  <c r="T55" i="28"/>
  <c r="K55" i="28"/>
  <c r="T54" i="28"/>
  <c r="K54" i="28"/>
  <c r="T53" i="28"/>
  <c r="K53" i="28"/>
  <c r="T52" i="28"/>
  <c r="K52" i="28"/>
  <c r="T51" i="28"/>
  <c r="K51" i="28"/>
  <c r="T50" i="28"/>
  <c r="K50" i="28"/>
  <c r="T49" i="28"/>
  <c r="K49" i="28"/>
  <c r="T48" i="28"/>
  <c r="K48" i="28"/>
  <c r="T47" i="28"/>
  <c r="K47" i="28"/>
  <c r="T46" i="28"/>
  <c r="K46" i="28"/>
  <c r="T45" i="28"/>
  <c r="K45" i="28"/>
  <c r="T44" i="28"/>
  <c r="K44" i="28"/>
  <c r="T43" i="28"/>
  <c r="K43" i="28"/>
  <c r="T42" i="28"/>
  <c r="K42" i="28"/>
  <c r="T41" i="28"/>
  <c r="K41" i="28"/>
  <c r="T40" i="28"/>
  <c r="K40" i="28"/>
  <c r="T39" i="28"/>
  <c r="K39" i="28"/>
  <c r="T38" i="28"/>
  <c r="K38" i="28"/>
  <c r="T37" i="28"/>
  <c r="K37" i="28"/>
  <c r="T36" i="28"/>
  <c r="K36" i="28"/>
  <c r="T35" i="28"/>
  <c r="K35" i="28"/>
  <c r="T34" i="28"/>
  <c r="K34" i="28"/>
  <c r="T33" i="28"/>
  <c r="K33" i="28"/>
  <c r="T32" i="28"/>
  <c r="K32" i="28"/>
  <c r="T31" i="28"/>
  <c r="K31" i="28"/>
  <c r="T30" i="28"/>
  <c r="K30" i="28"/>
  <c r="T29" i="28"/>
  <c r="K29" i="28"/>
  <c r="T28" i="28"/>
  <c r="K28" i="28"/>
  <c r="T27" i="28"/>
  <c r="K27" i="28"/>
  <c r="T26" i="28"/>
  <c r="K26" i="28"/>
  <c r="T25" i="28"/>
  <c r="K25" i="28"/>
  <c r="T24" i="28"/>
  <c r="K24" i="28"/>
  <c r="T23" i="28"/>
  <c r="K23" i="28"/>
  <c r="T22" i="28"/>
  <c r="K22" i="28"/>
  <c r="T21" i="28"/>
  <c r="K21" i="28"/>
  <c r="T20" i="28"/>
  <c r="K20" i="28"/>
  <c r="T19" i="28"/>
  <c r="K19" i="28"/>
  <c r="Q8" i="28"/>
  <c r="P8" i="28"/>
  <c r="O8" i="28"/>
  <c r="N8" i="28"/>
  <c r="M8" i="28"/>
  <c r="L8" i="28"/>
  <c r="I8" i="28"/>
  <c r="H8" i="28"/>
  <c r="G8" i="28"/>
  <c r="F8" i="28"/>
  <c r="E8" i="28"/>
  <c r="D8" i="28"/>
  <c r="C8" i="28"/>
  <c r="CD96" i="27"/>
  <c r="CC96" i="27"/>
  <c r="CB96" i="27"/>
  <c r="CA96" i="27"/>
  <c r="BZ96" i="27"/>
  <c r="BY96" i="27"/>
  <c r="BX96" i="27"/>
  <c r="BW96" i="27"/>
  <c r="BV96" i="27"/>
  <c r="BU96" i="27"/>
  <c r="BT96" i="27"/>
  <c r="BS96" i="27"/>
  <c r="BR96" i="27"/>
  <c r="BQ96" i="27"/>
  <c r="BP96" i="27"/>
  <c r="BO96" i="27"/>
  <c r="BN96" i="27"/>
  <c r="BM96" i="27"/>
  <c r="BL96" i="27"/>
  <c r="BK96" i="27"/>
  <c r="BJ96" i="27"/>
  <c r="BI96" i="27"/>
  <c r="BH96" i="27"/>
  <c r="BG96" i="27"/>
  <c r="BF96" i="27"/>
  <c r="BE96" i="27"/>
  <c r="BD96" i="27"/>
  <c r="BC96" i="27"/>
  <c r="BB96" i="27"/>
  <c r="BA96" i="27"/>
  <c r="AZ96" i="27"/>
  <c r="AY96" i="27"/>
  <c r="AX96" i="27"/>
  <c r="AW96" i="27"/>
  <c r="AV96" i="27"/>
  <c r="AU96" i="27"/>
  <c r="AT96" i="27"/>
  <c r="AS96" i="27"/>
  <c r="AR96" i="27"/>
  <c r="AQ96" i="27"/>
  <c r="AP96" i="27"/>
  <c r="AO96" i="27"/>
  <c r="AN96" i="27"/>
  <c r="AM96" i="27"/>
  <c r="AL96" i="27"/>
  <c r="AK96" i="27"/>
  <c r="AJ96" i="27"/>
  <c r="AI96" i="27"/>
  <c r="AH96" i="27"/>
  <c r="AG96" i="27"/>
  <c r="AF96" i="27"/>
  <c r="AE96" i="27"/>
  <c r="AD96" i="27"/>
  <c r="AC96" i="27"/>
  <c r="AB96" i="27"/>
  <c r="AA96" i="27"/>
  <c r="Z96" i="27"/>
  <c r="Y96" i="27"/>
  <c r="X96" i="27"/>
  <c r="W96" i="27"/>
  <c r="V96" i="27"/>
  <c r="U96" i="27"/>
  <c r="T96" i="27"/>
  <c r="S96" i="27"/>
  <c r="R96" i="27"/>
  <c r="Q96" i="27"/>
  <c r="P96" i="27"/>
  <c r="O96" i="27"/>
  <c r="N96" i="27"/>
  <c r="M96" i="27"/>
  <c r="L96" i="27"/>
  <c r="K96" i="27"/>
  <c r="J96" i="27"/>
  <c r="I96" i="27"/>
  <c r="H96" i="27"/>
  <c r="G96" i="27"/>
  <c r="F96" i="27"/>
  <c r="E96" i="27"/>
  <c r="D96" i="27"/>
  <c r="D27" i="27" l="1"/>
  <c r="D42" i="27"/>
  <c r="D30" i="27"/>
  <c r="D45" i="27"/>
  <c r="CD69" i="31"/>
  <c r="D43" i="27"/>
  <c r="D28" i="27"/>
  <c r="CD67" i="31"/>
  <c r="CD46" i="31"/>
  <c r="CD87" i="31"/>
  <c r="CD65" i="31"/>
  <c r="CE48" i="31"/>
  <c r="BA19" i="43"/>
  <c r="BB19" i="43" s="1"/>
  <c r="BA27" i="43"/>
  <c r="BB27" i="43" s="1"/>
  <c r="BA35" i="43"/>
  <c r="BB35" i="43" s="1"/>
  <c r="BA43" i="43"/>
  <c r="BB43" i="43" s="1"/>
  <c r="BA51" i="43"/>
  <c r="BB51" i="43" s="1"/>
  <c r="BA59" i="43"/>
  <c r="BB59" i="43" s="1"/>
  <c r="BA67" i="43"/>
  <c r="BB67" i="43" s="1"/>
  <c r="CD48" i="31"/>
  <c r="BA32" i="43"/>
  <c r="BB32" i="43" s="1"/>
  <c r="BA48" i="43"/>
  <c r="BB48" i="43" s="1"/>
  <c r="BA56" i="43"/>
  <c r="BB56" i="43" s="1"/>
  <c r="BA30" i="43"/>
  <c r="BB30" i="43" s="1"/>
  <c r="BA46" i="43"/>
  <c r="BB46" i="43" s="1"/>
  <c r="BA34" i="43"/>
  <c r="BB34" i="43" s="1"/>
  <c r="BA50" i="43"/>
  <c r="BB50" i="43" s="1"/>
  <c r="BA66" i="43"/>
  <c r="BB66" i="43" s="1"/>
  <c r="BA53" i="43"/>
  <c r="BB53" i="43" s="1"/>
  <c r="BA23" i="43"/>
  <c r="BB23" i="43" s="1"/>
  <c r="BA39" i="43"/>
  <c r="BB39" i="43" s="1"/>
  <c r="BA55" i="43"/>
  <c r="BB55" i="43" s="1"/>
  <c r="BA41" i="43"/>
  <c r="BB41" i="43" s="1"/>
  <c r="BA57" i="43"/>
  <c r="BB57" i="43" s="1"/>
  <c r="BA42" i="43"/>
  <c r="BB42" i="43" s="1"/>
  <c r="BA58" i="43"/>
  <c r="BB58" i="43" s="1"/>
  <c r="BA28" i="43"/>
  <c r="BB28" i="43" s="1"/>
  <c r="BA44" i="43"/>
  <c r="BB44" i="43" s="1"/>
  <c r="BA60" i="43"/>
  <c r="BB60" i="43" s="1"/>
  <c r="BA62" i="43"/>
  <c r="BB62" i="43" s="1"/>
  <c r="BA31" i="43"/>
  <c r="BB31" i="43" s="1"/>
  <c r="BA47" i="43"/>
  <c r="BB47" i="43" s="1"/>
  <c r="BA63" i="43"/>
  <c r="BB63" i="43" s="1"/>
  <c r="BA64" i="43"/>
  <c r="BB64" i="43" s="1"/>
  <c r="BA33" i="43"/>
  <c r="BB33" i="43" s="1"/>
  <c r="BA49" i="43"/>
  <c r="BB49" i="43" s="1"/>
  <c r="BA65" i="43"/>
  <c r="BB65" i="43" s="1"/>
  <c r="BA18" i="43"/>
  <c r="BB18" i="43" s="1"/>
  <c r="BA17" i="43"/>
  <c r="BB17" i="43" s="1"/>
  <c r="BA20" i="43"/>
  <c r="BB20" i="43" s="1"/>
  <c r="BA36" i="43"/>
  <c r="BB36" i="43" s="1"/>
  <c r="BA52" i="43"/>
  <c r="BB52" i="43" s="1"/>
  <c r="BA68" i="43"/>
  <c r="BB68" i="43" s="1"/>
  <c r="BA21" i="43"/>
  <c r="BB21" i="43" s="1"/>
  <c r="BA37" i="43"/>
  <c r="BB37" i="43" s="1"/>
  <c r="BA69" i="43"/>
  <c r="BB69" i="43" s="1"/>
  <c r="BA22" i="43"/>
  <c r="BB22" i="43" s="1"/>
  <c r="BA38" i="43"/>
  <c r="BB38" i="43" s="1"/>
  <c r="BA54" i="43"/>
  <c r="BB54" i="43" s="1"/>
  <c r="BA70" i="43"/>
  <c r="BB70" i="43" s="1"/>
  <c r="BA24" i="43"/>
  <c r="BB24" i="43" s="1"/>
  <c r="BA40" i="43"/>
  <c r="BB40" i="43" s="1"/>
  <c r="CE65" i="31"/>
  <c r="AI68" i="45"/>
  <c r="CI68" i="45" s="1"/>
  <c r="U67" i="45"/>
  <c r="W67" i="45" s="1"/>
  <c r="AC67" i="45" s="1"/>
  <c r="BS67" i="45" s="1"/>
  <c r="AT86" i="43"/>
  <c r="DJ86" i="43" s="1"/>
  <c r="AT82" i="43"/>
  <c r="DJ82" i="43" s="1"/>
  <c r="AC79" i="43"/>
  <c r="AC72" i="43"/>
  <c r="Z59" i="43"/>
  <c r="AD59" i="43" s="1"/>
  <c r="P52" i="43"/>
  <c r="Q52" i="43" s="1"/>
  <c r="AI81" i="45"/>
  <c r="CI81" i="45" s="1"/>
  <c r="AM82" i="43"/>
  <c r="Z79" i="43"/>
  <c r="AC78" i="43"/>
  <c r="AM69" i="43"/>
  <c r="AN69" i="43" s="1"/>
  <c r="AT68" i="43"/>
  <c r="DJ68" i="43" s="1"/>
  <c r="AC66" i="43"/>
  <c r="AI69" i="45"/>
  <c r="CI69" i="45" s="1"/>
  <c r="U68" i="45"/>
  <c r="W68" i="45" s="1"/>
  <c r="AC68" i="45" s="1"/>
  <c r="BS68" i="45" s="1"/>
  <c r="AT89" i="43"/>
  <c r="DJ89" i="43" s="1"/>
  <c r="AT85" i="43"/>
  <c r="DJ85" i="43" s="1"/>
  <c r="DL85" i="43" s="1"/>
  <c r="AT81" i="43"/>
  <c r="DJ81" i="43" s="1"/>
  <c r="DL81" i="43" s="1"/>
  <c r="AC77" i="43"/>
  <c r="AT74" i="43"/>
  <c r="DJ74" i="43" s="1"/>
  <c r="AT71" i="43"/>
  <c r="DJ71" i="43" s="1"/>
  <c r="AM68" i="43"/>
  <c r="AN68" i="43" s="1"/>
  <c r="P67" i="43"/>
  <c r="Q67" i="43" s="1"/>
  <c r="AI89" i="45"/>
  <c r="CI89" i="45" s="1"/>
  <c r="AI77" i="45"/>
  <c r="CI77" i="45" s="1"/>
  <c r="U52" i="45"/>
  <c r="W52" i="45" s="1"/>
  <c r="AC52" i="45" s="1"/>
  <c r="BS52" i="45" s="1"/>
  <c r="AT79" i="43"/>
  <c r="DJ79" i="43" s="1"/>
  <c r="U48" i="45"/>
  <c r="W48" i="45" s="1"/>
  <c r="AC48" i="45" s="1"/>
  <c r="BS48" i="45" s="1"/>
  <c r="AC82" i="43"/>
  <c r="AM81" i="43"/>
  <c r="AT80" i="43"/>
  <c r="DJ80" i="43" s="1"/>
  <c r="AC76" i="43"/>
  <c r="AT73" i="43"/>
  <c r="DJ73" i="43" s="1"/>
  <c r="AM71" i="43"/>
  <c r="AN71" i="43" s="1"/>
  <c r="AT70" i="43"/>
  <c r="DJ70" i="43" s="1"/>
  <c r="AC69" i="43"/>
  <c r="AC65" i="43"/>
  <c r="Z50" i="43"/>
  <c r="AD50" i="43" s="1"/>
  <c r="AC81" i="43"/>
  <c r="AI86" i="45"/>
  <c r="CI86" i="45" s="1"/>
  <c r="AI83" i="45"/>
  <c r="CI83" i="45" s="1"/>
  <c r="U51" i="45"/>
  <c r="W51" i="45" s="1"/>
  <c r="AC51" i="45" s="1"/>
  <c r="BS51" i="45" s="1"/>
  <c r="BU51" i="45" s="1"/>
  <c r="AT88" i="43"/>
  <c r="DJ88" i="43" s="1"/>
  <c r="AT84" i="43"/>
  <c r="DJ84" i="43" s="1"/>
  <c r="AM80" i="43"/>
  <c r="AC75" i="43"/>
  <c r="AM73" i="43"/>
  <c r="AT72" i="43"/>
  <c r="DJ72" i="43" s="1"/>
  <c r="P72" i="43"/>
  <c r="Q72" i="43" s="1"/>
  <c r="AT67" i="43"/>
  <c r="DJ67" i="43" s="1"/>
  <c r="P48" i="43"/>
  <c r="Q48" i="43" s="1"/>
  <c r="AT87" i="43"/>
  <c r="DJ87" i="43" s="1"/>
  <c r="AC80" i="43"/>
  <c r="AT77" i="43"/>
  <c r="DJ77" i="43" s="1"/>
  <c r="AM72" i="43"/>
  <c r="AN72" i="43" s="1"/>
  <c r="AM66" i="43"/>
  <c r="AN66" i="43" s="1"/>
  <c r="U56" i="45"/>
  <c r="W56" i="45" s="1"/>
  <c r="AC56" i="45" s="1"/>
  <c r="BS56" i="45" s="1"/>
  <c r="U49" i="45"/>
  <c r="W49" i="45" s="1"/>
  <c r="AC49" i="45" s="1"/>
  <c r="BS49" i="45" s="1"/>
  <c r="AC71" i="43"/>
  <c r="AM67" i="43"/>
  <c r="AN67" i="43" s="1"/>
  <c r="AT83" i="43"/>
  <c r="DJ83" i="43" s="1"/>
  <c r="AM79" i="43"/>
  <c r="AC74" i="43"/>
  <c r="AT66" i="43"/>
  <c r="DJ66" i="43" s="1"/>
  <c r="AI87" i="45"/>
  <c r="CI87" i="45" s="1"/>
  <c r="AC68" i="43"/>
  <c r="AC67" i="43"/>
  <c r="Z60" i="43"/>
  <c r="AD60" i="43" s="1"/>
  <c r="Z47" i="43"/>
  <c r="AD47" i="43" s="1"/>
  <c r="AM78" i="43"/>
  <c r="AT65" i="43"/>
  <c r="DJ65" i="43" s="1"/>
  <c r="AI80" i="45"/>
  <c r="CI80" i="45" s="1"/>
  <c r="AT78" i="43"/>
  <c r="DJ78" i="43" s="1"/>
  <c r="Z57" i="43"/>
  <c r="AD57" i="43" s="1"/>
  <c r="AT91" i="43"/>
  <c r="DJ91" i="43" s="1"/>
  <c r="AC73" i="43"/>
  <c r="AM70" i="43"/>
  <c r="AN70" i="43" s="1"/>
  <c r="Z53" i="43"/>
  <c r="AD53" i="43" s="1"/>
  <c r="U62" i="45"/>
  <c r="W62" i="45" s="1"/>
  <c r="AC62" i="45" s="1"/>
  <c r="BS62" i="45" s="1"/>
  <c r="P54" i="43"/>
  <c r="Q54" i="43" s="1"/>
  <c r="E82" i="45"/>
  <c r="Z75" i="45"/>
  <c r="AB75" i="45" s="1"/>
  <c r="M75" i="43"/>
  <c r="W73" i="43"/>
  <c r="E77" i="45"/>
  <c r="G77" i="45" s="1"/>
  <c r="M81" i="43"/>
  <c r="Z81" i="45"/>
  <c r="AB81" i="45" s="1"/>
  <c r="W79" i="43"/>
  <c r="W80" i="43"/>
  <c r="E81" i="45"/>
  <c r="G81" i="45" s="1"/>
  <c r="W82" i="43"/>
  <c r="Z82" i="45"/>
  <c r="AB82" i="45" s="1"/>
  <c r="M78" i="45"/>
  <c r="O78" i="45" s="1"/>
  <c r="E75" i="45"/>
  <c r="G75" i="45" s="1"/>
  <c r="W78" i="43"/>
  <c r="M76" i="45"/>
  <c r="O76" i="45" s="1"/>
  <c r="M81" i="45"/>
  <c r="O81" i="45" s="1"/>
  <c r="M73" i="45"/>
  <c r="O73" i="45" s="1"/>
  <c r="E80" i="43"/>
  <c r="G80" i="43" s="1"/>
  <c r="W77" i="43"/>
  <c r="W75" i="43"/>
  <c r="M82" i="45"/>
  <c r="O88" i="45" s="1"/>
  <c r="E76" i="45"/>
  <c r="G76" i="45" s="1"/>
  <c r="Z80" i="45"/>
  <c r="AB80" i="45" s="1"/>
  <c r="M82" i="43"/>
  <c r="W81" i="43"/>
  <c r="M74" i="45"/>
  <c r="O74" i="45" s="1"/>
  <c r="W76" i="43"/>
  <c r="W74" i="43"/>
  <c r="M74" i="43"/>
  <c r="M79" i="45"/>
  <c r="O79" i="45" s="1"/>
  <c r="M78" i="43"/>
  <c r="M76" i="43"/>
  <c r="E79" i="45"/>
  <c r="G79" i="45" s="1"/>
  <c r="CE47" i="31"/>
  <c r="CE24" i="31"/>
  <c r="CE46" i="31"/>
  <c r="BZ48" i="44"/>
  <c r="BZ37" i="44"/>
  <c r="BZ46" i="44"/>
  <c r="BZ47" i="44"/>
  <c r="BZ24" i="44"/>
  <c r="BZ96" i="44"/>
  <c r="BZ87" i="44"/>
  <c r="BZ65" i="44"/>
  <c r="BA47" i="44"/>
  <c r="BA24" i="44"/>
  <c r="BA96" i="44"/>
  <c r="BA87" i="44"/>
  <c r="BA65" i="44"/>
  <c r="BA37" i="44"/>
  <c r="BA48" i="44"/>
  <c r="BA46" i="44"/>
  <c r="CD69" i="44"/>
  <c r="CD39" i="44"/>
  <c r="CD98" i="44"/>
  <c r="CD71" i="44"/>
  <c r="CD67" i="44"/>
  <c r="CD26" i="44"/>
  <c r="CE96" i="31"/>
  <c r="CE96" i="44"/>
  <c r="CE47" i="44"/>
  <c r="CE87" i="44"/>
  <c r="CE46" i="44"/>
  <c r="CE24" i="44"/>
  <c r="CE37" i="44"/>
  <c r="CE65" i="44"/>
  <c r="CE48" i="44"/>
  <c r="CB24" i="44"/>
  <c r="CB48" i="44"/>
  <c r="CB46" i="44"/>
  <c r="CB37" i="44"/>
  <c r="CB87" i="44"/>
  <c r="CB96" i="44"/>
  <c r="CB65" i="44"/>
  <c r="CB47" i="44"/>
  <c r="AP46" i="44"/>
  <c r="AP37" i="44"/>
  <c r="AP87" i="44"/>
  <c r="AP96" i="44"/>
  <c r="AP65" i="44"/>
  <c r="AP48" i="44"/>
  <c r="AP24" i="44"/>
  <c r="AP47" i="44"/>
  <c r="BN24" i="44"/>
  <c r="BN87" i="44"/>
  <c r="BN96" i="44"/>
  <c r="BN46" i="44"/>
  <c r="BN65" i="44"/>
  <c r="BN48" i="44"/>
  <c r="BN47" i="44"/>
  <c r="BN37" i="44"/>
  <c r="CA48" i="44"/>
  <c r="CA46" i="44"/>
  <c r="CA47" i="44"/>
  <c r="CA37" i="44"/>
  <c r="CA65" i="44"/>
  <c r="CA24" i="44"/>
  <c r="CA87" i="44"/>
  <c r="CA96" i="44"/>
  <c r="BO98" i="44"/>
  <c r="BO69" i="44"/>
  <c r="BO71" i="44"/>
  <c r="BO67" i="44"/>
  <c r="BO39" i="44"/>
  <c r="BO26" i="44"/>
  <c r="AT46" i="44"/>
  <c r="AT47" i="44"/>
  <c r="AT48" i="44"/>
  <c r="AT37" i="44"/>
  <c r="AT96" i="44"/>
  <c r="AT87" i="44"/>
  <c r="AT65" i="44"/>
  <c r="AT24" i="44"/>
  <c r="CA26" i="44"/>
  <c r="CA39" i="44"/>
  <c r="CA71" i="44"/>
  <c r="CA98" i="44"/>
  <c r="CA67" i="44"/>
  <c r="CA69" i="44"/>
  <c r="BW26" i="44"/>
  <c r="BW39" i="44"/>
  <c r="BW98" i="44"/>
  <c r="BW69" i="44"/>
  <c r="BW71" i="44"/>
  <c r="BW67" i="44"/>
  <c r="AK48" i="44"/>
  <c r="AK24" i="44"/>
  <c r="AK96" i="44"/>
  <c r="AK87" i="44"/>
  <c r="AK65" i="44"/>
  <c r="AK37" i="44"/>
  <c r="AK46" i="44"/>
  <c r="AK47" i="44"/>
  <c r="AN46" i="44"/>
  <c r="AN87" i="44"/>
  <c r="AN96" i="44"/>
  <c r="AN65" i="44"/>
  <c r="AN47" i="44"/>
  <c r="AN48" i="44"/>
  <c r="AN37" i="44"/>
  <c r="AN24" i="44"/>
  <c r="BX48" i="44"/>
  <c r="BX37" i="44"/>
  <c r="BX96" i="44"/>
  <c r="BX87" i="44"/>
  <c r="BX47" i="44"/>
  <c r="BX65" i="44"/>
  <c r="BX24" i="44"/>
  <c r="BX46" i="44"/>
  <c r="BX26" i="44"/>
  <c r="BX98" i="44"/>
  <c r="BX69" i="44"/>
  <c r="BX71" i="44"/>
  <c r="BX67" i="44"/>
  <c r="BX39" i="44"/>
  <c r="BU26" i="44"/>
  <c r="BU98" i="44"/>
  <c r="BU71" i="44"/>
  <c r="BU69" i="44"/>
  <c r="BU67" i="44"/>
  <c r="BU39" i="44"/>
  <c r="BG37" i="44"/>
  <c r="BG46" i="44"/>
  <c r="BG47" i="44"/>
  <c r="BG24" i="44"/>
  <c r="BG87" i="44"/>
  <c r="BG96" i="44"/>
  <c r="BG65" i="44"/>
  <c r="BG48" i="44"/>
  <c r="BI26" i="44"/>
  <c r="BI39" i="44"/>
  <c r="BI98" i="44"/>
  <c r="BI71" i="44"/>
  <c r="BI67" i="44"/>
  <c r="BI69" i="44"/>
  <c r="AF48" i="44"/>
  <c r="AF47" i="44"/>
  <c r="AF46" i="44"/>
  <c r="AF24" i="44"/>
  <c r="AF37" i="44"/>
  <c r="AF87" i="44"/>
  <c r="AF96" i="44"/>
  <c r="AF65" i="44"/>
  <c r="BS26" i="44"/>
  <c r="BS39" i="44"/>
  <c r="BS98" i="44"/>
  <c r="BS69" i="44"/>
  <c r="BS71" i="44"/>
  <c r="BS67" i="44"/>
  <c r="BM67" i="44"/>
  <c r="BM39" i="44"/>
  <c r="BM26" i="44"/>
  <c r="BM98" i="44"/>
  <c r="BM69" i="44"/>
  <c r="BM71" i="44"/>
  <c r="H55" i="29"/>
  <c r="BF55" i="43" s="1"/>
  <c r="BS48" i="44"/>
  <c r="BS24" i="44"/>
  <c r="BS96" i="44"/>
  <c r="BS87" i="44"/>
  <c r="BS65" i="44"/>
  <c r="BS46" i="44"/>
  <c r="BS37" i="44"/>
  <c r="BS47" i="44"/>
  <c r="BP47" i="44"/>
  <c r="BP87" i="44"/>
  <c r="BP65" i="44"/>
  <c r="BP46" i="44"/>
  <c r="BP24" i="44"/>
  <c r="BP48" i="44"/>
  <c r="BP96" i="44"/>
  <c r="BP37" i="44"/>
  <c r="BH39" i="44"/>
  <c r="BH26" i="44"/>
  <c r="BH71" i="44"/>
  <c r="BH67" i="44"/>
  <c r="BH69" i="44"/>
  <c r="BH98" i="44"/>
  <c r="BU24" i="44"/>
  <c r="BU87" i="44"/>
  <c r="BU96" i="44"/>
  <c r="BU65" i="44"/>
  <c r="BU47" i="44"/>
  <c r="BU48" i="44"/>
  <c r="BU37" i="44"/>
  <c r="BU46" i="44"/>
  <c r="AV48" i="44"/>
  <c r="AV47" i="44"/>
  <c r="AV87" i="44"/>
  <c r="AV96" i="44"/>
  <c r="AV65" i="44"/>
  <c r="AV24" i="44"/>
  <c r="AV37" i="44"/>
  <c r="AV46" i="44"/>
  <c r="CB39" i="44"/>
  <c r="CB26" i="44"/>
  <c r="CB98" i="44"/>
  <c r="CB71" i="44"/>
  <c r="CB67" i="44"/>
  <c r="CB69" i="44"/>
  <c r="BN26" i="44"/>
  <c r="BN98" i="44"/>
  <c r="BN67" i="44"/>
  <c r="BN69" i="44"/>
  <c r="BN71" i="44"/>
  <c r="BN39" i="44"/>
  <c r="BZ26" i="44"/>
  <c r="BZ39" i="44"/>
  <c r="BZ98" i="44"/>
  <c r="BZ71" i="44"/>
  <c r="BZ67" i="44"/>
  <c r="BZ69" i="44"/>
  <c r="BB24" i="44"/>
  <c r="BB96" i="44"/>
  <c r="BB87" i="44"/>
  <c r="BB65" i="44"/>
  <c r="BB46" i="44"/>
  <c r="BB47" i="44"/>
  <c r="BB48" i="44"/>
  <c r="BB37" i="44"/>
  <c r="BQ26" i="44"/>
  <c r="BQ98" i="44"/>
  <c r="BQ67" i="44"/>
  <c r="BQ69" i="44"/>
  <c r="BQ71" i="44"/>
  <c r="BQ39" i="44"/>
  <c r="BV26" i="44"/>
  <c r="BV71" i="44"/>
  <c r="BV67" i="44"/>
  <c r="BV39" i="44"/>
  <c r="BV98" i="44"/>
  <c r="BV69" i="44"/>
  <c r="BL48" i="44"/>
  <c r="BL37" i="44"/>
  <c r="BL87" i="44"/>
  <c r="BL96" i="44"/>
  <c r="BL65" i="44"/>
  <c r="BL24" i="44"/>
  <c r="BL46" i="44"/>
  <c r="BL47" i="44"/>
  <c r="AZ24" i="44"/>
  <c r="AZ47" i="44"/>
  <c r="AZ48" i="44"/>
  <c r="AZ96" i="44"/>
  <c r="AZ87" i="44"/>
  <c r="AZ65" i="44"/>
  <c r="AZ46" i="44"/>
  <c r="AZ37" i="44"/>
  <c r="AR46" i="44"/>
  <c r="AR37" i="44"/>
  <c r="AR65" i="44"/>
  <c r="AR48" i="44"/>
  <c r="AR96" i="44"/>
  <c r="AR24" i="44"/>
  <c r="AR47" i="44"/>
  <c r="AR87" i="44"/>
  <c r="BK47" i="44"/>
  <c r="BK48" i="44"/>
  <c r="BK46" i="44"/>
  <c r="BK37" i="44"/>
  <c r="BK24" i="44"/>
  <c r="BK87" i="44"/>
  <c r="BK96" i="44"/>
  <c r="BK65" i="44"/>
  <c r="AM37" i="44"/>
  <c r="AM87" i="44"/>
  <c r="AM65" i="44"/>
  <c r="AM46" i="44"/>
  <c r="AM47" i="44"/>
  <c r="AM48" i="44"/>
  <c r="AM96" i="44"/>
  <c r="AM24" i="44"/>
  <c r="AO46" i="44"/>
  <c r="AO87" i="44"/>
  <c r="AO65" i="44"/>
  <c r="AO24" i="44"/>
  <c r="AO47" i="44"/>
  <c r="AO48" i="44"/>
  <c r="AO37" i="44"/>
  <c r="AO96" i="44"/>
  <c r="BV37" i="44"/>
  <c r="BV47" i="44"/>
  <c r="BV87" i="44"/>
  <c r="BV96" i="44"/>
  <c r="BV65" i="44"/>
  <c r="BV48" i="44"/>
  <c r="BV24" i="44"/>
  <c r="BV46" i="44"/>
  <c r="BM48" i="44"/>
  <c r="BM87" i="44"/>
  <c r="BM96" i="44"/>
  <c r="BM65" i="44"/>
  <c r="BM37" i="44"/>
  <c r="BM24" i="44"/>
  <c r="BM46" i="44"/>
  <c r="BM47" i="44"/>
  <c r="AL48" i="44"/>
  <c r="AL37" i="44"/>
  <c r="AL24" i="44"/>
  <c r="AL96" i="44"/>
  <c r="AL87" i="44"/>
  <c r="AL65" i="44"/>
  <c r="AL46" i="44"/>
  <c r="AL47" i="44"/>
  <c r="BQ87" i="44"/>
  <c r="BQ96" i="44"/>
  <c r="BQ65" i="44"/>
  <c r="BQ24" i="44"/>
  <c r="BQ37" i="44"/>
  <c r="BQ46" i="44"/>
  <c r="BQ47" i="44"/>
  <c r="BQ48" i="44"/>
  <c r="BL39" i="44"/>
  <c r="BL98" i="44"/>
  <c r="BL67" i="44"/>
  <c r="BL69" i="44"/>
  <c r="BL71" i="44"/>
  <c r="BL26" i="44"/>
  <c r="BH47" i="44"/>
  <c r="BH48" i="44"/>
  <c r="BH87" i="44"/>
  <c r="BH46" i="44"/>
  <c r="BH37" i="44"/>
  <c r="BH96" i="44"/>
  <c r="BH65" i="44"/>
  <c r="BH24" i="44"/>
  <c r="BO47" i="44"/>
  <c r="BO87" i="44"/>
  <c r="BO65" i="44"/>
  <c r="BO46" i="44"/>
  <c r="BO24" i="44"/>
  <c r="BO48" i="44"/>
  <c r="BO37" i="44"/>
  <c r="BO96" i="44"/>
  <c r="AB37" i="44"/>
  <c r="AB48" i="44"/>
  <c r="AB47" i="44"/>
  <c r="AB87" i="44"/>
  <c r="AB65" i="44"/>
  <c r="AB24" i="44"/>
  <c r="AB46" i="44"/>
  <c r="AB96" i="44"/>
  <c r="BD37" i="44"/>
  <c r="BD46" i="44"/>
  <c r="BD24" i="44"/>
  <c r="BD87" i="44"/>
  <c r="BD96" i="44"/>
  <c r="BD47" i="44"/>
  <c r="BD48" i="44"/>
  <c r="BD65" i="44"/>
  <c r="BR26" i="44"/>
  <c r="BR98" i="44"/>
  <c r="BR69" i="44"/>
  <c r="BR67" i="44"/>
  <c r="BR71" i="44"/>
  <c r="BR39" i="44"/>
  <c r="BW37" i="44"/>
  <c r="BW47" i="44"/>
  <c r="BW65" i="44"/>
  <c r="BW24" i="44"/>
  <c r="BW87" i="44"/>
  <c r="BW96" i="44"/>
  <c r="BW48" i="44"/>
  <c r="BW46" i="44"/>
  <c r="CC98" i="44"/>
  <c r="CC71" i="44"/>
  <c r="CC69" i="44"/>
  <c r="CC67" i="44"/>
  <c r="CC39" i="44"/>
  <c r="CC26" i="44"/>
  <c r="AH47" i="44"/>
  <c r="AH87" i="44"/>
  <c r="AH46" i="44"/>
  <c r="AH65" i="44"/>
  <c r="AH37" i="44"/>
  <c r="AH48" i="44"/>
  <c r="AH96" i="44"/>
  <c r="AH24" i="44"/>
  <c r="CD129" i="27"/>
  <c r="BR46" i="44"/>
  <c r="BR47" i="44"/>
  <c r="BR48" i="44"/>
  <c r="BR24" i="44"/>
  <c r="BR96" i="44"/>
  <c r="BR87" i="44"/>
  <c r="BR65" i="44"/>
  <c r="BR37" i="44"/>
  <c r="BY48" i="44"/>
  <c r="BY46" i="44"/>
  <c r="BY37" i="44"/>
  <c r="BY47" i="44"/>
  <c r="BY87" i="44"/>
  <c r="BY96" i="44"/>
  <c r="BY65" i="44"/>
  <c r="BY24" i="44"/>
  <c r="AW87" i="44"/>
  <c r="AW96" i="44"/>
  <c r="AW65" i="44"/>
  <c r="AW48" i="44"/>
  <c r="AW37" i="44"/>
  <c r="AW24" i="44"/>
  <c r="AW47" i="44"/>
  <c r="AW46" i="44"/>
  <c r="BC37" i="44"/>
  <c r="BC24" i="44"/>
  <c r="BC96" i="44"/>
  <c r="BC87" i="44"/>
  <c r="BC65" i="44"/>
  <c r="BC46" i="44"/>
  <c r="BC47" i="44"/>
  <c r="BC48" i="44"/>
  <c r="AG37" i="44"/>
  <c r="AG47" i="44"/>
  <c r="AG24" i="44"/>
  <c r="AG46" i="44"/>
  <c r="AG87" i="44"/>
  <c r="AG96" i="44"/>
  <c r="AG65" i="44"/>
  <c r="AG48" i="44"/>
  <c r="BP98" i="44"/>
  <c r="BP67" i="44"/>
  <c r="BP69" i="44"/>
  <c r="BP71" i="44"/>
  <c r="BP39" i="44"/>
  <c r="BP26" i="44"/>
  <c r="AY47" i="44"/>
  <c r="AY24" i="44"/>
  <c r="AY48" i="44"/>
  <c r="AY96" i="44"/>
  <c r="AY87" i="44"/>
  <c r="AY65" i="44"/>
  <c r="AY46" i="44"/>
  <c r="AY37" i="44"/>
  <c r="BT87" i="44"/>
  <c r="BT96" i="44"/>
  <c r="BT65" i="44"/>
  <c r="BT47" i="44"/>
  <c r="BT48" i="44"/>
  <c r="BT24" i="44"/>
  <c r="BT37" i="44"/>
  <c r="BT46" i="44"/>
  <c r="AE37" i="44"/>
  <c r="AE46" i="44"/>
  <c r="AE47" i="44"/>
  <c r="AE48" i="44"/>
  <c r="AE24" i="44"/>
  <c r="AE87" i="44"/>
  <c r="AE96" i="44"/>
  <c r="AE65" i="44"/>
  <c r="BE37" i="44"/>
  <c r="BE46" i="44"/>
  <c r="BE24" i="44"/>
  <c r="BE87" i="44"/>
  <c r="BE96" i="44"/>
  <c r="BE65" i="44"/>
  <c r="BE47" i="44"/>
  <c r="BE48" i="44"/>
  <c r="AI37" i="44"/>
  <c r="AI96" i="44"/>
  <c r="AI24" i="44"/>
  <c r="AI47" i="44"/>
  <c r="AI87" i="44"/>
  <c r="AI46" i="44"/>
  <c r="AI65" i="44"/>
  <c r="AI48" i="44"/>
  <c r="AU46" i="44"/>
  <c r="AU47" i="44"/>
  <c r="AU37" i="44"/>
  <c r="AU48" i="44"/>
  <c r="AU24" i="44"/>
  <c r="AU87" i="44"/>
  <c r="AU96" i="44"/>
  <c r="AU65" i="44"/>
  <c r="CC46" i="44"/>
  <c r="CC87" i="44"/>
  <c r="CC24" i="44"/>
  <c r="CC96" i="44"/>
  <c r="CC47" i="44"/>
  <c r="CC65" i="44"/>
  <c r="CC37" i="44"/>
  <c r="CC48" i="44"/>
  <c r="BJ47" i="44"/>
  <c r="BJ46" i="44"/>
  <c r="BJ37" i="44"/>
  <c r="BJ24" i="44"/>
  <c r="BJ96" i="44"/>
  <c r="BJ87" i="44"/>
  <c r="BJ65" i="44"/>
  <c r="BJ48" i="44"/>
  <c r="BI47" i="44"/>
  <c r="BI46" i="44"/>
  <c r="BI37" i="44"/>
  <c r="BI65" i="44"/>
  <c r="BI48" i="44"/>
  <c r="BI24" i="44"/>
  <c r="BI87" i="44"/>
  <c r="BI96" i="44"/>
  <c r="BY26" i="44"/>
  <c r="BY98" i="44"/>
  <c r="BY69" i="44"/>
  <c r="BY39" i="44"/>
  <c r="BY71" i="44"/>
  <c r="BY67" i="44"/>
  <c r="AC37" i="44"/>
  <c r="AC47" i="44"/>
  <c r="AC48" i="44"/>
  <c r="AC46" i="44"/>
  <c r="AC24" i="44"/>
  <c r="AC87" i="44"/>
  <c r="AC96" i="44"/>
  <c r="AC65" i="44"/>
  <c r="BF47" i="44"/>
  <c r="BF46" i="44"/>
  <c r="BF96" i="44"/>
  <c r="BF24" i="44"/>
  <c r="BF37" i="44"/>
  <c r="BF48" i="44"/>
  <c r="BF87" i="44"/>
  <c r="BF65" i="44"/>
  <c r="AX47" i="44"/>
  <c r="AX87" i="44"/>
  <c r="AX96" i="44"/>
  <c r="AX65" i="44"/>
  <c r="AX37" i="44"/>
  <c r="AX48" i="44"/>
  <c r="AX46" i="44"/>
  <c r="AX24" i="44"/>
  <c r="AQ37" i="44"/>
  <c r="AQ47" i="44"/>
  <c r="AQ46" i="44"/>
  <c r="AQ87" i="44"/>
  <c r="AQ96" i="44"/>
  <c r="AQ65" i="44"/>
  <c r="AQ48" i="44"/>
  <c r="AQ24" i="44"/>
  <c r="BK26" i="44"/>
  <c r="BK39" i="44"/>
  <c r="BK71" i="44"/>
  <c r="BK98" i="44"/>
  <c r="BK67" i="44"/>
  <c r="BK69" i="44"/>
  <c r="AJ48" i="44"/>
  <c r="AJ37" i="44"/>
  <c r="AJ24" i="44"/>
  <c r="AJ47" i="44"/>
  <c r="AJ96" i="44"/>
  <c r="AJ87" i="44"/>
  <c r="AJ65" i="44"/>
  <c r="AJ46" i="44"/>
  <c r="CD48" i="44"/>
  <c r="CD46" i="44"/>
  <c r="CD24" i="44"/>
  <c r="CD47" i="44"/>
  <c r="CD87" i="44"/>
  <c r="CD96" i="44"/>
  <c r="CD65" i="44"/>
  <c r="CD37" i="44"/>
  <c r="BJ26" i="44"/>
  <c r="BJ39" i="44"/>
  <c r="BJ98" i="44"/>
  <c r="BJ71" i="44"/>
  <c r="BJ67" i="44"/>
  <c r="BJ69" i="44"/>
  <c r="BT26" i="44"/>
  <c r="BT39" i="44"/>
  <c r="BT98" i="44"/>
  <c r="BT69" i="44"/>
  <c r="BT71" i="44"/>
  <c r="BT67" i="44"/>
  <c r="CE87" i="31"/>
  <c r="AD48" i="44"/>
  <c r="AD37" i="44"/>
  <c r="AD46" i="44"/>
  <c r="AD47" i="44"/>
  <c r="AD96" i="44"/>
  <c r="AD87" i="44"/>
  <c r="AD65" i="44"/>
  <c r="AD24" i="44"/>
  <c r="AS46" i="44"/>
  <c r="AS48" i="44"/>
  <c r="AS24" i="44"/>
  <c r="AS47" i="44"/>
  <c r="AS87" i="44"/>
  <c r="AS96" i="44"/>
  <c r="AS65" i="44"/>
  <c r="AS37" i="44"/>
  <c r="F97" i="29"/>
  <c r="F98" i="29"/>
  <c r="F92" i="29"/>
  <c r="F93" i="29"/>
  <c r="F94" i="29"/>
  <c r="F95" i="29"/>
  <c r="F96" i="29"/>
  <c r="K111" i="40"/>
  <c r="I111" i="40"/>
  <c r="G111" i="40"/>
  <c r="E26" i="29"/>
  <c r="G26" i="29" s="1"/>
  <c r="AY26" i="43" s="1"/>
  <c r="BA26" i="43" s="1"/>
  <c r="BB26" i="43" s="1"/>
  <c r="H70" i="29"/>
  <c r="BF70" i="43" s="1"/>
  <c r="AD129" i="27"/>
  <c r="H58" i="29"/>
  <c r="BF58" i="43" s="1"/>
  <c r="AP129" i="27"/>
  <c r="H41" i="29"/>
  <c r="BF41" i="43" s="1"/>
  <c r="BG129" i="27"/>
  <c r="H27" i="29"/>
  <c r="BF27" i="43" s="1"/>
  <c r="BU129" i="27"/>
  <c r="H43" i="29"/>
  <c r="BF43" i="43" s="1"/>
  <c r="BE129" i="27"/>
  <c r="H59" i="29"/>
  <c r="BF59" i="43" s="1"/>
  <c r="AO129" i="27"/>
  <c r="H71" i="29"/>
  <c r="BF71" i="43" s="1"/>
  <c r="AC129" i="27"/>
  <c r="H28" i="29"/>
  <c r="BF28" i="43" s="1"/>
  <c r="BT129" i="27"/>
  <c r="H60" i="29"/>
  <c r="BF60" i="43" s="1"/>
  <c r="AN129" i="27"/>
  <c r="H45" i="29"/>
  <c r="BF45" i="43" s="1"/>
  <c r="BC129" i="27"/>
  <c r="H61" i="29"/>
  <c r="BF61" i="43" s="1"/>
  <c r="AM129" i="27"/>
  <c r="AL129" i="27"/>
  <c r="H62" i="29"/>
  <c r="BF62" i="43" s="1"/>
  <c r="H39" i="29"/>
  <c r="BF39" i="43" s="1"/>
  <c r="BI129" i="27"/>
  <c r="H31" i="29"/>
  <c r="BF31" i="43" s="1"/>
  <c r="BQ129" i="27"/>
  <c r="H47" i="29"/>
  <c r="BF47" i="43" s="1"/>
  <c r="BA129" i="27"/>
  <c r="H63" i="29"/>
  <c r="BF63" i="43" s="1"/>
  <c r="AK129" i="27"/>
  <c r="H57" i="29"/>
  <c r="BF57" i="43" s="1"/>
  <c r="AQ129" i="27"/>
  <c r="H49" i="29"/>
  <c r="BF49" i="43" s="1"/>
  <c r="AY129" i="27"/>
  <c r="H65" i="29"/>
  <c r="BF65" i="43" s="1"/>
  <c r="AI129" i="27"/>
  <c r="H32" i="29"/>
  <c r="BF32" i="43" s="1"/>
  <c r="BP129" i="27"/>
  <c r="H44" i="29"/>
  <c r="BF44" i="43" s="1"/>
  <c r="BD129" i="27"/>
  <c r="H46" i="29"/>
  <c r="BF46" i="43" s="1"/>
  <c r="BB129" i="27"/>
  <c r="H66" i="29"/>
  <c r="BF66" i="43" s="1"/>
  <c r="AH129" i="27"/>
  <c r="H25" i="29"/>
  <c r="BF25" i="43" s="1"/>
  <c r="BW129" i="27"/>
  <c r="H33" i="29"/>
  <c r="BF33" i="43" s="1"/>
  <c r="BO129" i="27"/>
  <c r="H48" i="29"/>
  <c r="BF48" i="43" s="1"/>
  <c r="AZ129" i="27"/>
  <c r="H19" i="29"/>
  <c r="BF19" i="43" s="1"/>
  <c r="CC129" i="27"/>
  <c r="H35" i="29"/>
  <c r="BF35" i="43" s="1"/>
  <c r="BM129" i="27"/>
  <c r="H51" i="29"/>
  <c r="BF51" i="43" s="1"/>
  <c r="AW129" i="27"/>
  <c r="H67" i="29"/>
  <c r="BF67" i="43" s="1"/>
  <c r="AG129" i="27"/>
  <c r="H56" i="29"/>
  <c r="BF56" i="43" s="1"/>
  <c r="AR129" i="27"/>
  <c r="H50" i="29"/>
  <c r="BF50" i="43" s="1"/>
  <c r="AX129" i="27"/>
  <c r="H20" i="29"/>
  <c r="BF20" i="43" s="1"/>
  <c r="CB129" i="27"/>
  <c r="H36" i="29"/>
  <c r="BF36" i="43" s="1"/>
  <c r="BL129" i="27"/>
  <c r="H30" i="29"/>
  <c r="BF30" i="43" s="1"/>
  <c r="BR129" i="27"/>
  <c r="H52" i="29"/>
  <c r="BF52" i="43" s="1"/>
  <c r="AV129" i="27"/>
  <c r="H21" i="29"/>
  <c r="BF21" i="43" s="1"/>
  <c r="CA129" i="27"/>
  <c r="H37" i="29"/>
  <c r="BF37" i="43" s="1"/>
  <c r="BK129" i="27"/>
  <c r="H69" i="29"/>
  <c r="BF69" i="43" s="1"/>
  <c r="AE129" i="27"/>
  <c r="H24" i="29"/>
  <c r="BF24" i="43" s="1"/>
  <c r="BX129" i="27"/>
  <c r="H29" i="29"/>
  <c r="BF29" i="43" s="1"/>
  <c r="BS129" i="27"/>
  <c r="H42" i="29"/>
  <c r="BF42" i="43" s="1"/>
  <c r="BF129" i="27"/>
  <c r="H53" i="29"/>
  <c r="BF53" i="43" s="1"/>
  <c r="AU129" i="27"/>
  <c r="H22" i="29"/>
  <c r="BF22" i="43" s="1"/>
  <c r="BZ129" i="27"/>
  <c r="H38" i="29"/>
  <c r="BF38" i="43" s="1"/>
  <c r="BJ129" i="27"/>
  <c r="H54" i="29"/>
  <c r="BF54" i="43" s="1"/>
  <c r="AT129" i="27"/>
  <c r="H68" i="29"/>
  <c r="BF68" i="43" s="1"/>
  <c r="AF129" i="27"/>
  <c r="H34" i="29"/>
  <c r="BF34" i="43" s="1"/>
  <c r="BN129" i="27"/>
  <c r="H40" i="29"/>
  <c r="BF40" i="43" s="1"/>
  <c r="BH129" i="27"/>
  <c r="H64" i="29"/>
  <c r="BF64" i="43" s="1"/>
  <c r="AJ129" i="27"/>
  <c r="H23" i="29"/>
  <c r="BF23" i="43" s="1"/>
  <c r="BY129" i="27"/>
  <c r="AS129" i="27"/>
  <c r="AI73" i="29"/>
  <c r="AI75" i="29"/>
  <c r="AI77" i="29"/>
  <c r="AI79" i="29"/>
  <c r="AI81" i="29"/>
  <c r="L72" i="29"/>
  <c r="L79" i="29"/>
  <c r="L74" i="29"/>
  <c r="L76" i="29"/>
  <c r="L78" i="29"/>
  <c r="L80" i="29"/>
  <c r="L82" i="29"/>
  <c r="V72" i="29"/>
  <c r="L81" i="29"/>
  <c r="V74" i="29"/>
  <c r="V76" i="29"/>
  <c r="V78" i="29"/>
  <c r="V80" i="29"/>
  <c r="V82" i="29"/>
  <c r="L75" i="29"/>
  <c r="AI72" i="29"/>
  <c r="AI74" i="29"/>
  <c r="AI76" i="29"/>
  <c r="AI78" i="29"/>
  <c r="AI80" i="29"/>
  <c r="AI82" i="29"/>
  <c r="L77" i="29"/>
  <c r="V73" i="29"/>
  <c r="V75" i="29"/>
  <c r="W75" i="29" s="1"/>
  <c r="V77" i="29"/>
  <c r="V79" i="29"/>
  <c r="V81" i="29"/>
  <c r="L73" i="29"/>
  <c r="Y60" i="29"/>
  <c r="Y62" i="29"/>
  <c r="Y64" i="29"/>
  <c r="AS88" i="29"/>
  <c r="O66" i="29"/>
  <c r="O68" i="29"/>
  <c r="AL73" i="29"/>
  <c r="AL77" i="29"/>
  <c r="AL81" i="29"/>
  <c r="AS84" i="29"/>
  <c r="O70" i="29"/>
  <c r="AL75" i="29"/>
  <c r="AL79" i="29"/>
  <c r="AS89" i="29"/>
  <c r="AS74" i="29"/>
  <c r="AB67" i="29"/>
  <c r="O75" i="29"/>
  <c r="O45" i="29"/>
  <c r="AB64" i="29"/>
  <c r="O72" i="29"/>
  <c r="AS73" i="29"/>
  <c r="AS75" i="29"/>
  <c r="AS77" i="29"/>
  <c r="AS79" i="29"/>
  <c r="AS81" i="29"/>
  <c r="AS90" i="29"/>
  <c r="AS72" i="29"/>
  <c r="Y71" i="29"/>
  <c r="O77" i="29"/>
  <c r="Y66" i="29"/>
  <c r="Y68" i="29"/>
  <c r="Y70" i="29"/>
  <c r="AS91" i="29"/>
  <c r="AS80" i="29"/>
  <c r="Y69" i="29"/>
  <c r="AB71" i="29"/>
  <c r="O47" i="29"/>
  <c r="O49" i="29"/>
  <c r="AB66" i="29"/>
  <c r="AB68" i="29"/>
  <c r="AB70" i="29"/>
  <c r="O74" i="29"/>
  <c r="O76" i="29"/>
  <c r="O78" i="29"/>
  <c r="O80" i="29"/>
  <c r="O82" i="29"/>
  <c r="Y65" i="29"/>
  <c r="AB69" i="29"/>
  <c r="O81" i="29"/>
  <c r="Y45" i="29"/>
  <c r="O51" i="29"/>
  <c r="O53" i="29"/>
  <c r="O55" i="29"/>
  <c r="O57" i="29"/>
  <c r="AL64" i="29"/>
  <c r="Y72" i="29"/>
  <c r="AS78" i="29"/>
  <c r="O48" i="29"/>
  <c r="Y47" i="29"/>
  <c r="Y49" i="29"/>
  <c r="O59" i="29"/>
  <c r="O61" i="29"/>
  <c r="O63" i="29"/>
  <c r="AL66" i="29"/>
  <c r="AL68" i="29"/>
  <c r="AL70" i="29"/>
  <c r="AB72" i="29"/>
  <c r="Y74" i="29"/>
  <c r="Y76" i="29"/>
  <c r="Y78" i="29"/>
  <c r="Y80" i="29"/>
  <c r="Y82" i="29"/>
  <c r="Y51" i="29"/>
  <c r="Y53" i="29"/>
  <c r="Y55" i="29"/>
  <c r="Y57" i="29"/>
  <c r="AS64" i="29"/>
  <c r="AS66" i="29"/>
  <c r="AS68" i="29"/>
  <c r="AS70" i="29"/>
  <c r="AB74" i="29"/>
  <c r="AB76" i="29"/>
  <c r="AB78" i="29"/>
  <c r="AB80" i="29"/>
  <c r="AB82" i="29"/>
  <c r="AS82" i="29"/>
  <c r="Y59" i="29"/>
  <c r="Y61" i="29"/>
  <c r="Y63" i="29"/>
  <c r="AB65" i="29"/>
  <c r="O65" i="29"/>
  <c r="O67" i="29"/>
  <c r="O69" i="29"/>
  <c r="O71" i="29"/>
  <c r="AL72" i="29"/>
  <c r="AL74" i="29"/>
  <c r="AL76" i="29"/>
  <c r="AL78" i="29"/>
  <c r="AL80" i="29"/>
  <c r="AL82" i="29"/>
  <c r="O46" i="29"/>
  <c r="O73" i="29"/>
  <c r="Y46" i="29"/>
  <c r="O50" i="29"/>
  <c r="O52" i="29"/>
  <c r="O54" i="29"/>
  <c r="O56" i="29"/>
  <c r="O58" i="29"/>
  <c r="AS85" i="29"/>
  <c r="AT85" i="29" s="1"/>
  <c r="DK85" i="43" s="1"/>
  <c r="AS76" i="29"/>
  <c r="O79" i="29"/>
  <c r="Y48" i="29"/>
  <c r="O60" i="29"/>
  <c r="O62" i="29"/>
  <c r="O64" i="29"/>
  <c r="P64" i="29" s="1"/>
  <c r="Q64" i="29" s="1"/>
  <c r="BO64" i="43" s="1"/>
  <c r="AL65" i="29"/>
  <c r="AL67" i="29"/>
  <c r="AL69" i="29"/>
  <c r="AL71" i="29"/>
  <c r="Y73" i="29"/>
  <c r="Y75" i="29"/>
  <c r="Y77" i="29"/>
  <c r="Y79" i="29"/>
  <c r="Y81" i="29"/>
  <c r="AS86" i="29"/>
  <c r="AT86" i="29" s="1"/>
  <c r="DK86" i="43" s="1"/>
  <c r="Y50" i="29"/>
  <c r="Y52" i="29"/>
  <c r="Y54" i="29"/>
  <c r="Y56" i="29"/>
  <c r="Y58" i="29"/>
  <c r="AS65" i="29"/>
  <c r="AS67" i="29"/>
  <c r="AS69" i="29"/>
  <c r="AS71" i="29"/>
  <c r="AB73" i="29"/>
  <c r="AB75" i="29"/>
  <c r="AB77" i="29"/>
  <c r="AB79" i="29"/>
  <c r="AB81" i="29"/>
  <c r="AS87" i="29"/>
  <c r="Y67" i="29"/>
  <c r="AS83" i="29"/>
  <c r="CE11" i="27"/>
  <c r="CE41" i="27" s="1"/>
  <c r="H18" i="29"/>
  <c r="BF18" i="43" s="1"/>
  <c r="AH66" i="30"/>
  <c r="AH82" i="30"/>
  <c r="V82" i="30"/>
  <c r="T53" i="30"/>
  <c r="T69" i="30"/>
  <c r="AH67" i="30"/>
  <c r="AH83" i="30"/>
  <c r="V83" i="30"/>
  <c r="T54" i="30"/>
  <c r="T70" i="30"/>
  <c r="T40" i="30"/>
  <c r="AH68" i="30"/>
  <c r="AH84" i="30"/>
  <c r="V84" i="30"/>
  <c r="T55" i="30"/>
  <c r="T71" i="30"/>
  <c r="T56" i="30"/>
  <c r="AH69" i="30"/>
  <c r="AH85" i="30"/>
  <c r="T72" i="30"/>
  <c r="AH70" i="30"/>
  <c r="AH86" i="30"/>
  <c r="V86" i="30"/>
  <c r="T41" i="30"/>
  <c r="T57" i="30"/>
  <c r="AH71" i="30"/>
  <c r="AH87" i="30"/>
  <c r="V87" i="30"/>
  <c r="T42" i="30"/>
  <c r="T58" i="30"/>
  <c r="AH72" i="30"/>
  <c r="AH88" i="30"/>
  <c r="V88" i="30"/>
  <c r="T43" i="30"/>
  <c r="T59" i="30"/>
  <c r="AH73" i="30"/>
  <c r="AH89" i="30"/>
  <c r="V73" i="30"/>
  <c r="V89" i="30"/>
  <c r="T44" i="30"/>
  <c r="T60" i="30"/>
  <c r="V75" i="30"/>
  <c r="AH74" i="30"/>
  <c r="AH90" i="30"/>
  <c r="V74" i="30"/>
  <c r="V90" i="30"/>
  <c r="T45" i="30"/>
  <c r="T61" i="30"/>
  <c r="T46" i="30"/>
  <c r="AH75" i="30"/>
  <c r="AH91" i="30"/>
  <c r="V91" i="30"/>
  <c r="T62" i="30"/>
  <c r="AH76" i="30"/>
  <c r="AH64" i="30"/>
  <c r="V76" i="30"/>
  <c r="V72" i="30"/>
  <c r="T47" i="30"/>
  <c r="T63" i="30"/>
  <c r="U63" i="30" s="1"/>
  <c r="W63" i="30" s="1"/>
  <c r="AC63" i="30" s="1"/>
  <c r="BT63" i="45" s="1"/>
  <c r="AH77" i="30"/>
  <c r="V77" i="30"/>
  <c r="T48" i="30"/>
  <c r="T64" i="30"/>
  <c r="AH78" i="30"/>
  <c r="V78" i="30"/>
  <c r="T49" i="30"/>
  <c r="T65" i="30"/>
  <c r="AH79" i="30"/>
  <c r="V79" i="30"/>
  <c r="T50" i="30"/>
  <c r="T66" i="30"/>
  <c r="AH80" i="30"/>
  <c r="V80" i="30"/>
  <c r="T51" i="30"/>
  <c r="T67" i="30"/>
  <c r="U67" i="30" s="1"/>
  <c r="W67" i="30" s="1"/>
  <c r="AC67" i="30" s="1"/>
  <c r="BT67" i="45" s="1"/>
  <c r="AH65" i="30"/>
  <c r="AH81" i="30"/>
  <c r="V81" i="30"/>
  <c r="T52" i="30"/>
  <c r="T68" i="30"/>
  <c r="V85" i="30"/>
  <c r="AA88" i="30"/>
  <c r="L75" i="30"/>
  <c r="F82" i="30"/>
  <c r="F98" i="30"/>
  <c r="F85" i="30"/>
  <c r="AA89" i="30"/>
  <c r="L76" i="30"/>
  <c r="F83" i="30"/>
  <c r="D72" i="30"/>
  <c r="D74" i="30"/>
  <c r="F88" i="30"/>
  <c r="AA90" i="30"/>
  <c r="L77" i="30"/>
  <c r="F84" i="30"/>
  <c r="D73" i="30"/>
  <c r="D77" i="30"/>
  <c r="AA91" i="30"/>
  <c r="D80" i="30"/>
  <c r="AA82" i="30"/>
  <c r="N82" i="30"/>
  <c r="L79" i="30"/>
  <c r="F86" i="30"/>
  <c r="D75" i="30"/>
  <c r="Y73" i="30"/>
  <c r="N83" i="30"/>
  <c r="L80" i="30"/>
  <c r="F87" i="30"/>
  <c r="D76" i="30"/>
  <c r="Y74" i="30"/>
  <c r="N84" i="30"/>
  <c r="L81" i="30"/>
  <c r="Y75" i="30"/>
  <c r="N85" i="30"/>
  <c r="L82" i="30"/>
  <c r="F89" i="30"/>
  <c r="D78" i="30"/>
  <c r="N87" i="30"/>
  <c r="F91" i="30"/>
  <c r="Y76" i="30"/>
  <c r="N86" i="30"/>
  <c r="L72" i="30"/>
  <c r="F90" i="30"/>
  <c r="D79" i="30"/>
  <c r="Y77" i="30"/>
  <c r="Y78" i="30"/>
  <c r="N88" i="30"/>
  <c r="F92" i="30"/>
  <c r="D81" i="30"/>
  <c r="AA83" i="30"/>
  <c r="Y79" i="30"/>
  <c r="N89" i="30"/>
  <c r="F93" i="30"/>
  <c r="D82" i="30"/>
  <c r="AA84" i="30"/>
  <c r="Y80" i="30"/>
  <c r="N90" i="30"/>
  <c r="F94" i="30"/>
  <c r="AA85" i="30"/>
  <c r="Y81" i="30"/>
  <c r="N91" i="30"/>
  <c r="F95" i="30"/>
  <c r="AA86" i="30"/>
  <c r="Y82" i="30"/>
  <c r="L73" i="30"/>
  <c r="F96" i="30"/>
  <c r="AA87" i="30"/>
  <c r="Y72" i="30"/>
  <c r="L74" i="30"/>
  <c r="F97" i="30"/>
  <c r="L78" i="30"/>
  <c r="Q29" i="27"/>
  <c r="O29" i="27"/>
  <c r="Q73" i="27"/>
  <c r="P29" i="27"/>
  <c r="F72" i="27"/>
  <c r="H73" i="27"/>
  <c r="H75" i="27"/>
  <c r="H76" i="27"/>
  <c r="M43" i="27"/>
  <c r="G65" i="27"/>
  <c r="F73" i="27"/>
  <c r="F75" i="27"/>
  <c r="G55" i="27"/>
  <c r="G79" i="27"/>
  <c r="G56" i="27"/>
  <c r="G84" i="27"/>
  <c r="G57" i="27"/>
  <c r="G87" i="27"/>
  <c r="G58" i="27"/>
  <c r="G88" i="27"/>
  <c r="G59" i="27"/>
  <c r="G60" i="27"/>
  <c r="G66" i="27"/>
  <c r="G68" i="27"/>
  <c r="P74" i="27"/>
  <c r="P76" i="27"/>
  <c r="N62" i="27"/>
  <c r="M64" i="27"/>
  <c r="P73" i="27"/>
  <c r="G43" i="27"/>
  <c r="I44" i="27"/>
  <c r="G89" i="27"/>
  <c r="H84" i="27"/>
  <c r="F71" i="27"/>
  <c r="H56" i="27"/>
  <c r="M69" i="27"/>
  <c r="N70" i="27"/>
  <c r="Q82" i="27"/>
  <c r="Q69" i="27"/>
  <c r="Q71" i="27"/>
  <c r="Q64" i="27"/>
  <c r="G62" i="27"/>
  <c r="M71" i="27"/>
  <c r="Q76" i="27"/>
  <c r="F63" i="27"/>
  <c r="F82" i="27"/>
  <c r="F64" i="27"/>
  <c r="G72" i="27"/>
  <c r="H64" i="27"/>
  <c r="I73" i="27"/>
  <c r="I74" i="27"/>
  <c r="G70" i="27"/>
  <c r="I76" i="27"/>
  <c r="Q72" i="27"/>
  <c r="N82" i="27"/>
  <c r="Q43" i="27"/>
  <c r="Q83" i="27"/>
  <c r="P69" i="27"/>
  <c r="Q62" i="27"/>
  <c r="P63" i="27"/>
  <c r="P71" i="27"/>
  <c r="O76" i="27"/>
  <c r="P64" i="27"/>
  <c r="H57" i="27"/>
  <c r="G75" i="27"/>
  <c r="H86" i="27"/>
  <c r="H58" i="27"/>
  <c r="H87" i="27"/>
  <c r="K29" i="27"/>
  <c r="H65" i="27"/>
  <c r="H59" i="27"/>
  <c r="H88" i="27"/>
  <c r="H66" i="27"/>
  <c r="H60" i="27"/>
  <c r="H67" i="27"/>
  <c r="H89" i="27"/>
  <c r="H61" i="27"/>
  <c r="H78" i="27"/>
  <c r="G73" i="27"/>
  <c r="H79" i="27"/>
  <c r="H54" i="27"/>
  <c r="H55" i="27"/>
  <c r="I70" i="27"/>
  <c r="J43" i="27"/>
  <c r="L29" i="27"/>
  <c r="J62" i="27"/>
  <c r="J28" i="27"/>
  <c r="P62" i="27"/>
  <c r="I72" i="27"/>
  <c r="K75" i="27"/>
  <c r="P72" i="27"/>
  <c r="O42" i="27"/>
  <c r="O69" i="27"/>
  <c r="H63" i="27"/>
  <c r="K76" i="27"/>
  <c r="P43" i="27"/>
  <c r="K73" i="27"/>
  <c r="H71" i="27"/>
  <c r="L74" i="27"/>
  <c r="I62" i="27"/>
  <c r="K43" i="27"/>
  <c r="M29" i="27"/>
  <c r="N83" i="27"/>
  <c r="H62" i="27"/>
  <c r="J29" i="27"/>
  <c r="F70" i="27"/>
  <c r="F91" i="29"/>
  <c r="F83" i="27"/>
  <c r="H72" i="27"/>
  <c r="J74" i="27"/>
  <c r="M62" i="27"/>
  <c r="H70" i="27"/>
  <c r="J72" i="27"/>
  <c r="O74" i="27"/>
  <c r="H28" i="27"/>
  <c r="J70" i="27"/>
  <c r="G82" i="27"/>
  <c r="H43" i="27"/>
  <c r="G63" i="27"/>
  <c r="J75" i="27"/>
  <c r="L82" i="27"/>
  <c r="G71" i="27"/>
  <c r="I63" i="27"/>
  <c r="G69" i="27"/>
  <c r="J73" i="27"/>
  <c r="L75" i="27"/>
  <c r="I69" i="27"/>
  <c r="I71" i="27"/>
  <c r="L69" i="27"/>
  <c r="L73" i="27"/>
  <c r="O73" i="27"/>
  <c r="I64" i="27"/>
  <c r="BR28" i="32"/>
  <c r="BB28" i="32"/>
  <c r="AL28" i="32"/>
  <c r="V28" i="32"/>
  <c r="F28" i="32"/>
  <c r="R27" i="32"/>
  <c r="AO26" i="32"/>
  <c r="Y26" i="32"/>
  <c r="AU25" i="32"/>
  <c r="AE25" i="32"/>
  <c r="O25" i="32"/>
  <c r="J24" i="32"/>
  <c r="AT23" i="32"/>
  <c r="AD23" i="32"/>
  <c r="BQ28" i="32"/>
  <c r="BA28" i="32"/>
  <c r="AK28" i="32"/>
  <c r="U28" i="32"/>
  <c r="E28" i="32"/>
  <c r="Q27" i="32"/>
  <c r="AN26" i="32"/>
  <c r="X26" i="32"/>
  <c r="AT25" i="32"/>
  <c r="AD25" i="32"/>
  <c r="N25" i="32"/>
  <c r="I24" i="32"/>
  <c r="AS23" i="32"/>
  <c r="AC23" i="32"/>
  <c r="BP28" i="32"/>
  <c r="AZ28" i="32"/>
  <c r="AJ28" i="32"/>
  <c r="T28" i="32"/>
  <c r="D28" i="32"/>
  <c r="P27" i="32"/>
  <c r="AM26" i="32"/>
  <c r="W26" i="32"/>
  <c r="AS25" i="32"/>
  <c r="AC25" i="32"/>
  <c r="M25" i="32"/>
  <c r="H24" i="32"/>
  <c r="AR23" i="32"/>
  <c r="AB23" i="32"/>
  <c r="BO28" i="32"/>
  <c r="AY28" i="32"/>
  <c r="AI28" i="32"/>
  <c r="S28" i="32"/>
  <c r="C28" i="32"/>
  <c r="O27" i="32"/>
  <c r="AL26" i="32"/>
  <c r="V26" i="32"/>
  <c r="AR25" i="32"/>
  <c r="AB25" i="32"/>
  <c r="L25" i="32"/>
  <c r="G24" i="32"/>
  <c r="AQ23" i="32"/>
  <c r="AA23" i="32"/>
  <c r="BN28" i="32"/>
  <c r="AX28" i="32"/>
  <c r="AH28" i="32"/>
  <c r="R28" i="32"/>
  <c r="AD27" i="32"/>
  <c r="N27" i="32"/>
  <c r="AK26" i="32"/>
  <c r="U26" i="32"/>
  <c r="AQ25" i="32"/>
  <c r="AA25" i="32"/>
  <c r="V24" i="32"/>
  <c r="F24" i="32"/>
  <c r="AP23" i="32"/>
  <c r="Z23" i="32"/>
  <c r="BM28" i="32"/>
  <c r="AW28" i="32"/>
  <c r="AG28" i="32"/>
  <c r="Q28" i="32"/>
  <c r="AC27" i="32"/>
  <c r="M27" i="32"/>
  <c r="AJ26" i="32"/>
  <c r="T26" i="32"/>
  <c r="AP25" i="32"/>
  <c r="Z25" i="32"/>
  <c r="U24" i="32"/>
  <c r="E24" i="32"/>
  <c r="AO23" i="32"/>
  <c r="Y23" i="32"/>
  <c r="AU23" i="32"/>
  <c r="BL28" i="32"/>
  <c r="AV28" i="32"/>
  <c r="AF28" i="32"/>
  <c r="P28" i="32"/>
  <c r="AB27" i="32"/>
  <c r="L27" i="32"/>
  <c r="AI26" i="32"/>
  <c r="S26" i="32"/>
  <c r="AO25" i="32"/>
  <c r="Y25" i="32"/>
  <c r="T24" i="32"/>
  <c r="D24" i="32"/>
  <c r="AN23" i="32"/>
  <c r="X23" i="32"/>
  <c r="BK28" i="32"/>
  <c r="AU28" i="32"/>
  <c r="AE28" i="32"/>
  <c r="O28" i="32"/>
  <c r="AA27" i="32"/>
  <c r="K27" i="32"/>
  <c r="AH26" i="32"/>
  <c r="R26" i="32"/>
  <c r="AN25" i="32"/>
  <c r="X25" i="32"/>
  <c r="S24" i="32"/>
  <c r="C24" i="32"/>
  <c r="AM23" i="32"/>
  <c r="W23" i="32"/>
  <c r="BJ28" i="32"/>
  <c r="AT28" i="32"/>
  <c r="AD28" i="32"/>
  <c r="N28" i="32"/>
  <c r="Z27" i="32"/>
  <c r="AW26" i="32"/>
  <c r="AG26" i="32"/>
  <c r="Q26" i="32"/>
  <c r="AM25" i="32"/>
  <c r="W25" i="32"/>
  <c r="R24" i="32"/>
  <c r="BB23" i="32"/>
  <c r="AL23" i="32"/>
  <c r="V23" i="32"/>
  <c r="BI28" i="32"/>
  <c r="AS28" i="32"/>
  <c r="AC28" i="32"/>
  <c r="M28" i="32"/>
  <c r="Y27" i="32"/>
  <c r="AV26" i="32"/>
  <c r="AF26" i="32"/>
  <c r="P26" i="32"/>
  <c r="AL25" i="32"/>
  <c r="V25" i="32"/>
  <c r="Q24" i="32"/>
  <c r="BA23" i="32"/>
  <c r="AK23" i="32"/>
  <c r="BG22" i="32"/>
  <c r="K24" i="32"/>
  <c r="BH28" i="32"/>
  <c r="AR28" i="32"/>
  <c r="AB28" i="32"/>
  <c r="L28" i="32"/>
  <c r="X27" i="32"/>
  <c r="AU26" i="32"/>
  <c r="AE26" i="32"/>
  <c r="O26" i="32"/>
  <c r="AK25" i="32"/>
  <c r="U25" i="32"/>
  <c r="P24" i="32"/>
  <c r="AZ23" i="32"/>
  <c r="AJ23" i="32"/>
  <c r="BF22" i="32"/>
  <c r="AE23" i="32"/>
  <c r="BW28" i="32"/>
  <c r="BG28" i="32"/>
  <c r="AQ28" i="32"/>
  <c r="AA28" i="32"/>
  <c r="K28" i="32"/>
  <c r="W27" i="32"/>
  <c r="AT26" i="32"/>
  <c r="AD26" i="32"/>
  <c r="N26" i="32"/>
  <c r="AJ25" i="32"/>
  <c r="T25" i="32"/>
  <c r="O24" i="32"/>
  <c r="AY23" i="32"/>
  <c r="AI23" i="32"/>
  <c r="BE22" i="32"/>
  <c r="BV28" i="32"/>
  <c r="BF28" i="32"/>
  <c r="AP28" i="32"/>
  <c r="Z28" i="32"/>
  <c r="J28" i="32"/>
  <c r="V27" i="32"/>
  <c r="AS26" i="32"/>
  <c r="AC26" i="32"/>
  <c r="M26" i="32"/>
  <c r="AI25" i="32"/>
  <c r="S25" i="32"/>
  <c r="N24" i="32"/>
  <c r="AX23" i="32"/>
  <c r="AH23" i="32"/>
  <c r="BD22" i="32"/>
  <c r="BU28" i="32"/>
  <c r="BE28" i="32"/>
  <c r="AO28" i="32"/>
  <c r="Y28" i="32"/>
  <c r="I28" i="32"/>
  <c r="U27" i="32"/>
  <c r="AR26" i="32"/>
  <c r="AB26" i="32"/>
  <c r="L26" i="32"/>
  <c r="AH25" i="32"/>
  <c r="R25" i="32"/>
  <c r="M24" i="32"/>
  <c r="AW23" i="32"/>
  <c r="AG23" i="32"/>
  <c r="BC22" i="32"/>
  <c r="BT28" i="32"/>
  <c r="BD28" i="32"/>
  <c r="AN28" i="32"/>
  <c r="X28" i="32"/>
  <c r="H28" i="32"/>
  <c r="T27" i="32"/>
  <c r="AQ26" i="32"/>
  <c r="AA26" i="32"/>
  <c r="AW25" i="32"/>
  <c r="AG25" i="32"/>
  <c r="Q25" i="32"/>
  <c r="L24" i="32"/>
  <c r="AV23" i="32"/>
  <c r="AF23" i="32"/>
  <c r="BB22" i="32"/>
  <c r="BS28" i="32"/>
  <c r="BC28" i="32"/>
  <c r="AM28" i="32"/>
  <c r="W28" i="32"/>
  <c r="G28" i="32"/>
  <c r="S27" i="32"/>
  <c r="AP26" i="32"/>
  <c r="Z26" i="32"/>
  <c r="AV25" i="32"/>
  <c r="AF25" i="32"/>
  <c r="P25" i="32"/>
  <c r="D78" i="29"/>
  <c r="F84" i="29"/>
  <c r="D80" i="29"/>
  <c r="F85" i="29"/>
  <c r="L64" i="27"/>
  <c r="L71" i="27"/>
  <c r="D73" i="29"/>
  <c r="D82" i="29"/>
  <c r="F86" i="29"/>
  <c r="F82" i="29"/>
  <c r="D75" i="29"/>
  <c r="F87" i="29"/>
  <c r="BW20" i="32"/>
  <c r="BG20" i="32"/>
  <c r="AQ20" i="32"/>
  <c r="AA20" i="32"/>
  <c r="K20" i="32"/>
  <c r="BQ19" i="32"/>
  <c r="BA19" i="32"/>
  <c r="AK19" i="32"/>
  <c r="U19" i="32"/>
  <c r="BR18" i="32"/>
  <c r="BB18" i="32"/>
  <c r="AL18" i="32"/>
  <c r="V18" i="32"/>
  <c r="BH20" i="32"/>
  <c r="BV20" i="32"/>
  <c r="BF20" i="32"/>
  <c r="AP20" i="32"/>
  <c r="Z20" i="32"/>
  <c r="J20" i="32"/>
  <c r="BP19" i="32"/>
  <c r="AZ19" i="32"/>
  <c r="AJ19" i="32"/>
  <c r="T19" i="32"/>
  <c r="BQ18" i="32"/>
  <c r="BA18" i="32"/>
  <c r="AK18" i="32"/>
  <c r="U18" i="32"/>
  <c r="AL19" i="32"/>
  <c r="BU20" i="32"/>
  <c r="BE20" i="32"/>
  <c r="AO20" i="32"/>
  <c r="Y20" i="32"/>
  <c r="I20" i="32"/>
  <c r="BO19" i="32"/>
  <c r="AY19" i="32"/>
  <c r="AI19" i="32"/>
  <c r="S19" i="32"/>
  <c r="BP18" i="32"/>
  <c r="AZ18" i="32"/>
  <c r="AJ18" i="32"/>
  <c r="T18" i="32"/>
  <c r="BS18" i="32"/>
  <c r="BT20" i="32"/>
  <c r="BD20" i="32"/>
  <c r="AN20" i="32"/>
  <c r="X20" i="32"/>
  <c r="H20" i="32"/>
  <c r="BN19" i="32"/>
  <c r="AX19" i="32"/>
  <c r="AH19" i="32"/>
  <c r="R19" i="32"/>
  <c r="BO18" i="32"/>
  <c r="AY18" i="32"/>
  <c r="AI18" i="32"/>
  <c r="S18" i="32"/>
  <c r="V19" i="32"/>
  <c r="BS20" i="32"/>
  <c r="BC20" i="32"/>
  <c r="AM20" i="32"/>
  <c r="W20" i="32"/>
  <c r="G20" i="32"/>
  <c r="BM19" i="32"/>
  <c r="AW19" i="32"/>
  <c r="AG19" i="32"/>
  <c r="Q19" i="32"/>
  <c r="BN18" i="32"/>
  <c r="AX18" i="32"/>
  <c r="AH18" i="32"/>
  <c r="R18" i="32"/>
  <c r="L20" i="32"/>
  <c r="BR20" i="32"/>
  <c r="BB20" i="32"/>
  <c r="AL20" i="32"/>
  <c r="V20" i="32"/>
  <c r="F20" i="32"/>
  <c r="BL19" i="32"/>
  <c r="AV19" i="32"/>
  <c r="AF19" i="32"/>
  <c r="P19" i="32"/>
  <c r="BM18" i="32"/>
  <c r="AW18" i="32"/>
  <c r="AG18" i="32"/>
  <c r="Q18" i="32"/>
  <c r="BQ20" i="32"/>
  <c r="BA20" i="32"/>
  <c r="AK20" i="32"/>
  <c r="U20" i="32"/>
  <c r="E20" i="32"/>
  <c r="BK19" i="32"/>
  <c r="AU19" i="32"/>
  <c r="AE19" i="32"/>
  <c r="O19" i="32"/>
  <c r="BL18" i="32"/>
  <c r="AV18" i="32"/>
  <c r="AF18" i="32"/>
  <c r="P18" i="32"/>
  <c r="BP20" i="32"/>
  <c r="AZ20" i="32"/>
  <c r="AJ20" i="32"/>
  <c r="T20" i="32"/>
  <c r="D20" i="32"/>
  <c r="BJ19" i="32"/>
  <c r="AT19" i="32"/>
  <c r="AD19" i="32"/>
  <c r="N19" i="32"/>
  <c r="BK18" i="32"/>
  <c r="AU18" i="32"/>
  <c r="AE18" i="32"/>
  <c r="O18" i="32"/>
  <c r="AM18" i="32"/>
  <c r="BO20" i="32"/>
  <c r="AY20" i="32"/>
  <c r="AI20" i="32"/>
  <c r="S20" i="32"/>
  <c r="C20" i="32"/>
  <c r="BI19" i="32"/>
  <c r="AS19" i="32"/>
  <c r="AC19" i="32"/>
  <c r="M19" i="32"/>
  <c r="BJ18" i="32"/>
  <c r="AT18" i="32"/>
  <c r="AD18" i="32"/>
  <c r="N18" i="32"/>
  <c r="BR19" i="32"/>
  <c r="BN20" i="32"/>
  <c r="AX20" i="32"/>
  <c r="AH20" i="32"/>
  <c r="R20" i="32"/>
  <c r="BH19" i="32"/>
  <c r="AR19" i="32"/>
  <c r="AB19" i="32"/>
  <c r="L19" i="32"/>
  <c r="BI18" i="32"/>
  <c r="AS18" i="32"/>
  <c r="AC18" i="32"/>
  <c r="M18" i="32"/>
  <c r="BM20" i="32"/>
  <c r="AW20" i="32"/>
  <c r="AG20" i="32"/>
  <c r="Q20" i="32"/>
  <c r="BW19" i="32"/>
  <c r="BG19" i="32"/>
  <c r="AQ19" i="32"/>
  <c r="AA19" i="32"/>
  <c r="BH18" i="32"/>
  <c r="AR18" i="32"/>
  <c r="AB18" i="32"/>
  <c r="L18" i="32"/>
  <c r="BL20" i="32"/>
  <c r="AV20" i="32"/>
  <c r="AF20" i="32"/>
  <c r="P20" i="32"/>
  <c r="BV19" i="32"/>
  <c r="BF19" i="32"/>
  <c r="AP19" i="32"/>
  <c r="Z19" i="32"/>
  <c r="BW18" i="32"/>
  <c r="N94" i="32" s="1"/>
  <c r="BG18" i="32"/>
  <c r="AQ18" i="32"/>
  <c r="AA18" i="32"/>
  <c r="BB19" i="32"/>
  <c r="BK20" i="32"/>
  <c r="AU20" i="32"/>
  <c r="AE20" i="32"/>
  <c r="O20" i="32"/>
  <c r="BU19" i="32"/>
  <c r="BE19" i="32"/>
  <c r="AO19" i="32"/>
  <c r="Y19" i="32"/>
  <c r="BV18" i="32"/>
  <c r="BF18" i="32"/>
  <c r="AP18" i="32"/>
  <c r="Z18" i="32"/>
  <c r="AB20" i="32"/>
  <c r="BJ20" i="32"/>
  <c r="AT20" i="32"/>
  <c r="AD20" i="32"/>
  <c r="N20" i="32"/>
  <c r="BT19" i="32"/>
  <c r="BD19" i="32"/>
  <c r="AN19" i="32"/>
  <c r="X19" i="32"/>
  <c r="BU18" i="32"/>
  <c r="BE18" i="32"/>
  <c r="AO18" i="32"/>
  <c r="Y18" i="32"/>
  <c r="AR20" i="32"/>
  <c r="BI20" i="32"/>
  <c r="AS20" i="32"/>
  <c r="AC20" i="32"/>
  <c r="M20" i="32"/>
  <c r="BS19" i="32"/>
  <c r="BC19" i="32"/>
  <c r="AM19" i="32"/>
  <c r="W19" i="32"/>
  <c r="BT18" i="32"/>
  <c r="BD18" i="32"/>
  <c r="AN18" i="32"/>
  <c r="X18" i="32"/>
  <c r="BC18" i="32"/>
  <c r="W18" i="32"/>
  <c r="G78" i="27"/>
  <c r="M83" i="27"/>
  <c r="D77" i="29"/>
  <c r="D72" i="29"/>
  <c r="F88" i="29"/>
  <c r="D79" i="29"/>
  <c r="F89" i="29"/>
  <c r="G67" i="27"/>
  <c r="G80" i="27"/>
  <c r="D81" i="29"/>
  <c r="G61" i="27"/>
  <c r="M63" i="27"/>
  <c r="M70" i="27"/>
  <c r="F74" i="27"/>
  <c r="Q75" i="27"/>
  <c r="H80" i="27"/>
  <c r="G85" i="27"/>
  <c r="F90" i="29"/>
  <c r="G74" i="27"/>
  <c r="G81" i="27"/>
  <c r="H85" i="27"/>
  <c r="D74" i="29"/>
  <c r="G54" i="27"/>
  <c r="H68" i="27"/>
  <c r="P70" i="27"/>
  <c r="F83" i="29"/>
  <c r="O72" i="27"/>
  <c r="D76" i="29"/>
  <c r="F65" i="27"/>
  <c r="F88" i="27"/>
  <c r="F57" i="27"/>
  <c r="F81" i="27"/>
  <c r="F60" i="27"/>
  <c r="F55" i="27"/>
  <c r="O83" i="27"/>
  <c r="F66" i="27"/>
  <c r="M76" i="27"/>
  <c r="F89" i="27"/>
  <c r="F61" i="27"/>
  <c r="F84" i="27"/>
  <c r="F56" i="27"/>
  <c r="J82" i="27"/>
  <c r="F67" i="27"/>
  <c r="M73" i="27"/>
  <c r="F78" i="27"/>
  <c r="F85" i="27"/>
  <c r="F68" i="27"/>
  <c r="O82" i="27"/>
  <c r="K72" i="27"/>
  <c r="F79" i="27"/>
  <c r="F86" i="27"/>
  <c r="F58" i="27"/>
  <c r="F45" i="27"/>
  <c r="F80" i="27"/>
  <c r="F87" i="27"/>
  <c r="F59" i="27"/>
  <c r="K83" i="27"/>
  <c r="L62" i="27"/>
  <c r="O62" i="27"/>
  <c r="L72" i="27"/>
  <c r="J64" i="27"/>
  <c r="J71" i="27"/>
  <c r="M75" i="27"/>
  <c r="K64" i="27"/>
  <c r="K71" i="27"/>
  <c r="J63" i="27"/>
  <c r="N64" i="27"/>
  <c r="N71" i="27"/>
  <c r="K63" i="27"/>
  <c r="O64" i="27"/>
  <c r="K70" i="27"/>
  <c r="O71" i="27"/>
  <c r="L43" i="27"/>
  <c r="H69" i="27"/>
  <c r="L70" i="27"/>
  <c r="K82" i="27"/>
  <c r="N63" i="27"/>
  <c r="N74" i="27"/>
  <c r="N29" i="27"/>
  <c r="N73" i="27"/>
  <c r="N75" i="27"/>
  <c r="AJ11" i="27"/>
  <c r="AJ51" i="27" s="1"/>
  <c r="BF11" i="27"/>
  <c r="BF97" i="27" s="1"/>
  <c r="G72" i="29"/>
  <c r="AY72" i="43" s="1"/>
  <c r="E28" i="27"/>
  <c r="E43" i="27"/>
  <c r="F42" i="27"/>
  <c r="F27" i="27"/>
  <c r="Q42" i="27"/>
  <c r="Q27" i="27"/>
  <c r="H42" i="27"/>
  <c r="H27" i="27"/>
  <c r="E42" i="27"/>
  <c r="E27" i="27"/>
  <c r="M27" i="27"/>
  <c r="M42" i="27"/>
  <c r="N28" i="27"/>
  <c r="N43" i="27"/>
  <c r="O28" i="27"/>
  <c r="O43" i="27"/>
  <c r="L27" i="27"/>
  <c r="L42" i="27"/>
  <c r="N42" i="27"/>
  <c r="N27" i="27"/>
  <c r="P42" i="27"/>
  <c r="P27" i="27"/>
  <c r="F43" i="27"/>
  <c r="G44" i="27"/>
  <c r="H45" i="27"/>
  <c r="O27" i="27"/>
  <c r="F28" i="27"/>
  <c r="G28" i="27"/>
  <c r="I43" i="27"/>
  <c r="J44" i="27"/>
  <c r="I28" i="27"/>
  <c r="E44" i="27"/>
  <c r="E30" i="27"/>
  <c r="F44" i="27"/>
  <c r="K28" i="27"/>
  <c r="G30" i="27"/>
  <c r="H44" i="27"/>
  <c r="L28" i="27"/>
  <c r="H30" i="27"/>
  <c r="G27" i="27"/>
  <c r="M28" i="27"/>
  <c r="K44" i="27"/>
  <c r="L44" i="27"/>
  <c r="G45" i="27"/>
  <c r="I27" i="27"/>
  <c r="M44" i="27"/>
  <c r="J27" i="27"/>
  <c r="P28" i="27"/>
  <c r="F29" i="27"/>
  <c r="G42" i="27"/>
  <c r="N44" i="27"/>
  <c r="K27" i="27"/>
  <c r="Q28" i="27"/>
  <c r="G29" i="27"/>
  <c r="I42" i="27"/>
  <c r="O44" i="27"/>
  <c r="H29" i="27"/>
  <c r="J42" i="27"/>
  <c r="P44" i="27"/>
  <c r="F30" i="27"/>
  <c r="I29" i="27"/>
  <c r="K42" i="27"/>
  <c r="Q44" i="27"/>
  <c r="P51" i="29" l="1"/>
  <c r="Q51" i="29" s="1"/>
  <c r="BO51" i="43" s="1"/>
  <c r="BO11" i="27"/>
  <c r="BO41" i="27" s="1"/>
  <c r="BS11" i="27"/>
  <c r="BS26" i="27" s="1"/>
  <c r="AQ11" i="27"/>
  <c r="AQ26" i="27" s="1"/>
  <c r="AN11" i="27"/>
  <c r="AN97" i="27" s="1"/>
  <c r="AD11" i="27"/>
  <c r="AD97" i="27" s="1"/>
  <c r="BH11" i="27"/>
  <c r="BH26" i="27" s="1"/>
  <c r="CB11" i="27"/>
  <c r="CB51" i="27" s="1"/>
  <c r="DM85" i="43"/>
  <c r="DN85" i="43" s="1"/>
  <c r="AP11" i="27"/>
  <c r="AP26" i="27" s="1"/>
  <c r="AZ11" i="27"/>
  <c r="AZ51" i="27" s="1"/>
  <c r="BC11" i="27"/>
  <c r="BC97" i="27" s="1"/>
  <c r="AY11" i="27"/>
  <c r="AY97" i="27" s="1"/>
  <c r="BL11" i="27"/>
  <c r="BL97" i="27" s="1"/>
  <c r="DL84" i="43"/>
  <c r="DL79" i="43"/>
  <c r="CK80" i="45"/>
  <c r="BH39" i="43"/>
  <c r="BI39" i="43" s="1"/>
  <c r="BJ40" i="43"/>
  <c r="BK40" i="43"/>
  <c r="BB35" i="40" s="1"/>
  <c r="BH28" i="43"/>
  <c r="BI28" i="43" s="1"/>
  <c r="BJ29" i="43"/>
  <c r="BK29" i="43"/>
  <c r="BM35" i="40" s="1"/>
  <c r="BH19" i="43"/>
  <c r="BI19" i="43" s="1"/>
  <c r="BK20" i="43"/>
  <c r="BV35" i="40" s="1"/>
  <c r="BJ20" i="43"/>
  <c r="BH32" i="43"/>
  <c r="BI32" i="43" s="1"/>
  <c r="BJ33" i="43"/>
  <c r="BK33" i="43"/>
  <c r="BI35" i="40" s="1"/>
  <c r="BH56" i="43"/>
  <c r="BI56" i="43" s="1"/>
  <c r="BJ57" i="43"/>
  <c r="BK57" i="43"/>
  <c r="AK35" i="40" s="1"/>
  <c r="BH59" i="43"/>
  <c r="BI59" i="43" s="1"/>
  <c r="BJ60" i="43"/>
  <c r="BK60" i="43"/>
  <c r="AH35" i="40" s="1"/>
  <c r="BH69" i="43"/>
  <c r="BI69" i="43" s="1"/>
  <c r="BK70" i="43"/>
  <c r="X35" i="40" s="1"/>
  <c r="BJ70" i="43"/>
  <c r="BH33" i="43"/>
  <c r="BI33" i="43" s="1"/>
  <c r="BK34" i="43"/>
  <c r="BH35" i="40" s="1"/>
  <c r="BJ34" i="43"/>
  <c r="BH23" i="43"/>
  <c r="BI23" i="43" s="1"/>
  <c r="BK24" i="43"/>
  <c r="BR35" i="40" s="1"/>
  <c r="BJ24" i="43"/>
  <c r="BH49" i="43"/>
  <c r="BI49" i="43" s="1"/>
  <c r="BK50" i="43"/>
  <c r="AR35" i="40" s="1"/>
  <c r="BJ50" i="43"/>
  <c r="BH24" i="43"/>
  <c r="BI24" i="43" s="1"/>
  <c r="BJ25" i="43"/>
  <c r="BK25" i="43"/>
  <c r="BQ35" i="40" s="1"/>
  <c r="BH62" i="43"/>
  <c r="BI62" i="43" s="1"/>
  <c r="BJ63" i="43"/>
  <c r="BK63" i="43"/>
  <c r="AE35" i="40" s="1"/>
  <c r="BH27" i="43"/>
  <c r="BI27" i="43" s="1"/>
  <c r="BJ28" i="43"/>
  <c r="BK28" i="43"/>
  <c r="BN35" i="40" s="1"/>
  <c r="BA25" i="43"/>
  <c r="BB25" i="43" s="1"/>
  <c r="BH67" i="43"/>
  <c r="BI67" i="43" s="1"/>
  <c r="BK68" i="43"/>
  <c r="Z35" i="40" s="1"/>
  <c r="BJ68" i="43"/>
  <c r="BH68" i="43"/>
  <c r="BI68" i="43" s="1"/>
  <c r="BK69" i="43"/>
  <c r="Y35" i="40" s="1"/>
  <c r="BJ69" i="43"/>
  <c r="BH55" i="43"/>
  <c r="BI55" i="43" s="1"/>
  <c r="BK56" i="43"/>
  <c r="AL35" i="40" s="1"/>
  <c r="BJ56" i="43"/>
  <c r="BH65" i="43"/>
  <c r="BI65" i="43" s="1"/>
  <c r="BK66" i="43"/>
  <c r="AB35" i="40" s="1"/>
  <c r="BJ66" i="43"/>
  <c r="BH46" i="43"/>
  <c r="BI46" i="43" s="1"/>
  <c r="BK47" i="43"/>
  <c r="AU35" i="40" s="1"/>
  <c r="BJ47" i="43"/>
  <c r="BH70" i="43"/>
  <c r="BI70" i="43" s="1"/>
  <c r="BK71" i="43"/>
  <c r="W35" i="40" s="1"/>
  <c r="BJ71" i="43"/>
  <c r="BA71" i="43"/>
  <c r="BB71" i="43" s="1"/>
  <c r="BH53" i="43"/>
  <c r="BI53" i="43" s="1"/>
  <c r="BK54" i="43"/>
  <c r="AN35" i="40" s="1"/>
  <c r="BJ54" i="43"/>
  <c r="BH36" i="43"/>
  <c r="BI36" i="43" s="1"/>
  <c r="BK37" i="43"/>
  <c r="BE35" i="40" s="1"/>
  <c r="BJ37" i="43"/>
  <c r="BH66" i="43"/>
  <c r="BI66" i="43" s="1"/>
  <c r="BK67" i="43"/>
  <c r="AA35" i="40" s="1"/>
  <c r="BJ67" i="43"/>
  <c r="BH45" i="43"/>
  <c r="BI45" i="43" s="1"/>
  <c r="BJ46" i="43"/>
  <c r="BK46" i="43"/>
  <c r="AV35" i="40" s="1"/>
  <c r="BH30" i="43"/>
  <c r="BI30" i="43" s="1"/>
  <c r="BJ31" i="43"/>
  <c r="BK31" i="43"/>
  <c r="BK35" i="40" s="1"/>
  <c r="BH58" i="43"/>
  <c r="BI58" i="43" s="1"/>
  <c r="BJ59" i="43"/>
  <c r="BK59" i="43"/>
  <c r="AI35" i="40" s="1"/>
  <c r="BH37" i="43"/>
  <c r="BI37" i="43" s="1"/>
  <c r="BK38" i="43"/>
  <c r="BD35" i="40" s="1"/>
  <c r="BJ38" i="43"/>
  <c r="BH20" i="43"/>
  <c r="BI20" i="43" s="1"/>
  <c r="BK21" i="43"/>
  <c r="BU35" i="40" s="1"/>
  <c r="BJ21" i="43"/>
  <c r="BH50" i="43"/>
  <c r="BI50" i="43" s="1"/>
  <c r="BK51" i="43"/>
  <c r="AQ35" i="40" s="1"/>
  <c r="BJ51" i="43"/>
  <c r="BH43" i="43"/>
  <c r="BI43" i="43" s="1"/>
  <c r="BJ44" i="43"/>
  <c r="BK44" i="43"/>
  <c r="AX35" i="40" s="1"/>
  <c r="BH38" i="43"/>
  <c r="BI38" i="43" s="1"/>
  <c r="BK39" i="43"/>
  <c r="BC35" i="40" s="1"/>
  <c r="BJ39" i="43"/>
  <c r="BH42" i="43"/>
  <c r="BI42" i="43" s="1"/>
  <c r="BJ43" i="43"/>
  <c r="BK43" i="43"/>
  <c r="AY35" i="40" s="1"/>
  <c r="BH17" i="43"/>
  <c r="BI17" i="43" s="1"/>
  <c r="BK18" i="43"/>
  <c r="BX35" i="40" s="1"/>
  <c r="BJ18" i="43"/>
  <c r="BH61" i="43"/>
  <c r="BI61" i="43" s="1"/>
  <c r="BJ62" i="43"/>
  <c r="BK62" i="43"/>
  <c r="AF35" i="40" s="1"/>
  <c r="BH21" i="43"/>
  <c r="BI21" i="43" s="1"/>
  <c r="BK22" i="43"/>
  <c r="BT35" i="40" s="1"/>
  <c r="BJ22" i="43"/>
  <c r="BH51" i="43"/>
  <c r="BI51" i="43" s="1"/>
  <c r="BK52" i="43"/>
  <c r="AP35" i="40" s="1"/>
  <c r="BJ52" i="43"/>
  <c r="BH34" i="43"/>
  <c r="BI34" i="43" s="1"/>
  <c r="BK35" i="43"/>
  <c r="BG35" i="40" s="1"/>
  <c r="BJ35" i="43"/>
  <c r="BH31" i="43"/>
  <c r="BI31" i="43" s="1"/>
  <c r="BJ32" i="43"/>
  <c r="BK32" i="43"/>
  <c r="BJ35" i="40" s="1"/>
  <c r="BJ27" i="43"/>
  <c r="BK27" i="43"/>
  <c r="BO35" i="40" s="1"/>
  <c r="BH54" i="43"/>
  <c r="BI54" i="43" s="1"/>
  <c r="BK55" i="43"/>
  <c r="AM35" i="40" s="1"/>
  <c r="BJ55" i="43"/>
  <c r="BH22" i="43"/>
  <c r="BI22" i="43" s="1"/>
  <c r="BK23" i="43"/>
  <c r="BS35" i="40" s="1"/>
  <c r="BJ23" i="43"/>
  <c r="BH52" i="43"/>
  <c r="BI52" i="43" s="1"/>
  <c r="BK53" i="43"/>
  <c r="AO35" i="40" s="1"/>
  <c r="BJ53" i="43"/>
  <c r="BH29" i="43"/>
  <c r="BI29" i="43" s="1"/>
  <c r="BJ30" i="43"/>
  <c r="BK30" i="43"/>
  <c r="BL35" i="40" s="1"/>
  <c r="BH18" i="43"/>
  <c r="BI18" i="43" s="1"/>
  <c r="BJ19" i="43"/>
  <c r="BK19" i="43"/>
  <c r="BW35" i="40" s="1"/>
  <c r="BH64" i="43"/>
  <c r="BI64" i="43" s="1"/>
  <c r="BJ65" i="43"/>
  <c r="BK65" i="43"/>
  <c r="AC35" i="40" s="1"/>
  <c r="BH60" i="43"/>
  <c r="BI60" i="43" s="1"/>
  <c r="BJ61" i="43"/>
  <c r="BK61" i="43"/>
  <c r="AG35" i="40" s="1"/>
  <c r="BH40" i="43"/>
  <c r="BI40" i="43" s="1"/>
  <c r="BJ41" i="43"/>
  <c r="BK41" i="43"/>
  <c r="BA35" i="40" s="1"/>
  <c r="BH63" i="43"/>
  <c r="BI63" i="43" s="1"/>
  <c r="BJ64" i="43"/>
  <c r="BK64" i="43"/>
  <c r="AD35" i="40" s="1"/>
  <c r="BH41" i="43"/>
  <c r="BI41" i="43" s="1"/>
  <c r="BJ42" i="43"/>
  <c r="BK42" i="43"/>
  <c r="AZ35" i="40" s="1"/>
  <c r="BH35" i="43"/>
  <c r="BI35" i="43" s="1"/>
  <c r="BK36" i="43"/>
  <c r="BF35" i="40" s="1"/>
  <c r="BJ36" i="43"/>
  <c r="BH47" i="43"/>
  <c r="BI47" i="43" s="1"/>
  <c r="BJ48" i="43"/>
  <c r="BK48" i="43"/>
  <c r="AT35" i="40" s="1"/>
  <c r="BH48" i="43"/>
  <c r="BI48" i="43" s="1"/>
  <c r="BJ49" i="43"/>
  <c r="BK49" i="43"/>
  <c r="AS35" i="40" s="1"/>
  <c r="BH44" i="43"/>
  <c r="BI44" i="43" s="1"/>
  <c r="BJ45" i="43"/>
  <c r="BK45" i="43"/>
  <c r="AW35" i="40" s="1"/>
  <c r="BH57" i="43"/>
  <c r="BI57" i="43" s="1"/>
  <c r="BK58" i="43"/>
  <c r="AJ35" i="40" s="1"/>
  <c r="BJ58" i="43"/>
  <c r="CK86" i="45"/>
  <c r="CK68" i="45"/>
  <c r="BU67" i="45"/>
  <c r="DL66" i="43"/>
  <c r="DL72" i="43"/>
  <c r="BU48" i="45"/>
  <c r="DL73" i="43"/>
  <c r="DL83" i="43"/>
  <c r="DL71" i="43"/>
  <c r="DL67" i="43"/>
  <c r="DL87" i="43"/>
  <c r="DL88" i="43"/>
  <c r="DL70" i="43"/>
  <c r="DL82" i="43"/>
  <c r="DL78" i="43"/>
  <c r="DL86" i="43"/>
  <c r="DL65" i="43"/>
  <c r="DL64" i="43"/>
  <c r="DL80" i="43"/>
  <c r="DL77" i="43"/>
  <c r="O83" i="45"/>
  <c r="BC83" i="45" s="1"/>
  <c r="AO70" i="43"/>
  <c r="AD132" i="42"/>
  <c r="CT70" i="43"/>
  <c r="AU83" i="43"/>
  <c r="Q133" i="42"/>
  <c r="AO67" i="43"/>
  <c r="CT67" i="43"/>
  <c r="AG132" i="42"/>
  <c r="AU84" i="43"/>
  <c r="P133" i="42"/>
  <c r="AU68" i="43"/>
  <c r="AF133" i="42"/>
  <c r="AO69" i="43"/>
  <c r="CT69" i="43"/>
  <c r="AE132" i="42"/>
  <c r="AE57" i="43"/>
  <c r="CD57" i="43"/>
  <c r="AQ131" i="42"/>
  <c r="AU79" i="43"/>
  <c r="U133" i="42"/>
  <c r="AU78" i="43"/>
  <c r="V133" i="42"/>
  <c r="AD79" i="43"/>
  <c r="AO66" i="43"/>
  <c r="CT66" i="43"/>
  <c r="AH132" i="42"/>
  <c r="AU88" i="43"/>
  <c r="L133" i="42"/>
  <c r="AU65" i="43"/>
  <c r="AI133" i="42"/>
  <c r="AO72" i="43"/>
  <c r="AB132" i="42"/>
  <c r="CT72" i="43"/>
  <c r="R67" i="43"/>
  <c r="BN67" i="43"/>
  <c r="AG130" i="42"/>
  <c r="AU77" i="43"/>
  <c r="W133" i="42"/>
  <c r="AE50" i="43"/>
  <c r="CD50" i="43"/>
  <c r="AX131" i="42"/>
  <c r="AO68" i="43"/>
  <c r="CT68" i="43"/>
  <c r="AF132" i="42"/>
  <c r="R52" i="43"/>
  <c r="AV130" i="42"/>
  <c r="BN52" i="43"/>
  <c r="AE47" i="43"/>
  <c r="BA131" i="42"/>
  <c r="CD47" i="43"/>
  <c r="AU71" i="43"/>
  <c r="AC133" i="42"/>
  <c r="AE59" i="43"/>
  <c r="CD59" i="43"/>
  <c r="AO131" i="42"/>
  <c r="AE60" i="43"/>
  <c r="CD60" i="43"/>
  <c r="AN131" i="42"/>
  <c r="AU87" i="43"/>
  <c r="M133" i="42"/>
  <c r="AU74" i="43"/>
  <c r="Z133" i="42"/>
  <c r="H80" i="43"/>
  <c r="AX80" i="43"/>
  <c r="T129" i="42"/>
  <c r="R48" i="43"/>
  <c r="BN48" i="43"/>
  <c r="AZ130" i="42"/>
  <c r="AU70" i="43"/>
  <c r="AD133" i="42"/>
  <c r="AU67" i="43"/>
  <c r="AG133" i="42"/>
  <c r="AO71" i="43"/>
  <c r="CT71" i="43"/>
  <c r="AC132" i="42"/>
  <c r="AU81" i="43"/>
  <c r="S133" i="42"/>
  <c r="AU82" i="43"/>
  <c r="R133" i="42"/>
  <c r="R72" i="43"/>
  <c r="BN72" i="43"/>
  <c r="AB130" i="42"/>
  <c r="AU73" i="43"/>
  <c r="AA133" i="42"/>
  <c r="AU85" i="43"/>
  <c r="O133" i="42"/>
  <c r="AU86" i="43"/>
  <c r="N133" i="42"/>
  <c r="R54" i="43"/>
  <c r="AT130" i="42"/>
  <c r="BN54" i="43"/>
  <c r="AU66" i="43"/>
  <c r="AH133" i="42"/>
  <c r="AU72" i="43"/>
  <c r="AB133" i="42"/>
  <c r="AU89" i="43"/>
  <c r="K133" i="42"/>
  <c r="AU91" i="43"/>
  <c r="I133" i="42"/>
  <c r="AU80" i="43"/>
  <c r="T133" i="42"/>
  <c r="AE53" i="43"/>
  <c r="CD53" i="43"/>
  <c r="AU131" i="42"/>
  <c r="H81" i="45"/>
  <c r="AM81" i="45"/>
  <c r="S130" i="44"/>
  <c r="AD48" i="45"/>
  <c r="AZ132" i="44"/>
  <c r="H76" i="45"/>
  <c r="AM76" i="45"/>
  <c r="X130" i="44"/>
  <c r="AD49" i="45"/>
  <c r="AY132" i="44"/>
  <c r="AD51" i="45"/>
  <c r="AW132" i="44"/>
  <c r="AD52" i="45"/>
  <c r="AV132" i="44"/>
  <c r="P88" i="45"/>
  <c r="BC88" i="45"/>
  <c r="L131" i="44"/>
  <c r="AD56" i="45"/>
  <c r="AR132" i="44"/>
  <c r="AJ83" i="45"/>
  <c r="Q133" i="44"/>
  <c r="AJ77" i="45"/>
  <c r="W133" i="44"/>
  <c r="AJ80" i="45"/>
  <c r="T133" i="44"/>
  <c r="AJ86" i="45"/>
  <c r="N133" i="44"/>
  <c r="AJ89" i="45"/>
  <c r="K133" i="44"/>
  <c r="O84" i="45"/>
  <c r="AJ81" i="45"/>
  <c r="S133" i="44"/>
  <c r="H79" i="45"/>
  <c r="U130" i="44"/>
  <c r="AM79" i="45"/>
  <c r="H77" i="45"/>
  <c r="W130" i="44"/>
  <c r="AM77" i="45"/>
  <c r="P73" i="45"/>
  <c r="AA131" i="44"/>
  <c r="BC73" i="45"/>
  <c r="P79" i="45"/>
  <c r="U131" i="44"/>
  <c r="BC79" i="45"/>
  <c r="P81" i="45"/>
  <c r="S131" i="44"/>
  <c r="BC81" i="45"/>
  <c r="AB91" i="45"/>
  <c r="P76" i="45"/>
  <c r="BC76" i="45"/>
  <c r="X131" i="44"/>
  <c r="AJ87" i="45"/>
  <c r="M133" i="44"/>
  <c r="AD67" i="45"/>
  <c r="AG132" i="44"/>
  <c r="P74" i="45"/>
  <c r="Z131" i="44"/>
  <c r="BC74" i="45"/>
  <c r="H75" i="45"/>
  <c r="Y130" i="44"/>
  <c r="AM75" i="45"/>
  <c r="AD62" i="45"/>
  <c r="AL132" i="44"/>
  <c r="AD68" i="45"/>
  <c r="AF132" i="44"/>
  <c r="AJ68" i="45"/>
  <c r="AF133" i="44"/>
  <c r="O86" i="45"/>
  <c r="P78" i="45"/>
  <c r="BC78" i="45"/>
  <c r="V131" i="44"/>
  <c r="AJ69" i="45"/>
  <c r="AE133" i="44"/>
  <c r="E73" i="43"/>
  <c r="G73" i="43" s="1"/>
  <c r="AB85" i="45"/>
  <c r="G83" i="45"/>
  <c r="F112" i="40"/>
  <c r="O91" i="45"/>
  <c r="AJ79" i="43"/>
  <c r="AN79" i="43" s="1"/>
  <c r="G95" i="45"/>
  <c r="E79" i="43"/>
  <c r="G79" i="43" s="1"/>
  <c r="AJ75" i="43"/>
  <c r="G84" i="45"/>
  <c r="AB86" i="45"/>
  <c r="AJ82" i="43"/>
  <c r="AN82" i="43" s="1"/>
  <c r="O87" i="45"/>
  <c r="AB84" i="45"/>
  <c r="P61" i="43"/>
  <c r="Q61" i="43" s="1"/>
  <c r="Z73" i="43"/>
  <c r="AD73" i="43" s="1"/>
  <c r="Z49" i="43"/>
  <c r="AD49" i="43" s="1"/>
  <c r="P64" i="43"/>
  <c r="Q64" i="43" s="1"/>
  <c r="Z54" i="43"/>
  <c r="AD54" i="43" s="1"/>
  <c r="AI91" i="45"/>
  <c r="CI91" i="45" s="1"/>
  <c r="Z46" i="43"/>
  <c r="AD46" i="43" s="1"/>
  <c r="U71" i="45"/>
  <c r="W71" i="45" s="1"/>
  <c r="AC71" i="45" s="1"/>
  <c r="BS71" i="45" s="1"/>
  <c r="Z55" i="43"/>
  <c r="AD55" i="43" s="1"/>
  <c r="Z70" i="43"/>
  <c r="U50" i="45"/>
  <c r="W50" i="45" s="1"/>
  <c r="AC50" i="45" s="1"/>
  <c r="BS50" i="45" s="1"/>
  <c r="AI82" i="45"/>
  <c r="CI82" i="45" s="1"/>
  <c r="CK82" i="45" s="1"/>
  <c r="Z62" i="43"/>
  <c r="AD62" i="43" s="1"/>
  <c r="P74" i="43"/>
  <c r="Q74" i="43" s="1"/>
  <c r="AT90" i="43"/>
  <c r="DJ90" i="43" s="1"/>
  <c r="DL89" i="43" s="1"/>
  <c r="AI71" i="45"/>
  <c r="CI71" i="45" s="1"/>
  <c r="P71" i="43"/>
  <c r="Q71" i="43" s="1"/>
  <c r="AM11" i="27"/>
  <c r="AM41" i="27" s="1"/>
  <c r="M77" i="43"/>
  <c r="Z77" i="45"/>
  <c r="AB77" i="45" s="1"/>
  <c r="E78" i="45"/>
  <c r="G78" i="45" s="1"/>
  <c r="AJ80" i="43"/>
  <c r="AN80" i="43" s="1"/>
  <c r="G87" i="45"/>
  <c r="Z73" i="45"/>
  <c r="AB73" i="45" s="1"/>
  <c r="G92" i="45"/>
  <c r="Z78" i="45"/>
  <c r="AB78" i="45" s="1"/>
  <c r="E76" i="43"/>
  <c r="G76" i="43" s="1"/>
  <c r="G86" i="45"/>
  <c r="Z56" i="43"/>
  <c r="AD56" i="43" s="1"/>
  <c r="P58" i="43"/>
  <c r="Q58" i="43" s="1"/>
  <c r="P69" i="43"/>
  <c r="Q69" i="43" s="1"/>
  <c r="P76" i="43"/>
  <c r="Q76" i="43" s="1"/>
  <c r="P75" i="43"/>
  <c r="Q75" i="43" s="1"/>
  <c r="P50" i="43"/>
  <c r="Q50" i="43" s="1"/>
  <c r="U55" i="45"/>
  <c r="W55" i="45" s="1"/>
  <c r="AC55" i="45" s="1"/>
  <c r="BS55" i="45" s="1"/>
  <c r="Z58" i="43"/>
  <c r="AD58" i="43" s="1"/>
  <c r="AM74" i="43"/>
  <c r="U58" i="45"/>
  <c r="W58" i="45" s="1"/>
  <c r="AC58" i="45" s="1"/>
  <c r="BS58" i="45" s="1"/>
  <c r="Z48" i="43"/>
  <c r="AD48" i="43" s="1"/>
  <c r="U41" i="45"/>
  <c r="W41" i="45" s="1"/>
  <c r="AC41" i="45" s="1"/>
  <c r="BS41" i="45" s="1"/>
  <c r="U72" i="45"/>
  <c r="W86" i="45" s="1"/>
  <c r="P56" i="43"/>
  <c r="Q56" i="43" s="1"/>
  <c r="Z72" i="43"/>
  <c r="AD72" i="43" s="1"/>
  <c r="U57" i="45"/>
  <c r="W57" i="45" s="1"/>
  <c r="AC57" i="45" s="1"/>
  <c r="BS57" i="45" s="1"/>
  <c r="AT76" i="43"/>
  <c r="DJ76" i="43" s="1"/>
  <c r="DL76" i="43" s="1"/>
  <c r="U43" i="45"/>
  <c r="W43" i="45" s="1"/>
  <c r="AC43" i="45" s="1"/>
  <c r="BS43" i="45" s="1"/>
  <c r="AI78" i="45"/>
  <c r="CI78" i="45" s="1"/>
  <c r="G97" i="45"/>
  <c r="G82" i="45"/>
  <c r="AJ81" i="43"/>
  <c r="AN81" i="43" s="1"/>
  <c r="AB83" i="45"/>
  <c r="P55" i="43"/>
  <c r="Q55" i="43" s="1"/>
  <c r="CC11" i="27"/>
  <c r="CC41" i="27" s="1"/>
  <c r="AB89" i="45"/>
  <c r="Z79" i="45"/>
  <c r="AB79" i="45" s="1"/>
  <c r="E73" i="45"/>
  <c r="G73" i="45" s="1"/>
  <c r="M80" i="43"/>
  <c r="AB88" i="45"/>
  <c r="M75" i="45"/>
  <c r="O75" i="45" s="1"/>
  <c r="M80" i="45"/>
  <c r="O80" i="45" s="1"/>
  <c r="AJ78" i="43"/>
  <c r="AN78" i="43" s="1"/>
  <c r="AB87" i="45"/>
  <c r="P57" i="43"/>
  <c r="Q57" i="43" s="1"/>
  <c r="Z68" i="43"/>
  <c r="AD68" i="43" s="1"/>
  <c r="Z75" i="43"/>
  <c r="AD75" i="43" s="1"/>
  <c r="P63" i="43"/>
  <c r="Q63" i="43" s="1"/>
  <c r="P77" i="43"/>
  <c r="P53" i="43"/>
  <c r="Q53" i="43" s="1"/>
  <c r="Z65" i="43"/>
  <c r="AD65" i="43" s="1"/>
  <c r="Z76" i="43"/>
  <c r="AD76" i="43" s="1"/>
  <c r="U69" i="45"/>
  <c r="W69" i="45" s="1"/>
  <c r="AC69" i="45" s="1"/>
  <c r="BS69" i="45" s="1"/>
  <c r="BU68" i="45" s="1"/>
  <c r="U59" i="45"/>
  <c r="W59" i="45" s="1"/>
  <c r="AC59" i="45" s="1"/>
  <c r="BS59" i="45" s="1"/>
  <c r="Z61" i="43"/>
  <c r="AD61" i="43" s="1"/>
  <c r="U61" i="45"/>
  <c r="W61" i="45" s="1"/>
  <c r="AC61" i="45" s="1"/>
  <c r="BS61" i="45" s="1"/>
  <c r="U42" i="45"/>
  <c r="W42" i="45" s="1"/>
  <c r="AC42" i="45" s="1"/>
  <c r="BS42" i="45" s="1"/>
  <c r="P59" i="43"/>
  <c r="Q59" i="43" s="1"/>
  <c r="AM75" i="43"/>
  <c r="U44" i="45"/>
  <c r="W44" i="45" s="1"/>
  <c r="AC44" i="45" s="1"/>
  <c r="BS44" i="45" s="1"/>
  <c r="AI76" i="45"/>
  <c r="CI76" i="45" s="1"/>
  <c r="CK76" i="45" s="1"/>
  <c r="P60" i="43"/>
  <c r="Q60" i="43" s="1"/>
  <c r="P73" i="43"/>
  <c r="U63" i="45"/>
  <c r="W63" i="45" s="1"/>
  <c r="AC63" i="45" s="1"/>
  <c r="BS63" i="45" s="1"/>
  <c r="AI85" i="45"/>
  <c r="CI85" i="45" s="1"/>
  <c r="Z67" i="43"/>
  <c r="AD67" i="43" s="1"/>
  <c r="AM77" i="43"/>
  <c r="U46" i="45"/>
  <c r="W46" i="45" s="1"/>
  <c r="AC46" i="45" s="1"/>
  <c r="BS46" i="45" s="1"/>
  <c r="E77" i="43"/>
  <c r="G77" i="43" s="1"/>
  <c r="G98" i="45"/>
  <c r="E81" i="43"/>
  <c r="G81" i="43" s="1"/>
  <c r="E82" i="43"/>
  <c r="G86" i="43" s="1"/>
  <c r="P51" i="43"/>
  <c r="Q51" i="43" s="1"/>
  <c r="P47" i="43"/>
  <c r="Q47" i="43" s="1"/>
  <c r="M112" i="40"/>
  <c r="E78" i="43"/>
  <c r="G78" i="43" s="1"/>
  <c r="AJ74" i="43"/>
  <c r="M73" i="43"/>
  <c r="E80" i="45"/>
  <c r="G80" i="45" s="1"/>
  <c r="E75" i="43"/>
  <c r="G75" i="43" s="1"/>
  <c r="G89" i="45"/>
  <c r="E74" i="45"/>
  <c r="G74" i="45" s="1"/>
  <c r="O89" i="45"/>
  <c r="AI84" i="45"/>
  <c r="CI84" i="45" s="1"/>
  <c r="CK83" i="45" s="1"/>
  <c r="Z74" i="43"/>
  <c r="AD74" i="43" s="1"/>
  <c r="Z71" i="43"/>
  <c r="AD71" i="43" s="1"/>
  <c r="Z63" i="43"/>
  <c r="AD63" i="43" s="1"/>
  <c r="U70" i="45"/>
  <c r="W70" i="45" s="1"/>
  <c r="AC70" i="45" s="1"/>
  <c r="BS70" i="45" s="1"/>
  <c r="P66" i="43"/>
  <c r="Q66" i="43" s="1"/>
  <c r="P78" i="43"/>
  <c r="Q78" i="43" s="1"/>
  <c r="AI74" i="45"/>
  <c r="CI74" i="45" s="1"/>
  <c r="U66" i="45"/>
  <c r="W66" i="45" s="1"/>
  <c r="AC66" i="45" s="1"/>
  <c r="BS66" i="45" s="1"/>
  <c r="BU66" i="45" s="1"/>
  <c r="Z77" i="43"/>
  <c r="AD77" i="43" s="1"/>
  <c r="AI66" i="45"/>
  <c r="CI66" i="45" s="1"/>
  <c r="U45" i="45"/>
  <c r="W45" i="45" s="1"/>
  <c r="AC45" i="45" s="1"/>
  <c r="BS45" i="45" s="1"/>
  <c r="P62" i="43"/>
  <c r="Q62" i="43" s="1"/>
  <c r="U47" i="45"/>
  <c r="W47" i="45" s="1"/>
  <c r="AC47" i="45" s="1"/>
  <c r="BS47" i="45" s="1"/>
  <c r="BU47" i="45" s="1"/>
  <c r="AT75" i="43"/>
  <c r="DJ75" i="43" s="1"/>
  <c r="U64" i="45"/>
  <c r="W64" i="45" s="1"/>
  <c r="AC64" i="45" s="1"/>
  <c r="BS64" i="45" s="1"/>
  <c r="P68" i="43"/>
  <c r="Q68" i="43" s="1"/>
  <c r="U53" i="45"/>
  <c r="W53" i="45" s="1"/>
  <c r="AC53" i="45" s="1"/>
  <c r="BS53" i="45" s="1"/>
  <c r="BU52" i="45" s="1"/>
  <c r="AI90" i="45"/>
  <c r="CI90" i="45" s="1"/>
  <c r="L112" i="40"/>
  <c r="G96" i="45"/>
  <c r="G91" i="45"/>
  <c r="O90" i="45"/>
  <c r="O82" i="45"/>
  <c r="O85" i="45"/>
  <c r="E74" i="43"/>
  <c r="G74" i="43" s="1"/>
  <c r="AJ77" i="43"/>
  <c r="AB90" i="45"/>
  <c r="G94" i="45"/>
  <c r="P82" i="43"/>
  <c r="Q82" i="43" s="1"/>
  <c r="AI72" i="45"/>
  <c r="CI72" i="45" s="1"/>
  <c r="P65" i="43"/>
  <c r="Q65" i="43" s="1"/>
  <c r="P79" i="43"/>
  <c r="Z64" i="43"/>
  <c r="AD64" i="43" s="1"/>
  <c r="Z78" i="43"/>
  <c r="AD78" i="43" s="1"/>
  <c r="U54" i="45"/>
  <c r="W54" i="45" s="1"/>
  <c r="AC54" i="45" s="1"/>
  <c r="BS54" i="45" s="1"/>
  <c r="AI88" i="45"/>
  <c r="CI88" i="45" s="1"/>
  <c r="CK87" i="45" s="1"/>
  <c r="AM65" i="43"/>
  <c r="AN65" i="43" s="1"/>
  <c r="AM76" i="43"/>
  <c r="P49" i="43"/>
  <c r="Q49" i="43" s="1"/>
  <c r="AT69" i="43"/>
  <c r="DJ69" i="43" s="1"/>
  <c r="DL68" i="43" s="1"/>
  <c r="Z80" i="43"/>
  <c r="AD80" i="43" s="1"/>
  <c r="U60" i="45"/>
  <c r="W60" i="45" s="1"/>
  <c r="AC60" i="45" s="1"/>
  <c r="BS60" i="45" s="1"/>
  <c r="N112" i="40"/>
  <c r="AJ73" i="43"/>
  <c r="AN73" i="43" s="1"/>
  <c r="G88" i="45"/>
  <c r="M79" i="43"/>
  <c r="G90" i="45"/>
  <c r="G85" i="45"/>
  <c r="Z76" i="45"/>
  <c r="AB76" i="45" s="1"/>
  <c r="Z74" i="45"/>
  <c r="AB74" i="45" s="1"/>
  <c r="AJ76" i="43"/>
  <c r="G93" i="45"/>
  <c r="M77" i="45"/>
  <c r="O77" i="45" s="1"/>
  <c r="Z52" i="43"/>
  <c r="AD52" i="43" s="1"/>
  <c r="Z81" i="43"/>
  <c r="AD81" i="43" s="1"/>
  <c r="AI75" i="45"/>
  <c r="CI75" i="45" s="1"/>
  <c r="AI67" i="45"/>
  <c r="CI67" i="45" s="1"/>
  <c r="P46" i="43"/>
  <c r="Q46" i="43" s="1"/>
  <c r="Z69" i="43"/>
  <c r="AD69" i="43" s="1"/>
  <c r="Z82" i="43"/>
  <c r="AD82" i="43" s="1"/>
  <c r="P70" i="43"/>
  <c r="Q70" i="43" s="1"/>
  <c r="AI79" i="45"/>
  <c r="CI79" i="45" s="1"/>
  <c r="CK79" i="45" s="1"/>
  <c r="AI70" i="45"/>
  <c r="CI70" i="45" s="1"/>
  <c r="Z66" i="43"/>
  <c r="AD66" i="43" s="1"/>
  <c r="P80" i="43"/>
  <c r="U65" i="45"/>
  <c r="W65" i="45" s="1"/>
  <c r="AC65" i="45" s="1"/>
  <c r="BS65" i="45" s="1"/>
  <c r="AI73" i="45"/>
  <c r="CI73" i="45" s="1"/>
  <c r="Z51" i="43"/>
  <c r="AD51" i="43" s="1"/>
  <c r="AC70" i="43"/>
  <c r="P81" i="43"/>
  <c r="Q81" i="43" s="1"/>
  <c r="AI65" i="45"/>
  <c r="CI65" i="45" s="1"/>
  <c r="M110" i="40"/>
  <c r="D111" i="40"/>
  <c r="H112" i="40"/>
  <c r="BQ11" i="27"/>
  <c r="BQ41" i="27" s="1"/>
  <c r="BJ11" i="27"/>
  <c r="BJ97" i="27" s="1"/>
  <c r="CA11" i="27"/>
  <c r="CA41" i="27" s="1"/>
  <c r="AW11" i="27"/>
  <c r="AW41" i="27" s="1"/>
  <c r="BD11" i="27"/>
  <c r="BD41" i="27" s="1"/>
  <c r="BI11" i="27"/>
  <c r="BI97" i="27" s="1"/>
  <c r="BE11" i="27"/>
  <c r="BE41" i="27" s="1"/>
  <c r="CD11" i="27"/>
  <c r="CD41" i="27" s="1"/>
  <c r="AL11" i="27"/>
  <c r="AL97" i="27" s="1"/>
  <c r="BK11" i="27"/>
  <c r="BK41" i="27" s="1"/>
  <c r="BZ11" i="27"/>
  <c r="BZ97" i="27" s="1"/>
  <c r="AV11" i="27"/>
  <c r="AV97" i="27" s="1"/>
  <c r="BM11" i="27"/>
  <c r="BM41" i="27" s="1"/>
  <c r="BP11" i="27"/>
  <c r="BP97" i="27" s="1"/>
  <c r="BU11" i="27"/>
  <c r="BU97" i="27" s="1"/>
  <c r="AS51" i="42"/>
  <c r="AS77" i="42"/>
  <c r="AS52" i="42"/>
  <c r="AS53" i="42"/>
  <c r="AS26" i="42"/>
  <c r="AS41" i="42"/>
  <c r="AS97" i="42"/>
  <c r="BY11" i="27"/>
  <c r="BY41" i="27" s="1"/>
  <c r="AU11" i="27"/>
  <c r="AU41" i="27" s="1"/>
  <c r="BR11" i="27"/>
  <c r="BR97" i="27" s="1"/>
  <c r="CC97" i="42"/>
  <c r="CC51" i="42"/>
  <c r="CC52" i="42"/>
  <c r="CC53" i="42"/>
  <c r="CC41" i="42"/>
  <c r="CC77" i="42"/>
  <c r="CC26" i="42"/>
  <c r="AI11" i="27"/>
  <c r="AI97" i="27" s="1"/>
  <c r="AM26" i="42"/>
  <c r="AM97" i="42"/>
  <c r="AM41" i="42"/>
  <c r="AM77" i="42"/>
  <c r="AM51" i="42"/>
  <c r="AM53" i="42"/>
  <c r="AM52" i="42"/>
  <c r="BG11" i="27"/>
  <c r="BG97" i="27" s="1"/>
  <c r="AT11" i="27"/>
  <c r="AT26" i="27" s="1"/>
  <c r="AS11" i="27"/>
  <c r="AS97" i="27" s="1"/>
  <c r="AJ53" i="42"/>
  <c r="AJ52" i="42"/>
  <c r="AJ41" i="42"/>
  <c r="AJ97" i="42"/>
  <c r="AJ77" i="42"/>
  <c r="AJ51" i="42"/>
  <c r="AJ26" i="42"/>
  <c r="BF97" i="42"/>
  <c r="BF77" i="42"/>
  <c r="BF51" i="42"/>
  <c r="BF41" i="42"/>
  <c r="BF52" i="42"/>
  <c r="BF53" i="42"/>
  <c r="BF26" i="42"/>
  <c r="BL26" i="42"/>
  <c r="BL97" i="42"/>
  <c r="BL53" i="42"/>
  <c r="BL51" i="42"/>
  <c r="BL41" i="42"/>
  <c r="BL77" i="42"/>
  <c r="BL52" i="42"/>
  <c r="AZ52" i="42"/>
  <c r="AZ53" i="42"/>
  <c r="AZ41" i="42"/>
  <c r="AZ97" i="42"/>
  <c r="AZ77" i="42"/>
  <c r="AZ51" i="42"/>
  <c r="AZ26" i="42"/>
  <c r="AY52" i="42"/>
  <c r="AY53" i="42"/>
  <c r="AY26" i="42"/>
  <c r="AY97" i="42"/>
  <c r="AY41" i="42"/>
  <c r="AY77" i="42"/>
  <c r="AY51" i="42"/>
  <c r="BC51" i="42"/>
  <c r="BC53" i="42"/>
  <c r="BC41" i="42"/>
  <c r="BC97" i="42"/>
  <c r="BC77" i="42"/>
  <c r="BC26" i="42"/>
  <c r="BC52" i="42"/>
  <c r="AP97" i="42"/>
  <c r="AP51" i="42"/>
  <c r="AP41" i="42"/>
  <c r="AP26" i="42"/>
  <c r="AP77" i="42"/>
  <c r="AP52" i="42"/>
  <c r="AP53" i="42"/>
  <c r="AG11" i="27"/>
  <c r="AG97" i="27" s="1"/>
  <c r="BH97" i="42"/>
  <c r="BH77" i="42"/>
  <c r="BH52" i="42"/>
  <c r="BH53" i="42"/>
  <c r="BH26" i="42"/>
  <c r="BH51" i="42"/>
  <c r="BH41" i="42"/>
  <c r="BS26" i="42"/>
  <c r="BS97" i="42"/>
  <c r="BS77" i="42"/>
  <c r="BS51" i="42"/>
  <c r="BS52" i="42"/>
  <c r="BS53" i="42"/>
  <c r="BS41" i="42"/>
  <c r="CB77" i="42"/>
  <c r="CB53" i="42"/>
  <c r="CB51" i="42"/>
  <c r="CB52" i="42"/>
  <c r="CB41" i="42"/>
  <c r="CB97" i="42"/>
  <c r="CB26" i="42"/>
  <c r="BO41" i="42"/>
  <c r="BO97" i="42"/>
  <c r="BO26" i="42"/>
  <c r="BO77" i="42"/>
  <c r="BO52" i="42"/>
  <c r="BO53" i="42"/>
  <c r="BO51" i="42"/>
  <c r="AQ97" i="42"/>
  <c r="AQ77" i="42"/>
  <c r="AQ41" i="42"/>
  <c r="AQ51" i="42"/>
  <c r="AQ52" i="42"/>
  <c r="AQ53" i="42"/>
  <c r="AQ26" i="42"/>
  <c r="AN97" i="42"/>
  <c r="AN77" i="42"/>
  <c r="AN51" i="42"/>
  <c r="AN26" i="42"/>
  <c r="AN52" i="42"/>
  <c r="AN53" i="42"/>
  <c r="AN41" i="42"/>
  <c r="AD52" i="42"/>
  <c r="AD51" i="42"/>
  <c r="AD26" i="42"/>
  <c r="AD97" i="42"/>
  <c r="AD41" i="42"/>
  <c r="AD77" i="42"/>
  <c r="AD53" i="42"/>
  <c r="BB11" i="27"/>
  <c r="BB26" i="27" s="1"/>
  <c r="AB129" i="27"/>
  <c r="BN11" i="27"/>
  <c r="BN97" i="27" s="1"/>
  <c r="BX11" i="27"/>
  <c r="BX97" i="27" s="1"/>
  <c r="AX11" i="27"/>
  <c r="AX97" i="27" s="1"/>
  <c r="BW11" i="27"/>
  <c r="BW97" i="27" s="1"/>
  <c r="AK11" i="27"/>
  <c r="AK97" i="27" s="1"/>
  <c r="BT11" i="27"/>
  <c r="BT97" i="27" s="1"/>
  <c r="AO11" i="27"/>
  <c r="AO26" i="27" s="1"/>
  <c r="AF11" i="27"/>
  <c r="AF97" i="27" s="1"/>
  <c r="AE11" i="27"/>
  <c r="AE97" i="27" s="1"/>
  <c r="AR11" i="27"/>
  <c r="AR41" i="27" s="1"/>
  <c r="AH11" i="27"/>
  <c r="AH26" i="27" s="1"/>
  <c r="BA11" i="27"/>
  <c r="BA41" i="27" s="1"/>
  <c r="AC11" i="27"/>
  <c r="AC97" i="27" s="1"/>
  <c r="H111" i="40"/>
  <c r="N111" i="40"/>
  <c r="E112" i="40"/>
  <c r="AT83" i="29"/>
  <c r="DK83" i="43" s="1"/>
  <c r="AT76" i="29"/>
  <c r="DK76" i="43" s="1"/>
  <c r="J110" i="40"/>
  <c r="J112" i="40"/>
  <c r="I110" i="40"/>
  <c r="AT87" i="29"/>
  <c r="DK87" i="43" s="1"/>
  <c r="AT71" i="29"/>
  <c r="DK71" i="43" s="1"/>
  <c r="Z58" i="29"/>
  <c r="P62" i="29"/>
  <c r="Q62" i="29" s="1"/>
  <c r="BO62" i="43" s="1"/>
  <c r="J111" i="40"/>
  <c r="M111" i="40"/>
  <c r="L110" i="40"/>
  <c r="G112" i="40"/>
  <c r="K110" i="40"/>
  <c r="N110" i="40"/>
  <c r="K112" i="40"/>
  <c r="L111" i="40"/>
  <c r="I112" i="40"/>
  <c r="O110" i="40"/>
  <c r="P110" i="40"/>
  <c r="E110" i="40"/>
  <c r="G110" i="40"/>
  <c r="D112" i="40"/>
  <c r="D110" i="40"/>
  <c r="H110" i="40"/>
  <c r="P111" i="40"/>
  <c r="O111" i="40"/>
  <c r="F110" i="40"/>
  <c r="E111" i="40"/>
  <c r="P46" i="29"/>
  <c r="Q46" i="29" s="1"/>
  <c r="BO46" i="43" s="1"/>
  <c r="Z74" i="29"/>
  <c r="P53" i="29"/>
  <c r="Q53" i="29" s="1"/>
  <c r="P112" i="40"/>
  <c r="O112" i="40"/>
  <c r="F111" i="40"/>
  <c r="P79" i="29"/>
  <c r="I95" i="32"/>
  <c r="AT66" i="29"/>
  <c r="DK66" i="43" s="1"/>
  <c r="W79" i="29"/>
  <c r="AT68" i="29"/>
  <c r="DK68" i="43" s="1"/>
  <c r="W81" i="29"/>
  <c r="W74" i="29"/>
  <c r="W76" i="29"/>
  <c r="Z56" i="29"/>
  <c r="P60" i="29"/>
  <c r="Q60" i="29" s="1"/>
  <c r="BO60" i="43" s="1"/>
  <c r="Z52" i="29"/>
  <c r="P72" i="29"/>
  <c r="Q72" i="29" s="1"/>
  <c r="BO72" i="43" s="1"/>
  <c r="AC78" i="29"/>
  <c r="AC80" i="29"/>
  <c r="K95" i="32"/>
  <c r="J95" i="32"/>
  <c r="N95" i="32"/>
  <c r="AM71" i="29"/>
  <c r="AN71" i="29" s="1"/>
  <c r="CU71" i="43" s="1"/>
  <c r="AT26" i="29"/>
  <c r="DK26" i="43" s="1"/>
  <c r="AT63" i="29"/>
  <c r="DK63" i="43" s="1"/>
  <c r="AT35" i="29"/>
  <c r="DK35" i="43" s="1"/>
  <c r="AT24" i="29"/>
  <c r="DK24" i="43" s="1"/>
  <c r="AT59" i="29"/>
  <c r="DK59" i="43" s="1"/>
  <c r="AT33" i="29"/>
  <c r="DK33" i="43" s="1"/>
  <c r="AT22" i="29"/>
  <c r="DK22" i="43" s="1"/>
  <c r="AT31" i="29"/>
  <c r="DK31" i="43" s="1"/>
  <c r="AT60" i="29"/>
  <c r="DK60" i="43" s="1"/>
  <c r="AT20" i="29"/>
  <c r="DK20" i="43" s="1"/>
  <c r="AT29" i="29"/>
  <c r="DK29" i="43" s="1"/>
  <c r="AT52" i="29"/>
  <c r="DK52" i="43" s="1"/>
  <c r="AT18" i="29"/>
  <c r="DK18" i="43" s="1"/>
  <c r="AT62" i="29"/>
  <c r="DK62" i="43" s="1"/>
  <c r="AT64" i="29"/>
  <c r="DK64" i="43" s="1"/>
  <c r="AT27" i="29"/>
  <c r="DK27" i="43" s="1"/>
  <c r="AT57" i="29"/>
  <c r="DK57" i="43" s="1"/>
  <c r="AT46" i="29"/>
  <c r="DK46" i="43" s="1"/>
  <c r="AT56" i="29"/>
  <c r="DK56" i="43" s="1"/>
  <c r="AT25" i="29"/>
  <c r="DK25" i="43" s="1"/>
  <c r="DM25" i="43" s="1"/>
  <c r="DN25" i="43" s="1"/>
  <c r="AT49" i="29"/>
  <c r="DK49" i="43" s="1"/>
  <c r="AT47" i="29"/>
  <c r="DK47" i="43" s="1"/>
  <c r="AT48" i="29"/>
  <c r="DK48" i="43" s="1"/>
  <c r="AT23" i="29"/>
  <c r="DK23" i="43" s="1"/>
  <c r="AT44" i="29"/>
  <c r="DK44" i="43" s="1"/>
  <c r="AT21" i="29"/>
  <c r="DK21" i="43" s="1"/>
  <c r="AT42" i="29"/>
  <c r="DK42" i="43" s="1"/>
  <c r="AT19" i="29"/>
  <c r="DK19" i="43" s="1"/>
  <c r="AT40" i="29"/>
  <c r="DK40" i="43" s="1"/>
  <c r="AT61" i="29"/>
  <c r="DK61" i="43" s="1"/>
  <c r="AT17" i="29"/>
  <c r="DK17" i="43" s="1"/>
  <c r="AT50" i="29"/>
  <c r="DK50" i="43" s="1"/>
  <c r="AT38" i="29"/>
  <c r="DK38" i="43" s="1"/>
  <c r="AT54" i="29"/>
  <c r="DK54" i="43" s="1"/>
  <c r="AT53" i="29"/>
  <c r="DK53" i="43" s="1"/>
  <c r="AT36" i="29"/>
  <c r="DK36" i="43" s="1"/>
  <c r="AT45" i="29"/>
  <c r="DK45" i="43" s="1"/>
  <c r="AT34" i="29"/>
  <c r="DK34" i="43" s="1"/>
  <c r="AT43" i="29"/>
  <c r="DK43" i="43" s="1"/>
  <c r="AT32" i="29"/>
  <c r="DK32" i="43" s="1"/>
  <c r="AT41" i="29"/>
  <c r="DK41" i="43" s="1"/>
  <c r="AT58" i="29"/>
  <c r="DK58" i="43" s="1"/>
  <c r="AT30" i="29"/>
  <c r="DK30" i="43" s="1"/>
  <c r="AT55" i="29"/>
  <c r="DK55" i="43" s="1"/>
  <c r="AT39" i="29"/>
  <c r="DK39" i="43" s="1"/>
  <c r="DM39" i="43" s="1"/>
  <c r="DN39" i="43" s="1"/>
  <c r="AT28" i="29"/>
  <c r="DK28" i="43" s="1"/>
  <c r="AT51" i="29"/>
  <c r="DK51" i="43" s="1"/>
  <c r="AT37" i="29"/>
  <c r="DK37" i="43" s="1"/>
  <c r="DM37" i="43" s="1"/>
  <c r="DN37" i="43" s="1"/>
  <c r="AI17" i="30"/>
  <c r="CJ17" i="45" s="1"/>
  <c r="AI62" i="30"/>
  <c r="CJ62" i="45" s="1"/>
  <c r="AI58" i="30"/>
  <c r="CJ58" i="45" s="1"/>
  <c r="AI54" i="30"/>
  <c r="CJ54" i="45" s="1"/>
  <c r="AI50" i="30"/>
  <c r="CJ50" i="45" s="1"/>
  <c r="AI46" i="30"/>
  <c r="CJ46" i="45" s="1"/>
  <c r="AI42" i="30"/>
  <c r="CJ42" i="45" s="1"/>
  <c r="AI32" i="30"/>
  <c r="CJ32" i="45" s="1"/>
  <c r="AI19" i="30"/>
  <c r="CJ19" i="45" s="1"/>
  <c r="AI26" i="30"/>
  <c r="CJ26" i="45" s="1"/>
  <c r="AI35" i="30"/>
  <c r="CJ35" i="45" s="1"/>
  <c r="AI38" i="30"/>
  <c r="CJ38" i="45" s="1"/>
  <c r="AI22" i="30"/>
  <c r="CJ22" i="45" s="1"/>
  <c r="AI25" i="30"/>
  <c r="CJ25" i="45" s="1"/>
  <c r="AI61" i="30"/>
  <c r="CJ61" i="45" s="1"/>
  <c r="AI57" i="30"/>
  <c r="CJ57" i="45" s="1"/>
  <c r="AI53" i="30"/>
  <c r="CJ53" i="45" s="1"/>
  <c r="AI49" i="30"/>
  <c r="CJ49" i="45" s="1"/>
  <c r="AI45" i="30"/>
  <c r="CJ45" i="45" s="1"/>
  <c r="AI41" i="30"/>
  <c r="CJ41" i="45" s="1"/>
  <c r="AI28" i="30"/>
  <c r="CJ28" i="45" s="1"/>
  <c r="AI31" i="30"/>
  <c r="CJ31" i="45" s="1"/>
  <c r="AI34" i="30"/>
  <c r="CJ34" i="45" s="1"/>
  <c r="AI37" i="30"/>
  <c r="CJ37" i="45" s="1"/>
  <c r="AI33" i="30"/>
  <c r="CJ33" i="45" s="1"/>
  <c r="AI18" i="30"/>
  <c r="CJ18" i="45" s="1"/>
  <c r="CL18" i="45" s="1"/>
  <c r="CM18" i="45" s="1"/>
  <c r="AI21" i="30"/>
  <c r="CJ21" i="45" s="1"/>
  <c r="AI60" i="30"/>
  <c r="CJ60" i="45" s="1"/>
  <c r="AI56" i="30"/>
  <c r="CJ56" i="45" s="1"/>
  <c r="AI52" i="30"/>
  <c r="CJ52" i="45" s="1"/>
  <c r="CL52" i="45" s="1"/>
  <c r="CM52" i="45" s="1"/>
  <c r="AI48" i="30"/>
  <c r="CJ48" i="45" s="1"/>
  <c r="AI44" i="30"/>
  <c r="CJ44" i="45" s="1"/>
  <c r="AI40" i="30"/>
  <c r="CJ40" i="45" s="1"/>
  <c r="AI24" i="30"/>
  <c r="CJ24" i="45" s="1"/>
  <c r="AI27" i="30"/>
  <c r="CJ27" i="45" s="1"/>
  <c r="AI30" i="30"/>
  <c r="CJ30" i="45" s="1"/>
  <c r="AI63" i="30"/>
  <c r="CJ63" i="45" s="1"/>
  <c r="AI59" i="30"/>
  <c r="CJ59" i="45" s="1"/>
  <c r="AI55" i="30"/>
  <c r="CJ55" i="45" s="1"/>
  <c r="AI51" i="30"/>
  <c r="CJ51" i="45" s="1"/>
  <c r="AI47" i="30"/>
  <c r="CJ47" i="45" s="1"/>
  <c r="AI43" i="30"/>
  <c r="CJ43" i="45" s="1"/>
  <c r="CL43" i="45" s="1"/>
  <c r="CM43" i="45" s="1"/>
  <c r="AI36" i="30"/>
  <c r="CJ36" i="45" s="1"/>
  <c r="AI20" i="30"/>
  <c r="CJ20" i="45" s="1"/>
  <c r="AI39" i="30"/>
  <c r="CJ39" i="45" s="1"/>
  <c r="CL39" i="45" s="1"/>
  <c r="CM39" i="45" s="1"/>
  <c r="AI23" i="30"/>
  <c r="CJ23" i="45" s="1"/>
  <c r="AI29" i="30"/>
  <c r="CJ29" i="45" s="1"/>
  <c r="AI64" i="30"/>
  <c r="CJ64" i="45" s="1"/>
  <c r="AM63" i="29"/>
  <c r="AN63" i="29" s="1"/>
  <c r="CU63" i="43" s="1"/>
  <c r="AM22" i="29"/>
  <c r="AN22" i="29" s="1"/>
  <c r="CU22" i="43" s="1"/>
  <c r="AM31" i="29"/>
  <c r="AN31" i="29" s="1"/>
  <c r="CU31" i="43" s="1"/>
  <c r="AM55" i="29"/>
  <c r="AN55" i="29" s="1"/>
  <c r="CU55" i="43" s="1"/>
  <c r="AM20" i="29"/>
  <c r="AN20" i="29" s="1"/>
  <c r="CU20" i="43" s="1"/>
  <c r="AM29" i="29"/>
  <c r="AN29" i="29" s="1"/>
  <c r="CU29" i="43" s="1"/>
  <c r="AM47" i="29"/>
  <c r="AN47" i="29" s="1"/>
  <c r="CU47" i="43" s="1"/>
  <c r="AM18" i="29"/>
  <c r="AN18" i="29" s="1"/>
  <c r="CU18" i="43" s="1"/>
  <c r="AM59" i="29"/>
  <c r="AN59" i="29" s="1"/>
  <c r="CU59" i="43" s="1"/>
  <c r="AM27" i="29"/>
  <c r="AN27" i="29" s="1"/>
  <c r="CU27" i="43" s="1"/>
  <c r="AM44" i="29"/>
  <c r="AN44" i="29" s="1"/>
  <c r="CU44" i="43" s="1"/>
  <c r="AM51" i="29"/>
  <c r="AN51" i="29" s="1"/>
  <c r="CU51" i="43" s="1"/>
  <c r="AM25" i="29"/>
  <c r="AN25" i="29" s="1"/>
  <c r="CU25" i="43" s="1"/>
  <c r="AM23" i="29"/>
  <c r="AN23" i="29" s="1"/>
  <c r="CU23" i="43" s="1"/>
  <c r="AM60" i="29"/>
  <c r="AN60" i="29" s="1"/>
  <c r="CU60" i="43" s="1"/>
  <c r="AM21" i="29"/>
  <c r="AN21" i="29" s="1"/>
  <c r="CU21" i="43" s="1"/>
  <c r="AM57" i="29"/>
  <c r="AN57" i="29" s="1"/>
  <c r="CU57" i="43" s="1"/>
  <c r="AM19" i="29"/>
  <c r="AN19" i="29" s="1"/>
  <c r="CU19" i="43" s="1"/>
  <c r="AM42" i="29"/>
  <c r="AN42" i="29" s="1"/>
  <c r="CU42" i="43" s="1"/>
  <c r="AM52" i="29"/>
  <c r="AN52" i="29" s="1"/>
  <c r="CU52" i="43" s="1"/>
  <c r="AM56" i="29"/>
  <c r="AN56" i="29" s="1"/>
  <c r="CU56" i="43" s="1"/>
  <c r="AM17" i="29"/>
  <c r="AN17" i="29" s="1"/>
  <c r="CU17" i="43" s="1"/>
  <c r="AM38" i="29"/>
  <c r="AN38" i="29" s="1"/>
  <c r="CU38" i="43" s="1"/>
  <c r="AM49" i="29"/>
  <c r="AN49" i="29" s="1"/>
  <c r="CU49" i="43" s="1"/>
  <c r="AM48" i="29"/>
  <c r="AN48" i="29" s="1"/>
  <c r="CU48" i="43" s="1"/>
  <c r="AM64" i="29"/>
  <c r="AN64" i="29" s="1"/>
  <c r="CU64" i="43" s="1"/>
  <c r="AM36" i="29"/>
  <c r="AN36" i="29" s="1"/>
  <c r="CU36" i="43" s="1"/>
  <c r="AM40" i="29"/>
  <c r="AN40" i="29" s="1"/>
  <c r="CU40" i="43" s="1"/>
  <c r="AM34" i="29"/>
  <c r="AN34" i="29" s="1"/>
  <c r="CU34" i="43" s="1"/>
  <c r="AM61" i="29"/>
  <c r="AN61" i="29" s="1"/>
  <c r="CU61" i="43" s="1"/>
  <c r="AM53" i="29"/>
  <c r="AN53" i="29" s="1"/>
  <c r="CU53" i="43" s="1"/>
  <c r="AM32" i="29"/>
  <c r="AN32" i="29" s="1"/>
  <c r="CU32" i="43" s="1"/>
  <c r="AM62" i="29"/>
  <c r="AN62" i="29" s="1"/>
  <c r="CU62" i="43" s="1"/>
  <c r="CW62" i="43" s="1"/>
  <c r="CX62" i="43" s="1"/>
  <c r="AM43" i="29"/>
  <c r="AN43" i="29" s="1"/>
  <c r="CU43" i="43" s="1"/>
  <c r="AM45" i="29"/>
  <c r="AN45" i="29" s="1"/>
  <c r="CU45" i="43" s="1"/>
  <c r="AM30" i="29"/>
  <c r="AN30" i="29" s="1"/>
  <c r="CU30" i="43" s="1"/>
  <c r="AM54" i="29"/>
  <c r="AN54" i="29" s="1"/>
  <c r="CU54" i="43" s="1"/>
  <c r="AM39" i="29"/>
  <c r="AN39" i="29" s="1"/>
  <c r="CU39" i="43" s="1"/>
  <c r="AM41" i="29"/>
  <c r="AN41" i="29" s="1"/>
  <c r="CU41" i="43" s="1"/>
  <c r="AM28" i="29"/>
  <c r="AN28" i="29" s="1"/>
  <c r="CU28" i="43" s="1"/>
  <c r="AM46" i="29"/>
  <c r="AN46" i="29" s="1"/>
  <c r="CU46" i="43" s="1"/>
  <c r="AM37" i="29"/>
  <c r="AN37" i="29" s="1"/>
  <c r="CU37" i="43" s="1"/>
  <c r="AM26" i="29"/>
  <c r="AN26" i="29" s="1"/>
  <c r="CU26" i="43" s="1"/>
  <c r="AM35" i="29"/>
  <c r="AN35" i="29" s="1"/>
  <c r="CU35" i="43" s="1"/>
  <c r="AM58" i="29"/>
  <c r="AN58" i="29" s="1"/>
  <c r="CU58" i="43" s="1"/>
  <c r="AM24" i="29"/>
  <c r="AN24" i="29" s="1"/>
  <c r="CU24" i="43" s="1"/>
  <c r="AM33" i="29"/>
  <c r="AN33" i="29" s="1"/>
  <c r="CU33" i="43" s="1"/>
  <c r="AM50" i="29"/>
  <c r="AN50" i="29" s="1"/>
  <c r="CU50" i="43" s="1"/>
  <c r="M74" i="29"/>
  <c r="M79" i="29"/>
  <c r="W77" i="29"/>
  <c r="AM69" i="29"/>
  <c r="AN69" i="29" s="1"/>
  <c r="CU69" i="43" s="1"/>
  <c r="AM67" i="29"/>
  <c r="AN67" i="29" s="1"/>
  <c r="CU67" i="43" s="1"/>
  <c r="AC71" i="29"/>
  <c r="AM72" i="29"/>
  <c r="AN72" i="29" s="1"/>
  <c r="CU72" i="43" s="1"/>
  <c r="Z50" i="29"/>
  <c r="P71" i="29"/>
  <c r="Q71" i="29" s="1"/>
  <c r="BO71" i="43" s="1"/>
  <c r="AI81" i="30"/>
  <c r="CJ81" i="45" s="1"/>
  <c r="Z67" i="29"/>
  <c r="M81" i="29"/>
  <c r="AI65" i="30"/>
  <c r="CJ65" i="45" s="1"/>
  <c r="AI77" i="30"/>
  <c r="CJ77" i="45" s="1"/>
  <c r="AI74" i="30"/>
  <c r="CJ74" i="45" s="1"/>
  <c r="Z79" i="29"/>
  <c r="P56" i="29"/>
  <c r="Q56" i="29" s="1"/>
  <c r="BO56" i="43" s="1"/>
  <c r="W73" i="29"/>
  <c r="M82" i="29"/>
  <c r="AI71" i="30"/>
  <c r="CJ71" i="45" s="1"/>
  <c r="Z77" i="29"/>
  <c r="P54" i="29"/>
  <c r="Q54" i="29" s="1"/>
  <c r="BO54" i="43" s="1"/>
  <c r="M77" i="29"/>
  <c r="M80" i="29"/>
  <c r="Z75" i="29"/>
  <c r="P52" i="29"/>
  <c r="Q52" i="29" s="1"/>
  <c r="BO52" i="43" s="1"/>
  <c r="BQ51" i="43" s="1"/>
  <c r="Z63" i="29"/>
  <c r="Z51" i="29"/>
  <c r="M78" i="29"/>
  <c r="AI80" i="30"/>
  <c r="CJ80" i="45" s="1"/>
  <c r="Z73" i="29"/>
  <c r="P50" i="29"/>
  <c r="Q50" i="29" s="1"/>
  <c r="BO50" i="43" s="1"/>
  <c r="BQ50" i="43" s="1"/>
  <c r="Z61" i="29"/>
  <c r="Z82" i="29"/>
  <c r="Z72" i="29"/>
  <c r="M76" i="29"/>
  <c r="H26" i="29"/>
  <c r="BF26" i="43" s="1"/>
  <c r="BV129" i="27"/>
  <c r="AC76" i="29"/>
  <c r="AC74" i="29"/>
  <c r="P81" i="29"/>
  <c r="Z82" i="30"/>
  <c r="AB91" i="30" s="1"/>
  <c r="Z54" i="29"/>
  <c r="Z48" i="29"/>
  <c r="AC69" i="29"/>
  <c r="P63" i="29"/>
  <c r="Q63" i="29" s="1"/>
  <c r="BO63" i="43" s="1"/>
  <c r="BQ63" i="43" s="1"/>
  <c r="Z65" i="29"/>
  <c r="Z68" i="29"/>
  <c r="G96" i="32"/>
  <c r="P61" i="29"/>
  <c r="Q61" i="29" s="1"/>
  <c r="BO61" i="43" s="1"/>
  <c r="P82" i="29"/>
  <c r="Z66" i="29"/>
  <c r="Z77" i="30"/>
  <c r="AB77" i="30" s="1"/>
  <c r="P69" i="29"/>
  <c r="Q69" i="29" s="1"/>
  <c r="BO69" i="43" s="1"/>
  <c r="P59" i="29"/>
  <c r="Q59" i="29" s="1"/>
  <c r="BO59" i="43" s="1"/>
  <c r="P80" i="29"/>
  <c r="P77" i="29"/>
  <c r="AM79" i="29"/>
  <c r="Z81" i="30"/>
  <c r="AB81" i="30" s="1"/>
  <c r="AI90" i="30"/>
  <c r="CJ90" i="45" s="1"/>
  <c r="Z81" i="29"/>
  <c r="P58" i="29"/>
  <c r="Q58" i="29" s="1"/>
  <c r="BO58" i="43" s="1"/>
  <c r="P67" i="29"/>
  <c r="Q67" i="29" s="1"/>
  <c r="BO67" i="43" s="1"/>
  <c r="Z57" i="29"/>
  <c r="Z49" i="29"/>
  <c r="P78" i="29"/>
  <c r="Z71" i="29"/>
  <c r="AM75" i="29"/>
  <c r="AI87" i="30"/>
  <c r="CJ87" i="45" s="1"/>
  <c r="AC81" i="29"/>
  <c r="P65" i="29"/>
  <c r="Q65" i="29" s="1"/>
  <c r="BO65" i="43" s="1"/>
  <c r="Z55" i="29"/>
  <c r="Z47" i="29"/>
  <c r="P76" i="29"/>
  <c r="P70" i="29"/>
  <c r="Q70" i="29" s="1"/>
  <c r="BO70" i="43" s="1"/>
  <c r="AC79" i="29"/>
  <c r="AC65" i="29"/>
  <c r="Z53" i="29"/>
  <c r="P48" i="29"/>
  <c r="Q48" i="29" s="1"/>
  <c r="BO48" i="43" s="1"/>
  <c r="P74" i="29"/>
  <c r="Z73" i="30"/>
  <c r="AB73" i="30" s="1"/>
  <c r="AC77" i="29"/>
  <c r="AC70" i="29"/>
  <c r="AJ82" i="29"/>
  <c r="AC72" i="29"/>
  <c r="E73" i="29"/>
  <c r="G73" i="29" s="1"/>
  <c r="AY73" i="43" s="1"/>
  <c r="Z80" i="30"/>
  <c r="AB80" i="30" s="1"/>
  <c r="Z76" i="30"/>
  <c r="AB76" i="30" s="1"/>
  <c r="AC75" i="29"/>
  <c r="AC68" i="29"/>
  <c r="AJ80" i="29"/>
  <c r="AC63" i="29"/>
  <c r="AC28" i="29"/>
  <c r="AD28" i="29" s="1"/>
  <c r="CE28" i="43" s="1"/>
  <c r="AC53" i="29"/>
  <c r="AC55" i="29"/>
  <c r="AC26" i="29"/>
  <c r="AD26" i="29" s="1"/>
  <c r="CE26" i="43" s="1"/>
  <c r="AC45" i="29"/>
  <c r="AD45" i="29" s="1"/>
  <c r="CE45" i="43" s="1"/>
  <c r="AC47" i="29"/>
  <c r="AC24" i="29"/>
  <c r="AD24" i="29" s="1"/>
  <c r="CE24" i="43" s="1"/>
  <c r="AC43" i="29"/>
  <c r="AD43" i="29" s="1"/>
  <c r="CE43" i="43" s="1"/>
  <c r="AC50" i="29"/>
  <c r="AC22" i="29"/>
  <c r="AD22" i="29" s="1"/>
  <c r="CE22" i="43" s="1"/>
  <c r="AC41" i="29"/>
  <c r="AD41" i="29" s="1"/>
  <c r="CE41" i="43" s="1"/>
  <c r="AC60" i="29"/>
  <c r="AC20" i="29"/>
  <c r="AD20" i="29" s="1"/>
  <c r="CE20" i="43" s="1"/>
  <c r="AC39" i="29"/>
  <c r="AD39" i="29" s="1"/>
  <c r="CE39" i="43" s="1"/>
  <c r="AC52" i="29"/>
  <c r="AC18" i="29"/>
  <c r="AD18" i="29" s="1"/>
  <c r="CE18" i="43" s="1"/>
  <c r="AC37" i="29"/>
  <c r="AD37" i="29" s="1"/>
  <c r="CE37" i="43" s="1"/>
  <c r="AC57" i="29"/>
  <c r="AC62" i="29"/>
  <c r="AC35" i="29"/>
  <c r="AD35" i="29" s="1"/>
  <c r="CE35" i="43" s="1"/>
  <c r="AC49" i="29"/>
  <c r="AC54" i="29"/>
  <c r="AC33" i="29"/>
  <c r="AD33" i="29" s="1"/>
  <c r="CE33" i="43" s="1"/>
  <c r="AC44" i="29"/>
  <c r="AD44" i="29" s="1"/>
  <c r="CE44" i="43" s="1"/>
  <c r="AC46" i="29"/>
  <c r="AC31" i="29"/>
  <c r="AD31" i="29" s="1"/>
  <c r="CE31" i="43" s="1"/>
  <c r="AC42" i="29"/>
  <c r="AD42" i="29" s="1"/>
  <c r="CE42" i="43" s="1"/>
  <c r="AC58" i="29"/>
  <c r="AC29" i="29"/>
  <c r="AD29" i="29" s="1"/>
  <c r="CE29" i="43" s="1"/>
  <c r="AC40" i="29"/>
  <c r="AD40" i="29" s="1"/>
  <c r="CE40" i="43" s="1"/>
  <c r="AC59" i="29"/>
  <c r="AC27" i="29"/>
  <c r="AD27" i="29" s="1"/>
  <c r="CE27" i="43" s="1"/>
  <c r="AC38" i="29"/>
  <c r="AD38" i="29" s="1"/>
  <c r="CE38" i="43" s="1"/>
  <c r="AC51" i="29"/>
  <c r="AC25" i="29"/>
  <c r="AD25" i="29" s="1"/>
  <c r="CE25" i="43" s="1"/>
  <c r="CG25" i="43" s="1"/>
  <c r="CH25" i="43" s="1"/>
  <c r="AC36" i="29"/>
  <c r="AD36" i="29" s="1"/>
  <c r="CE36" i="43" s="1"/>
  <c r="AC64" i="29"/>
  <c r="AC23" i="29"/>
  <c r="AD23" i="29" s="1"/>
  <c r="CE23" i="43" s="1"/>
  <c r="AC34" i="29"/>
  <c r="AD34" i="29" s="1"/>
  <c r="CE34" i="43" s="1"/>
  <c r="AC56" i="29"/>
  <c r="AC21" i="29"/>
  <c r="AD21" i="29" s="1"/>
  <c r="CE21" i="43" s="1"/>
  <c r="AC32" i="29"/>
  <c r="AD32" i="29" s="1"/>
  <c r="CE32" i="43" s="1"/>
  <c r="AC48" i="29"/>
  <c r="AC19" i="29"/>
  <c r="AD19" i="29" s="1"/>
  <c r="CE19" i="43" s="1"/>
  <c r="AC30" i="29"/>
  <c r="AD30" i="29" s="1"/>
  <c r="CE30" i="43" s="1"/>
  <c r="AC61" i="29"/>
  <c r="AC17" i="29"/>
  <c r="AD17" i="29" s="1"/>
  <c r="CE17" i="43" s="1"/>
  <c r="AC73" i="29"/>
  <c r="Z46" i="29"/>
  <c r="Z59" i="29"/>
  <c r="Z80" i="29"/>
  <c r="AC66" i="29"/>
  <c r="AJ78" i="29"/>
  <c r="P73" i="29"/>
  <c r="Z78" i="29"/>
  <c r="P57" i="29"/>
  <c r="Q57" i="29" s="1"/>
  <c r="BO57" i="43" s="1"/>
  <c r="P49" i="29"/>
  <c r="Q49" i="29" s="1"/>
  <c r="BO49" i="43" s="1"/>
  <c r="P68" i="29"/>
  <c r="Q68" i="29" s="1"/>
  <c r="BO68" i="43" s="1"/>
  <c r="AJ76" i="29"/>
  <c r="AC82" i="29"/>
  <c r="Z76" i="29"/>
  <c r="P55" i="29"/>
  <c r="Q55" i="29" s="1"/>
  <c r="BO55" i="43" s="1"/>
  <c r="P47" i="29"/>
  <c r="Q47" i="29" s="1"/>
  <c r="BO47" i="43" s="1"/>
  <c r="P66" i="29"/>
  <c r="Q66" i="29" s="1"/>
  <c r="BO66" i="43" s="1"/>
  <c r="AJ74" i="29"/>
  <c r="X133" i="27"/>
  <c r="AH133" i="27"/>
  <c r="N133" i="27"/>
  <c r="O133" i="27"/>
  <c r="M133" i="27"/>
  <c r="L94" i="32"/>
  <c r="R64" i="29"/>
  <c r="BV64" i="43" s="1"/>
  <c r="AJ130" i="27"/>
  <c r="R51" i="29"/>
  <c r="BV51" i="43" s="1"/>
  <c r="AW130" i="27"/>
  <c r="M95" i="32"/>
  <c r="L95" i="32"/>
  <c r="K94" i="32"/>
  <c r="E94" i="32"/>
  <c r="AD67" i="30"/>
  <c r="CA67" i="45" s="1"/>
  <c r="AG132" i="31"/>
  <c r="AD63" i="30"/>
  <c r="CA63" i="45" s="1"/>
  <c r="AK132" i="31"/>
  <c r="F95" i="32"/>
  <c r="N96" i="32"/>
  <c r="M94" i="32"/>
  <c r="D94" i="32"/>
  <c r="E95" i="32"/>
  <c r="F96" i="32"/>
  <c r="M96" i="32"/>
  <c r="D95" i="32"/>
  <c r="E96" i="32"/>
  <c r="O94" i="32"/>
  <c r="P94" i="32"/>
  <c r="L96" i="32"/>
  <c r="P95" i="32"/>
  <c r="O95" i="32"/>
  <c r="K96" i="32"/>
  <c r="J94" i="32"/>
  <c r="I94" i="32"/>
  <c r="D96" i="32"/>
  <c r="J96" i="32"/>
  <c r="H94" i="32"/>
  <c r="I96" i="32"/>
  <c r="G94" i="32"/>
  <c r="H95" i="32"/>
  <c r="P96" i="32"/>
  <c r="O96" i="32"/>
  <c r="H96" i="32"/>
  <c r="F94" i="32"/>
  <c r="G95" i="32"/>
  <c r="CE26" i="27"/>
  <c r="CE51" i="27"/>
  <c r="CE97" i="27"/>
  <c r="AT74" i="29"/>
  <c r="DK74" i="43" s="1"/>
  <c r="AT89" i="29"/>
  <c r="DK89" i="43" s="1"/>
  <c r="AT72" i="29"/>
  <c r="DK72" i="43" s="1"/>
  <c r="AT90" i="29"/>
  <c r="DK90" i="43" s="1"/>
  <c r="AT84" i="29"/>
  <c r="DK84" i="43" s="1"/>
  <c r="DM84" i="43" s="1"/>
  <c r="AT78" i="29"/>
  <c r="DK78" i="43" s="1"/>
  <c r="AT81" i="29"/>
  <c r="DK81" i="43" s="1"/>
  <c r="AM81" i="29"/>
  <c r="AT79" i="29"/>
  <c r="DK79" i="43" s="1"/>
  <c r="AM77" i="29"/>
  <c r="AT77" i="29"/>
  <c r="DK77" i="43" s="1"/>
  <c r="AM73" i="29"/>
  <c r="AT82" i="29"/>
  <c r="DK82" i="43" s="1"/>
  <c r="DM82" i="43" s="1"/>
  <c r="AT75" i="29"/>
  <c r="DK75" i="43" s="1"/>
  <c r="DM75" i="43" s="1"/>
  <c r="AT69" i="29"/>
  <c r="DK69" i="43" s="1"/>
  <c r="AT73" i="29"/>
  <c r="DK73" i="43" s="1"/>
  <c r="DM73" i="43" s="1"/>
  <c r="AT67" i="29"/>
  <c r="DK67" i="43" s="1"/>
  <c r="DM67" i="43" s="1"/>
  <c r="AM65" i="29"/>
  <c r="AN65" i="29" s="1"/>
  <c r="CU65" i="43" s="1"/>
  <c r="AM82" i="29"/>
  <c r="AT88" i="29"/>
  <c r="DK88" i="43" s="1"/>
  <c r="AJ81" i="29"/>
  <c r="Z79" i="30"/>
  <c r="AB79" i="30" s="1"/>
  <c r="AT65" i="29"/>
  <c r="DK65" i="43" s="1"/>
  <c r="DM65" i="43" s="1"/>
  <c r="AM80" i="29"/>
  <c r="Z69" i="29"/>
  <c r="Z64" i="29"/>
  <c r="M75" i="29"/>
  <c r="AJ79" i="29"/>
  <c r="AM78" i="29"/>
  <c r="AM70" i="29"/>
  <c r="AN70" i="29" s="1"/>
  <c r="CU70" i="43" s="1"/>
  <c r="CW70" i="43" s="1"/>
  <c r="AT80" i="29"/>
  <c r="DK80" i="43" s="1"/>
  <c r="DM80" i="43" s="1"/>
  <c r="Z62" i="29"/>
  <c r="W82" i="29"/>
  <c r="AJ77" i="29"/>
  <c r="Z75" i="30"/>
  <c r="AB75" i="30" s="1"/>
  <c r="AM76" i="29"/>
  <c r="AM68" i="29"/>
  <c r="AN68" i="29" s="1"/>
  <c r="CU68" i="43" s="1"/>
  <c r="CW68" i="43" s="1"/>
  <c r="AT91" i="29"/>
  <c r="DK91" i="43" s="1"/>
  <c r="P75" i="29"/>
  <c r="Z60" i="29"/>
  <c r="W80" i="29"/>
  <c r="AJ75" i="29"/>
  <c r="AM74" i="29"/>
  <c r="AT70" i="29"/>
  <c r="DK70" i="43" s="1"/>
  <c r="AM66" i="29"/>
  <c r="AN66" i="29" s="1"/>
  <c r="CU66" i="43" s="1"/>
  <c r="Z70" i="29"/>
  <c r="AC67" i="29"/>
  <c r="M73" i="29"/>
  <c r="W78" i="29"/>
  <c r="AJ73" i="29"/>
  <c r="U51" i="30"/>
  <c r="W51" i="30" s="1"/>
  <c r="AC51" i="30" s="1"/>
  <c r="BT51" i="45" s="1"/>
  <c r="U47" i="30"/>
  <c r="W47" i="30" s="1"/>
  <c r="AC47" i="30" s="1"/>
  <c r="BT47" i="45" s="1"/>
  <c r="AI79" i="30"/>
  <c r="CJ79" i="45" s="1"/>
  <c r="U70" i="30"/>
  <c r="W70" i="30" s="1"/>
  <c r="AC70" i="30" s="1"/>
  <c r="BT70" i="45" s="1"/>
  <c r="U60" i="30"/>
  <c r="W60" i="30" s="1"/>
  <c r="AC60" i="30" s="1"/>
  <c r="BT60" i="45" s="1"/>
  <c r="U57" i="30"/>
  <c r="W57" i="30" s="1"/>
  <c r="AC57" i="30" s="1"/>
  <c r="BT57" i="45" s="1"/>
  <c r="U44" i="30"/>
  <c r="W44" i="30" s="1"/>
  <c r="AC44" i="30" s="1"/>
  <c r="BT44" i="45" s="1"/>
  <c r="U41" i="30"/>
  <c r="W41" i="30" s="1"/>
  <c r="AC41" i="30" s="1"/>
  <c r="BT41" i="45" s="1"/>
  <c r="U66" i="30"/>
  <c r="W66" i="30" s="1"/>
  <c r="AC66" i="30" s="1"/>
  <c r="BT66" i="45" s="1"/>
  <c r="BV66" i="45" s="1"/>
  <c r="U50" i="30"/>
  <c r="W50" i="30" s="1"/>
  <c r="AC50" i="30" s="1"/>
  <c r="BT50" i="45" s="1"/>
  <c r="U62" i="30"/>
  <c r="W62" i="30" s="1"/>
  <c r="AC62" i="30" s="1"/>
  <c r="BT62" i="45" s="1"/>
  <c r="BV62" i="45" s="1"/>
  <c r="U65" i="30"/>
  <c r="W65" i="30" s="1"/>
  <c r="AC65" i="30" s="1"/>
  <c r="BT65" i="45" s="1"/>
  <c r="AI91" i="30"/>
  <c r="CJ91" i="45" s="1"/>
  <c r="U59" i="30"/>
  <c r="W59" i="30" s="1"/>
  <c r="AC59" i="30" s="1"/>
  <c r="BT59" i="45" s="1"/>
  <c r="AI85" i="30"/>
  <c r="CJ85" i="45" s="1"/>
  <c r="U49" i="30"/>
  <c r="W49" i="30" s="1"/>
  <c r="AC49" i="30" s="1"/>
  <c r="BT49" i="45" s="1"/>
  <c r="AI75" i="30"/>
  <c r="CJ75" i="45" s="1"/>
  <c r="U43" i="30"/>
  <c r="W43" i="30" s="1"/>
  <c r="AC43" i="30" s="1"/>
  <c r="BT43" i="45" s="1"/>
  <c r="AI69" i="30"/>
  <c r="CJ69" i="45" s="1"/>
  <c r="AI82" i="30"/>
  <c r="CJ82" i="45" s="1"/>
  <c r="U46" i="30"/>
  <c r="W46" i="30" s="1"/>
  <c r="AC46" i="30" s="1"/>
  <c r="BT46" i="45" s="1"/>
  <c r="U56" i="30"/>
  <c r="W56" i="30" s="1"/>
  <c r="AC56" i="30" s="1"/>
  <c r="BT56" i="45" s="1"/>
  <c r="U68" i="30"/>
  <c r="W68" i="30" s="1"/>
  <c r="AC68" i="30" s="1"/>
  <c r="BT68" i="45" s="1"/>
  <c r="AI78" i="30"/>
  <c r="CJ78" i="45" s="1"/>
  <c r="U61" i="30"/>
  <c r="W61" i="30" s="1"/>
  <c r="AC61" i="30" s="1"/>
  <c r="BT61" i="45" s="1"/>
  <c r="AI88" i="30"/>
  <c r="CJ88" i="45" s="1"/>
  <c r="U71" i="30"/>
  <c r="W71" i="30" s="1"/>
  <c r="AC71" i="30" s="1"/>
  <c r="BT71" i="45" s="1"/>
  <c r="U52" i="30"/>
  <c r="W52" i="30" s="1"/>
  <c r="AC52" i="30" s="1"/>
  <c r="BT52" i="45" s="1"/>
  <c r="U64" i="30"/>
  <c r="W64" i="30" s="1"/>
  <c r="AC64" i="30" s="1"/>
  <c r="BT64" i="45" s="1"/>
  <c r="U45" i="30"/>
  <c r="W45" i="30" s="1"/>
  <c r="AC45" i="30" s="1"/>
  <c r="BT45" i="45" s="1"/>
  <c r="AI72" i="30"/>
  <c r="CJ72" i="45" s="1"/>
  <c r="U55" i="30"/>
  <c r="W55" i="30" s="1"/>
  <c r="AC55" i="30" s="1"/>
  <c r="BT55" i="45" s="1"/>
  <c r="Z78" i="30"/>
  <c r="AB78" i="30" s="1"/>
  <c r="Z74" i="30"/>
  <c r="AB74" i="30" s="1"/>
  <c r="M77" i="30"/>
  <c r="O77" i="30" s="1"/>
  <c r="BD77" i="45" s="1"/>
  <c r="U48" i="30"/>
  <c r="W48" i="30" s="1"/>
  <c r="AC48" i="30" s="1"/>
  <c r="BT48" i="45" s="1"/>
  <c r="U58" i="30"/>
  <c r="W58" i="30" s="1"/>
  <c r="AC58" i="30" s="1"/>
  <c r="BT58" i="45" s="1"/>
  <c r="E76" i="30"/>
  <c r="G76" i="30" s="1"/>
  <c r="AN76" i="45" s="1"/>
  <c r="U42" i="30"/>
  <c r="W42" i="30" s="1"/>
  <c r="AC42" i="30" s="1"/>
  <c r="BT42" i="45" s="1"/>
  <c r="AI84" i="30"/>
  <c r="CJ84" i="45" s="1"/>
  <c r="E79" i="30"/>
  <c r="G79" i="30" s="1"/>
  <c r="AN79" i="45" s="1"/>
  <c r="AI68" i="30"/>
  <c r="CJ68" i="45" s="1"/>
  <c r="M80" i="30"/>
  <c r="O80" i="30" s="1"/>
  <c r="BD80" i="45" s="1"/>
  <c r="E74" i="30"/>
  <c r="G74" i="30" s="1"/>
  <c r="AN74" i="45" s="1"/>
  <c r="H72" i="29"/>
  <c r="BF72" i="43" s="1"/>
  <c r="U54" i="30"/>
  <c r="W54" i="30" s="1"/>
  <c r="AC54" i="30" s="1"/>
  <c r="BT54" i="45" s="1"/>
  <c r="E75" i="30"/>
  <c r="G75" i="30" s="1"/>
  <c r="AN75" i="45" s="1"/>
  <c r="M76" i="30"/>
  <c r="O76" i="30" s="1"/>
  <c r="BD76" i="45" s="1"/>
  <c r="M78" i="30"/>
  <c r="O78" i="30" s="1"/>
  <c r="BD78" i="45" s="1"/>
  <c r="AI83" i="30"/>
  <c r="CJ83" i="45" s="1"/>
  <c r="E82" i="30"/>
  <c r="G82" i="30" s="1"/>
  <c r="AN82" i="45" s="1"/>
  <c r="M79" i="30"/>
  <c r="O79" i="30" s="1"/>
  <c r="BD79" i="45" s="1"/>
  <c r="AI76" i="30"/>
  <c r="CJ76" i="45" s="1"/>
  <c r="CL76" i="45" s="1"/>
  <c r="AI86" i="30"/>
  <c r="CJ86" i="45" s="1"/>
  <c r="AI67" i="30"/>
  <c r="CJ67" i="45" s="1"/>
  <c r="M74" i="30"/>
  <c r="O74" i="30" s="1"/>
  <c r="BD74" i="45" s="1"/>
  <c r="E78" i="30"/>
  <c r="G78" i="30" s="1"/>
  <c r="AN78" i="45" s="1"/>
  <c r="AP78" i="45" s="1"/>
  <c r="AI89" i="30"/>
  <c r="CJ89" i="45" s="1"/>
  <c r="AI70" i="30"/>
  <c r="CJ70" i="45" s="1"/>
  <c r="CL70" i="45" s="1"/>
  <c r="U69" i="30"/>
  <c r="W69" i="30" s="1"/>
  <c r="AC69" i="30" s="1"/>
  <c r="BT69" i="45" s="1"/>
  <c r="AI73" i="30"/>
  <c r="CJ73" i="45" s="1"/>
  <c r="U72" i="30"/>
  <c r="W85" i="30" s="1"/>
  <c r="U53" i="30"/>
  <c r="W53" i="30" s="1"/>
  <c r="AC53" i="30" s="1"/>
  <c r="BT53" i="45" s="1"/>
  <c r="M82" i="30"/>
  <c r="O91" i="30" s="1"/>
  <c r="BD91" i="45" s="1"/>
  <c r="E80" i="30"/>
  <c r="G80" i="30" s="1"/>
  <c r="AN80" i="45" s="1"/>
  <c r="M75" i="30"/>
  <c r="O75" i="30" s="1"/>
  <c r="BD75" i="45" s="1"/>
  <c r="CE12" i="27"/>
  <c r="CE98" i="27" s="1"/>
  <c r="CD12" i="27"/>
  <c r="M73" i="30"/>
  <c r="O73" i="30" s="1"/>
  <c r="BD73" i="45" s="1"/>
  <c r="E81" i="30"/>
  <c r="G81" i="30" s="1"/>
  <c r="AN81" i="45" s="1"/>
  <c r="E77" i="30"/>
  <c r="G77" i="30" s="1"/>
  <c r="AN77" i="45" s="1"/>
  <c r="AI66" i="30"/>
  <c r="CJ66" i="45" s="1"/>
  <c r="M81" i="30"/>
  <c r="O81" i="30" s="1"/>
  <c r="BD81" i="45" s="1"/>
  <c r="E73" i="30"/>
  <c r="G73" i="30" s="1"/>
  <c r="AN73" i="45" s="1"/>
  <c r="CC97" i="27"/>
  <c r="CC51" i="27"/>
  <c r="CD77" i="27"/>
  <c r="BZ12" i="27"/>
  <c r="BZ63" i="27" s="1"/>
  <c r="BO12" i="27"/>
  <c r="BO98" i="27" s="1"/>
  <c r="E76" i="29"/>
  <c r="G76" i="29" s="1"/>
  <c r="AY76" i="43" s="1"/>
  <c r="BG12" i="27"/>
  <c r="BG42" i="27" s="1"/>
  <c r="BU12" i="27"/>
  <c r="BU27" i="27" s="1"/>
  <c r="E80" i="29"/>
  <c r="G80" i="29" s="1"/>
  <c r="AY80" i="43" s="1"/>
  <c r="E79" i="29"/>
  <c r="G79" i="29" s="1"/>
  <c r="AY79" i="43" s="1"/>
  <c r="BL12" i="27"/>
  <c r="BL98" i="27" s="1"/>
  <c r="BS12" i="27"/>
  <c r="BS27" i="27" s="1"/>
  <c r="BY12" i="27"/>
  <c r="BY42" i="27" s="1"/>
  <c r="BE12" i="27"/>
  <c r="BE27" i="27" s="1"/>
  <c r="BP12" i="27"/>
  <c r="BP71" i="27" s="1"/>
  <c r="BQ12" i="27"/>
  <c r="BQ82" i="27" s="1"/>
  <c r="BD12" i="27"/>
  <c r="BD64" i="27" s="1"/>
  <c r="E74" i="29"/>
  <c r="G74" i="29" s="1"/>
  <c r="AY74" i="43" s="1"/>
  <c r="BV12" i="27"/>
  <c r="BV27" i="27" s="1"/>
  <c r="CC12" i="27"/>
  <c r="CC27" i="27" s="1"/>
  <c r="BW12" i="27"/>
  <c r="BW27" i="27" s="1"/>
  <c r="AQ41" i="27"/>
  <c r="E77" i="29"/>
  <c r="G77" i="29" s="1"/>
  <c r="AY77" i="43" s="1"/>
  <c r="BC41" i="27"/>
  <c r="BH12" i="27"/>
  <c r="BH69" i="27" s="1"/>
  <c r="AK26" i="27"/>
  <c r="CA12" i="27"/>
  <c r="CA42" i="27" s="1"/>
  <c r="AN26" i="27"/>
  <c r="E81" i="29"/>
  <c r="G81" i="29" s="1"/>
  <c r="AY81" i="43" s="1"/>
  <c r="CB12" i="27"/>
  <c r="CB27" i="27" s="1"/>
  <c r="BJ12" i="27"/>
  <c r="BJ98" i="27" s="1"/>
  <c r="BN12" i="27"/>
  <c r="BN69" i="27" s="1"/>
  <c r="BT12" i="27"/>
  <c r="BT98" i="27" s="1"/>
  <c r="BM12" i="27"/>
  <c r="BM27" i="27" s="1"/>
  <c r="BF26" i="27"/>
  <c r="BF41" i="27"/>
  <c r="E78" i="29"/>
  <c r="G78" i="29" s="1"/>
  <c r="AY78" i="43" s="1"/>
  <c r="AK41" i="27"/>
  <c r="E75" i="29"/>
  <c r="G75" i="29" s="1"/>
  <c r="AY75" i="43" s="1"/>
  <c r="AP97" i="27"/>
  <c r="BS97" i="27"/>
  <c r="BP26" i="27"/>
  <c r="BX12" i="27"/>
  <c r="BX98" i="27" s="1"/>
  <c r="E82" i="29"/>
  <c r="BK12" i="27"/>
  <c r="BK82" i="27" s="1"/>
  <c r="BF12" i="27"/>
  <c r="BF82" i="27" s="1"/>
  <c r="BI12" i="27"/>
  <c r="BI42" i="27" s="1"/>
  <c r="BR12" i="27"/>
  <c r="BR63" i="27" s="1"/>
  <c r="BR26" i="27"/>
  <c r="AJ41" i="27"/>
  <c r="BO97" i="27"/>
  <c r="BC12" i="27"/>
  <c r="BC71" i="27" s="1"/>
  <c r="AZ41" i="27"/>
  <c r="AZ97" i="27"/>
  <c r="BS41" i="27"/>
  <c r="AJ97" i="27"/>
  <c r="AQ97" i="27"/>
  <c r="CC26" i="27"/>
  <c r="AU26" i="27"/>
  <c r="AU97" i="27"/>
  <c r="BD26" i="27"/>
  <c r="AF26" i="27"/>
  <c r="AJ26" i="27"/>
  <c r="BL41" i="27"/>
  <c r="BP51" i="27"/>
  <c r="CE53" i="27"/>
  <c r="CE52" i="27"/>
  <c r="CE77" i="27"/>
  <c r="AF41" i="27"/>
  <c r="BO26" i="27"/>
  <c r="AJ77" i="27"/>
  <c r="AZ26" i="27"/>
  <c r="AG41" i="27"/>
  <c r="AU77" i="27"/>
  <c r="AU52" i="27"/>
  <c r="AU53" i="27"/>
  <c r="AU51" i="27"/>
  <c r="CB53" i="27"/>
  <c r="AC52" i="27"/>
  <c r="AC53" i="27"/>
  <c r="AC51" i="27"/>
  <c r="AV51" i="27"/>
  <c r="BD53" i="27"/>
  <c r="BD51" i="27"/>
  <c r="BD52" i="27"/>
  <c r="BL77" i="27"/>
  <c r="BL52" i="27"/>
  <c r="BL53" i="27"/>
  <c r="BL51" i="27"/>
  <c r="BQ53" i="27"/>
  <c r="BT51" i="27"/>
  <c r="AQ77" i="27"/>
  <c r="AQ51" i="27"/>
  <c r="AQ52" i="27"/>
  <c r="CC77" i="27"/>
  <c r="CC52" i="27"/>
  <c r="AZ52" i="27"/>
  <c r="AN77" i="27"/>
  <c r="AN53" i="27"/>
  <c r="AN51" i="27"/>
  <c r="AN41" i="27"/>
  <c r="AN52" i="27"/>
  <c r="AJ52" i="27"/>
  <c r="BM52" i="27"/>
  <c r="BM53" i="27"/>
  <c r="BM51" i="27"/>
  <c r="AD77" i="27"/>
  <c r="AD52" i="27"/>
  <c r="AD53" i="27"/>
  <c r="AD51" i="27"/>
  <c r="AD41" i="27"/>
  <c r="AG77" i="27"/>
  <c r="AG52" i="27"/>
  <c r="AG51" i="27"/>
  <c r="BL26" i="27"/>
  <c r="AY53" i="27"/>
  <c r="AP77" i="27"/>
  <c r="AP51" i="27"/>
  <c r="AP52" i="27"/>
  <c r="AP41" i="27"/>
  <c r="AP53" i="27"/>
  <c r="AZ53" i="27"/>
  <c r="AJ53" i="27"/>
  <c r="AF77" i="27"/>
  <c r="AF52" i="27"/>
  <c r="AF53" i="27"/>
  <c r="AF51" i="27"/>
  <c r="BO77" i="27"/>
  <c r="BO52" i="27"/>
  <c r="BO53" i="27"/>
  <c r="BO51" i="27"/>
  <c r="AC26" i="27"/>
  <c r="BH97" i="27"/>
  <c r="BF77" i="27"/>
  <c r="BF53" i="27"/>
  <c r="BF51" i="27"/>
  <c r="BF52" i="27"/>
  <c r="BS77" i="27"/>
  <c r="BS53" i="27"/>
  <c r="BS51" i="27"/>
  <c r="BS52" i="27"/>
  <c r="AK77" i="27"/>
  <c r="AK51" i="27"/>
  <c r="BC51" i="27"/>
  <c r="BP77" i="27"/>
  <c r="AC41" i="27"/>
  <c r="BJ77" i="27"/>
  <c r="AZ77" i="27"/>
  <c r="CB52" i="27" l="1"/>
  <c r="BC52" i="27"/>
  <c r="BH41" i="27"/>
  <c r="BB51" i="27"/>
  <c r="AD26" i="27"/>
  <c r="CL83" i="45"/>
  <c r="CM83" i="45" s="1"/>
  <c r="DM70" i="43"/>
  <c r="DM88" i="43"/>
  <c r="DN88" i="43" s="1"/>
  <c r="AC133" i="27"/>
  <c r="CL36" i="45"/>
  <c r="CM36" i="45" s="1"/>
  <c r="DM30" i="43"/>
  <c r="DN30" i="43" s="1"/>
  <c r="DM53" i="43"/>
  <c r="DN53" i="43" s="1"/>
  <c r="DM56" i="43"/>
  <c r="DN56" i="43" s="1"/>
  <c r="DN84" i="43"/>
  <c r="BH53" i="27"/>
  <c r="BH52" i="27"/>
  <c r="BC26" i="27"/>
  <c r="BC53" i="27"/>
  <c r="AI77" i="27"/>
  <c r="BC77" i="27"/>
  <c r="BH51" i="27"/>
  <c r="AQ53" i="27"/>
  <c r="AL41" i="27"/>
  <c r="BH77" i="27"/>
  <c r="AO97" i="27"/>
  <c r="DM43" i="43"/>
  <c r="DN43" i="43" s="1"/>
  <c r="AV53" i="27"/>
  <c r="AV26" i="27"/>
  <c r="AS52" i="27"/>
  <c r="AV52" i="27"/>
  <c r="AP74" i="45"/>
  <c r="DM78" i="43"/>
  <c r="CL56" i="45"/>
  <c r="CM56" i="45" s="1"/>
  <c r="BQ68" i="43"/>
  <c r="AV77" i="27"/>
  <c r="CL20" i="45"/>
  <c r="CM20" i="45" s="1"/>
  <c r="CL60" i="45"/>
  <c r="CM60" i="45" s="1"/>
  <c r="CL41" i="45"/>
  <c r="CM41" i="45" s="1"/>
  <c r="DM55" i="43"/>
  <c r="DN55" i="43" s="1"/>
  <c r="DM19" i="43"/>
  <c r="DN19" i="43" s="1"/>
  <c r="AV41" i="27"/>
  <c r="Q79" i="29"/>
  <c r="BO79" i="43" s="1"/>
  <c r="DM21" i="43"/>
  <c r="DN21" i="43" s="1"/>
  <c r="BV56" i="45"/>
  <c r="CL73" i="45"/>
  <c r="DM61" i="43"/>
  <c r="DN61" i="43" s="1"/>
  <c r="BQ71" i="43"/>
  <c r="CB77" i="27"/>
  <c r="AR77" i="27"/>
  <c r="CL79" i="45"/>
  <c r="CM79" i="45" s="1"/>
  <c r="CW66" i="43"/>
  <c r="CL90" i="45"/>
  <c r="CL71" i="45"/>
  <c r="CL30" i="45"/>
  <c r="CM30" i="45" s="1"/>
  <c r="CL38" i="45"/>
  <c r="CM38" i="45" s="1"/>
  <c r="CL54" i="45"/>
  <c r="CM54" i="45" s="1"/>
  <c r="DM36" i="43"/>
  <c r="DN36" i="43" s="1"/>
  <c r="DM52" i="43"/>
  <c r="DN52" i="43" s="1"/>
  <c r="DM24" i="43"/>
  <c r="DN24" i="43" s="1"/>
  <c r="CB26" i="27"/>
  <c r="AS41" i="27"/>
  <c r="DM90" i="43"/>
  <c r="CL27" i="45"/>
  <c r="CM27" i="45" s="1"/>
  <c r="CL21" i="45"/>
  <c r="CM21" i="45" s="1"/>
  <c r="CL45" i="45"/>
  <c r="CM45" i="45" s="1"/>
  <c r="CL58" i="45"/>
  <c r="CM58" i="45" s="1"/>
  <c r="DM42" i="43"/>
  <c r="DN42" i="43" s="1"/>
  <c r="CL75" i="45"/>
  <c r="DM77" i="43"/>
  <c r="DM72" i="43"/>
  <c r="DN72" i="43" s="1"/>
  <c r="CW19" i="43"/>
  <c r="CX19" i="43" s="1"/>
  <c r="CL24" i="45"/>
  <c r="CM24" i="45" s="1"/>
  <c r="CL49" i="45"/>
  <c r="CM49" i="45" s="1"/>
  <c r="CL62" i="45"/>
  <c r="CM62" i="45" s="1"/>
  <c r="DM58" i="43"/>
  <c r="DN58" i="43" s="1"/>
  <c r="DM46" i="43"/>
  <c r="DN46" i="43" s="1"/>
  <c r="DM63" i="43"/>
  <c r="DN63" i="43" s="1"/>
  <c r="DN77" i="43"/>
  <c r="CB41" i="27"/>
  <c r="CB97" i="27"/>
  <c r="CL66" i="45"/>
  <c r="CL84" i="45"/>
  <c r="CW46" i="43"/>
  <c r="CX46" i="43" s="1"/>
  <c r="CL47" i="45"/>
  <c r="CM47" i="45" s="1"/>
  <c r="BX53" i="27"/>
  <c r="CW28" i="43"/>
  <c r="CX28" i="43" s="1"/>
  <c r="CL51" i="45"/>
  <c r="CM51" i="45" s="1"/>
  <c r="DM32" i="43"/>
  <c r="DN32" i="43" s="1"/>
  <c r="AS77" i="27"/>
  <c r="AS53" i="27"/>
  <c r="CL86" i="45"/>
  <c r="CL55" i="45"/>
  <c r="CM55" i="45" s="1"/>
  <c r="DM17" i="43"/>
  <c r="DN17" i="43" s="1"/>
  <c r="BT77" i="27"/>
  <c r="BP52" i="27"/>
  <c r="BI77" i="27"/>
  <c r="BT26" i="27"/>
  <c r="Q131" i="44"/>
  <c r="BI41" i="27"/>
  <c r="BT52" i="27"/>
  <c r="AP80" i="45"/>
  <c r="BF78" i="45"/>
  <c r="CG23" i="43"/>
  <c r="CH23" i="43" s="1"/>
  <c r="CG40" i="43"/>
  <c r="CH40" i="43" s="1"/>
  <c r="CW37" i="43"/>
  <c r="CX37" i="43" s="1"/>
  <c r="CW43" i="43"/>
  <c r="CX43" i="43" s="1"/>
  <c r="P83" i="45"/>
  <c r="Q12" i="44" s="1"/>
  <c r="BI26" i="27"/>
  <c r="BT53" i="27"/>
  <c r="BP41" i="27"/>
  <c r="BA79" i="43"/>
  <c r="CG19" i="43"/>
  <c r="CH19" i="43" s="1"/>
  <c r="BI53" i="27"/>
  <c r="CG32" i="43"/>
  <c r="CH32" i="43" s="1"/>
  <c r="BQ58" i="43"/>
  <c r="BI52" i="27"/>
  <c r="BT41" i="27"/>
  <c r="BQ49" i="43"/>
  <c r="BP53" i="27"/>
  <c r="BI51" i="27"/>
  <c r="CW35" i="43"/>
  <c r="CX35" i="43" s="1"/>
  <c r="CW30" i="43"/>
  <c r="CX30" i="43" s="1"/>
  <c r="CW40" i="43"/>
  <c r="CX40" i="43" s="1"/>
  <c r="BN77" i="27"/>
  <c r="BR52" i="27"/>
  <c r="AI52" i="27"/>
  <c r="AE41" i="27"/>
  <c r="BV46" i="45"/>
  <c r="BV60" i="45"/>
  <c r="DM69" i="43"/>
  <c r="DM81" i="43"/>
  <c r="DN81" i="43" s="1"/>
  <c r="BQ69" i="43"/>
  <c r="CL80" i="45"/>
  <c r="CM80" i="45" s="1"/>
  <c r="CL77" i="45"/>
  <c r="CW39" i="43"/>
  <c r="CX39" i="43" s="1"/>
  <c r="CL23" i="45"/>
  <c r="CM23" i="45" s="1"/>
  <c r="CL59" i="45"/>
  <c r="CM59" i="45" s="1"/>
  <c r="CL31" i="45"/>
  <c r="CM31" i="45" s="1"/>
  <c r="CL25" i="45"/>
  <c r="CM25" i="45" s="1"/>
  <c r="CL46" i="45"/>
  <c r="CM46" i="45" s="1"/>
  <c r="DM28" i="43"/>
  <c r="DN28" i="43" s="1"/>
  <c r="DM34" i="43"/>
  <c r="DN34" i="43" s="1"/>
  <c r="DM47" i="43"/>
  <c r="DN47" i="43" s="1"/>
  <c r="DM62" i="43"/>
  <c r="DN62" i="43" s="1"/>
  <c r="DM33" i="43"/>
  <c r="DN33" i="43" s="1"/>
  <c r="DN82" i="43"/>
  <c r="DM83" i="43"/>
  <c r="AE53" i="27"/>
  <c r="BR77" i="27"/>
  <c r="AI53" i="27"/>
  <c r="AY51" i="27"/>
  <c r="BQ51" i="27"/>
  <c r="BN26" i="27"/>
  <c r="BV52" i="45"/>
  <c r="CL82" i="45"/>
  <c r="CL87" i="45"/>
  <c r="CL65" i="45"/>
  <c r="CW34" i="43"/>
  <c r="CX34" i="43" s="1"/>
  <c r="CW20" i="43"/>
  <c r="CX20" i="43" s="1"/>
  <c r="CL63" i="45"/>
  <c r="CM63" i="45" s="1"/>
  <c r="CL28" i="45"/>
  <c r="CM28" i="45" s="1"/>
  <c r="CL22" i="45"/>
  <c r="CM22" i="45" s="1"/>
  <c r="CL50" i="45"/>
  <c r="CM50" i="45" s="1"/>
  <c r="DM45" i="43"/>
  <c r="DN45" i="43" s="1"/>
  <c r="DM40" i="43"/>
  <c r="DN40" i="43" s="1"/>
  <c r="DM49" i="43"/>
  <c r="DN49" i="43" s="1"/>
  <c r="DM18" i="43"/>
  <c r="DN18" i="43" s="1"/>
  <c r="DM59" i="43"/>
  <c r="DN59" i="43" s="1"/>
  <c r="DM76" i="43"/>
  <c r="DN76" i="43" s="1"/>
  <c r="DN70" i="43"/>
  <c r="BN41" i="27"/>
  <c r="CL89" i="45"/>
  <c r="CL68" i="45"/>
  <c r="CM68" i="45" s="1"/>
  <c r="CL88" i="45"/>
  <c r="CL35" i="45"/>
  <c r="CM35" i="45" s="1"/>
  <c r="DM29" i="43"/>
  <c r="DN29" i="43" s="1"/>
  <c r="DM35" i="43"/>
  <c r="DN35" i="43" s="1"/>
  <c r="DM68" i="43"/>
  <c r="DN80" i="43"/>
  <c r="AY52" i="27"/>
  <c r="AL26" i="27"/>
  <c r="AY41" i="27"/>
  <c r="BV61" i="45"/>
  <c r="BQ61" i="43"/>
  <c r="CL81" i="45"/>
  <c r="CL26" i="45"/>
  <c r="CM26" i="45" s="1"/>
  <c r="DM54" i="43"/>
  <c r="DN54" i="43" s="1"/>
  <c r="DM20" i="43"/>
  <c r="DN20" i="43" s="1"/>
  <c r="DM71" i="43"/>
  <c r="DN71" i="43" s="1"/>
  <c r="DN67" i="43"/>
  <c r="AY77" i="27"/>
  <c r="AL52" i="27"/>
  <c r="AY26" i="27"/>
  <c r="BF74" i="45"/>
  <c r="BV55" i="45"/>
  <c r="CL78" i="45"/>
  <c r="BV49" i="45"/>
  <c r="DM89" i="43"/>
  <c r="CL40" i="45"/>
  <c r="CM40" i="45" s="1"/>
  <c r="CL33" i="45"/>
  <c r="CM33" i="45" s="1"/>
  <c r="CL53" i="45"/>
  <c r="CM53" i="45" s="1"/>
  <c r="CL19" i="45"/>
  <c r="CM19" i="45" s="1"/>
  <c r="CL17" i="45"/>
  <c r="CM17" i="45" s="1"/>
  <c r="DM41" i="43"/>
  <c r="DN41" i="43" s="1"/>
  <c r="DM38" i="43"/>
  <c r="DN38" i="43" s="1"/>
  <c r="DM44" i="43"/>
  <c r="DN44" i="43" s="1"/>
  <c r="DM57" i="43"/>
  <c r="DN57" i="43" s="1"/>
  <c r="DM60" i="43"/>
  <c r="DN60" i="43" s="1"/>
  <c r="DM26" i="43"/>
  <c r="DN26" i="43" s="1"/>
  <c r="DM66" i="43"/>
  <c r="DN66" i="43" s="1"/>
  <c r="DM87" i="43"/>
  <c r="DN87" i="43" s="1"/>
  <c r="DN65" i="43"/>
  <c r="CM86" i="45"/>
  <c r="DM86" i="43"/>
  <c r="DN86" i="43" s="1"/>
  <c r="BQ52" i="27"/>
  <c r="AE77" i="27"/>
  <c r="BA75" i="43"/>
  <c r="CL67" i="45"/>
  <c r="BV42" i="45"/>
  <c r="CL72" i="45"/>
  <c r="CL85" i="45"/>
  <c r="DM79" i="43"/>
  <c r="DN79" i="43" s="1"/>
  <c r="DM74" i="43"/>
  <c r="CW49" i="43"/>
  <c r="CX49" i="43" s="1"/>
  <c r="CL64" i="45"/>
  <c r="CL44" i="45"/>
  <c r="CM44" i="45" s="1"/>
  <c r="CL37" i="45"/>
  <c r="CM37" i="45" s="1"/>
  <c r="CL57" i="45"/>
  <c r="CM57" i="45" s="1"/>
  <c r="CL32" i="45"/>
  <c r="CM32" i="45" s="1"/>
  <c r="DM50" i="43"/>
  <c r="DN50" i="43" s="1"/>
  <c r="DM23" i="43"/>
  <c r="DN23" i="43" s="1"/>
  <c r="DM27" i="43"/>
  <c r="DN27" i="43" s="1"/>
  <c r="DM31" i="43"/>
  <c r="DN31" i="43" s="1"/>
  <c r="DN83" i="43"/>
  <c r="CL69" i="45"/>
  <c r="CL74" i="45"/>
  <c r="CL29" i="45"/>
  <c r="CM29" i="45" s="1"/>
  <c r="CL48" i="45"/>
  <c r="CM48" i="45" s="1"/>
  <c r="CL34" i="45"/>
  <c r="CM34" i="45" s="1"/>
  <c r="CL61" i="45"/>
  <c r="CM61" i="45" s="1"/>
  <c r="CL42" i="45"/>
  <c r="CM42" i="45" s="1"/>
  <c r="DM51" i="43"/>
  <c r="DN51" i="43" s="1"/>
  <c r="DM48" i="43"/>
  <c r="DN48" i="43" s="1"/>
  <c r="DM64" i="43"/>
  <c r="DN64" i="43" s="1"/>
  <c r="DM22" i="43"/>
  <c r="DN22" i="43" s="1"/>
  <c r="DN78" i="43"/>
  <c r="DN73" i="43"/>
  <c r="BK97" i="27"/>
  <c r="BR51" i="27"/>
  <c r="BK51" i="27"/>
  <c r="BX51" i="27"/>
  <c r="BM77" i="27"/>
  <c r="AL51" i="27"/>
  <c r="BN51" i="27"/>
  <c r="AM52" i="27"/>
  <c r="BQ77" i="27"/>
  <c r="BD77" i="27"/>
  <c r="AC77" i="27"/>
  <c r="AR97" i="27"/>
  <c r="BQ97" i="27"/>
  <c r="BX52" i="27"/>
  <c r="BJ51" i="27"/>
  <c r="BR53" i="27"/>
  <c r="BK53" i="27"/>
  <c r="BX77" i="27"/>
  <c r="AL53" i="27"/>
  <c r="BN53" i="27"/>
  <c r="AM51" i="27"/>
  <c r="AG26" i="27"/>
  <c r="BQ26" i="27"/>
  <c r="BD97" i="27"/>
  <c r="BX41" i="27"/>
  <c r="AE26" i="27"/>
  <c r="BK26" i="27"/>
  <c r="BX26" i="27"/>
  <c r="BJ53" i="27"/>
  <c r="AR26" i="27"/>
  <c r="AK52" i="27"/>
  <c r="BK52" i="27"/>
  <c r="AE51" i="27"/>
  <c r="AL77" i="27"/>
  <c r="BN52" i="27"/>
  <c r="AM53" i="27"/>
  <c r="AI26" i="27"/>
  <c r="AM26" i="27"/>
  <c r="BR41" i="27"/>
  <c r="BK77" i="27"/>
  <c r="AM77" i="27"/>
  <c r="AR53" i="27"/>
  <c r="BJ26" i="27"/>
  <c r="BJ41" i="27"/>
  <c r="BJ52" i="27"/>
  <c r="AK53" i="27"/>
  <c r="AI51" i="27"/>
  <c r="AS51" i="27"/>
  <c r="AG53" i="27"/>
  <c r="BM97" i="27"/>
  <c r="AE52" i="27"/>
  <c r="CC53" i="27"/>
  <c r="AR52" i="27"/>
  <c r="AI41" i="27"/>
  <c r="BM26" i="27"/>
  <c r="AT51" i="27"/>
  <c r="AR51" i="27"/>
  <c r="AM97" i="27"/>
  <c r="AW26" i="27"/>
  <c r="CW24" i="43"/>
  <c r="CX24" i="43" s="1"/>
  <c r="BQ66" i="43"/>
  <c r="BA77" i="43"/>
  <c r="BQ47" i="43"/>
  <c r="CG17" i="43"/>
  <c r="CH17" i="43" s="1"/>
  <c r="CG30" i="43"/>
  <c r="CH30" i="43" s="1"/>
  <c r="CW59" i="43"/>
  <c r="CX59" i="43" s="1"/>
  <c r="BV44" i="45"/>
  <c r="AW53" i="27"/>
  <c r="BQ59" i="43"/>
  <c r="AW52" i="27"/>
  <c r="BV58" i="45"/>
  <c r="AW77" i="27"/>
  <c r="BF79" i="45"/>
  <c r="BV48" i="45"/>
  <c r="BW48" i="45" s="1"/>
  <c r="BV70" i="45"/>
  <c r="CG21" i="43"/>
  <c r="CH21" i="43" s="1"/>
  <c r="CW56" i="43"/>
  <c r="CX56" i="43" s="1"/>
  <c r="AW51" i="27"/>
  <c r="BW41" i="27"/>
  <c r="BQ57" i="43"/>
  <c r="CG44" i="43"/>
  <c r="CH44" i="43" s="1"/>
  <c r="CW69" i="43"/>
  <c r="CW52" i="43"/>
  <c r="CX52" i="43" s="1"/>
  <c r="CW55" i="43"/>
  <c r="CX55" i="43" s="1"/>
  <c r="BQ62" i="43"/>
  <c r="BW77" i="27"/>
  <c r="CG34" i="43"/>
  <c r="CH34" i="43" s="1"/>
  <c r="BV51" i="45"/>
  <c r="BW51" i="45" s="1"/>
  <c r="CW22" i="43"/>
  <c r="CX22" i="43" s="1"/>
  <c r="CW65" i="43"/>
  <c r="AW97" i="27"/>
  <c r="BY53" i="27"/>
  <c r="BY97" i="27"/>
  <c r="BA74" i="43"/>
  <c r="AP77" i="45"/>
  <c r="BV68" i="45"/>
  <c r="BW68" i="45" s="1"/>
  <c r="CW18" i="43"/>
  <c r="CX18" i="43" s="1"/>
  <c r="BQ60" i="43"/>
  <c r="BV67" i="45"/>
  <c r="BW67" i="45" s="1"/>
  <c r="BY52" i="27"/>
  <c r="BY26" i="27"/>
  <c r="AP81" i="45"/>
  <c r="AP76" i="45"/>
  <c r="BV57" i="45"/>
  <c r="CG42" i="43"/>
  <c r="CH42" i="43" s="1"/>
  <c r="CG41" i="43"/>
  <c r="CH41" i="43" s="1"/>
  <c r="BQ65" i="43"/>
  <c r="CW41" i="43"/>
  <c r="CX41" i="43" s="1"/>
  <c r="CW38" i="43"/>
  <c r="CX38" i="43" s="1"/>
  <c r="CW47" i="43"/>
  <c r="CX47" i="43" s="1"/>
  <c r="BF73" i="45"/>
  <c r="BF72" i="45"/>
  <c r="CG31" i="43"/>
  <c r="CH31" i="43" s="1"/>
  <c r="CG22" i="43"/>
  <c r="CH22" i="43" s="1"/>
  <c r="BA73" i="43"/>
  <c r="BQ54" i="43"/>
  <c r="CW17" i="43"/>
  <c r="CX17" i="43" s="1"/>
  <c r="CW29" i="43"/>
  <c r="CX29" i="43" s="1"/>
  <c r="BH25" i="43"/>
  <c r="BI25" i="43" s="1"/>
  <c r="BJ26" i="43"/>
  <c r="BK26" i="43"/>
  <c r="BP35" i="40" s="1"/>
  <c r="CW67" i="43"/>
  <c r="CW54" i="43"/>
  <c r="CX54" i="43" s="1"/>
  <c r="BQ64" i="43"/>
  <c r="BF77" i="45"/>
  <c r="CG43" i="43"/>
  <c r="CH43" i="43" s="1"/>
  <c r="BA76" i="43"/>
  <c r="BF75" i="45"/>
  <c r="BV43" i="45"/>
  <c r="BV47" i="45"/>
  <c r="BW47" i="45" s="1"/>
  <c r="CG33" i="43"/>
  <c r="CH33" i="43" s="1"/>
  <c r="CG24" i="43"/>
  <c r="CH24" i="43" s="1"/>
  <c r="CW45" i="43"/>
  <c r="CX45" i="43" s="1"/>
  <c r="CW42" i="43"/>
  <c r="CX42" i="43" s="1"/>
  <c r="CW31" i="43"/>
  <c r="CX31" i="43" s="1"/>
  <c r="BA72" i="43"/>
  <c r="BF76" i="45"/>
  <c r="BQ56" i="43"/>
  <c r="CW57" i="43"/>
  <c r="CX57" i="43" s="1"/>
  <c r="CW63" i="43"/>
  <c r="CX63" i="43" s="1"/>
  <c r="BV53" i="45"/>
  <c r="AP75" i="45"/>
  <c r="CG36" i="43"/>
  <c r="CH36" i="43" s="1"/>
  <c r="CG35" i="43"/>
  <c r="CH35" i="43" s="1"/>
  <c r="CG26" i="43"/>
  <c r="CH26" i="43" s="1"/>
  <c r="CW50" i="43"/>
  <c r="CX50" i="43" s="1"/>
  <c r="CW32" i="43"/>
  <c r="CX32" i="43" s="1"/>
  <c r="CW21" i="43"/>
  <c r="CX21" i="43" s="1"/>
  <c r="CW71" i="43"/>
  <c r="BA78" i="43"/>
  <c r="BV54" i="45"/>
  <c r="BV45" i="45"/>
  <c r="BV59" i="45"/>
  <c r="BQ48" i="43"/>
  <c r="BQ67" i="43"/>
  <c r="CW33" i="43"/>
  <c r="CX33" i="43" s="1"/>
  <c r="CW53" i="43"/>
  <c r="CX53" i="43" s="1"/>
  <c r="CW60" i="43"/>
  <c r="CX60" i="43" s="1"/>
  <c r="BH71" i="43"/>
  <c r="BI71" i="43" s="1"/>
  <c r="BK72" i="43"/>
  <c r="V35" i="40" s="1"/>
  <c r="BJ72" i="43"/>
  <c r="BV64" i="45"/>
  <c r="CW61" i="43"/>
  <c r="CX61" i="43" s="1"/>
  <c r="CW23" i="43"/>
  <c r="CX23" i="43" s="1"/>
  <c r="BV69" i="45"/>
  <c r="BV65" i="45"/>
  <c r="CG38" i="43"/>
  <c r="CH38" i="43" s="1"/>
  <c r="CG37" i="43"/>
  <c r="CH37" i="43" s="1"/>
  <c r="CG28" i="43"/>
  <c r="CH28" i="43" s="1"/>
  <c r="CW58" i="43"/>
  <c r="CX58" i="43" s="1"/>
  <c r="CW25" i="43"/>
  <c r="CX25" i="43" s="1"/>
  <c r="BH26" i="43"/>
  <c r="BI26" i="43" s="1"/>
  <c r="BF80" i="45"/>
  <c r="CG27" i="43"/>
  <c r="CH27" i="43" s="1"/>
  <c r="CG18" i="43"/>
  <c r="CH18" i="43" s="1"/>
  <c r="CW51" i="43"/>
  <c r="CX51" i="43" s="1"/>
  <c r="BA80" i="43"/>
  <c r="AP73" i="45"/>
  <c r="AP72" i="45"/>
  <c r="BV50" i="45"/>
  <c r="BQ70" i="43"/>
  <c r="CW26" i="43"/>
  <c r="CX26" i="43" s="1"/>
  <c r="CW36" i="43"/>
  <c r="CX36" i="43" s="1"/>
  <c r="CW44" i="43"/>
  <c r="CX44" i="43" s="1"/>
  <c r="AU130" i="27"/>
  <c r="BO53" i="43"/>
  <c r="BQ53" i="43" s="1"/>
  <c r="AP79" i="45"/>
  <c r="BQ55" i="43"/>
  <c r="CG39" i="43"/>
  <c r="CH39" i="43" s="1"/>
  <c r="CW64" i="43"/>
  <c r="CW27" i="43"/>
  <c r="CX27" i="43" s="1"/>
  <c r="BV41" i="45"/>
  <c r="BV40" i="45"/>
  <c r="CG29" i="43"/>
  <c r="CH29" i="43" s="1"/>
  <c r="CG20" i="43"/>
  <c r="CH20" i="43" s="1"/>
  <c r="CW48" i="43"/>
  <c r="CX48" i="43" s="1"/>
  <c r="BQ46" i="43"/>
  <c r="BQ45" i="43"/>
  <c r="BV63" i="45"/>
  <c r="BU42" i="45"/>
  <c r="BU54" i="45"/>
  <c r="BE78" i="45"/>
  <c r="CV71" i="43"/>
  <c r="BU65" i="45"/>
  <c r="CK90" i="45"/>
  <c r="CM90" i="45" s="1"/>
  <c r="BU70" i="45"/>
  <c r="CK73" i="45"/>
  <c r="CM73" i="45" s="1"/>
  <c r="AO75" i="45"/>
  <c r="BU45" i="45"/>
  <c r="BU60" i="45"/>
  <c r="CK71" i="45"/>
  <c r="CM71" i="45" s="1"/>
  <c r="CK70" i="45"/>
  <c r="CM70" i="45" s="1"/>
  <c r="BU64" i="45"/>
  <c r="CK72" i="45"/>
  <c r="CK85" i="45"/>
  <c r="BU55" i="45"/>
  <c r="BU63" i="45"/>
  <c r="BE73" i="45"/>
  <c r="BE72" i="45"/>
  <c r="CK69" i="45"/>
  <c r="CM69" i="45" s="1"/>
  <c r="CK66" i="45"/>
  <c r="CK67" i="45"/>
  <c r="CK78" i="45"/>
  <c r="BU62" i="45"/>
  <c r="BW62" i="45" s="1"/>
  <c r="CK75" i="45"/>
  <c r="CM75" i="45" s="1"/>
  <c r="BU44" i="45"/>
  <c r="BU43" i="45"/>
  <c r="CK65" i="45"/>
  <c r="CK64" i="45"/>
  <c r="CK74" i="45"/>
  <c r="AO76" i="45"/>
  <c r="CK81" i="45"/>
  <c r="BU57" i="45"/>
  <c r="CK89" i="45"/>
  <c r="BU50" i="45"/>
  <c r="CK77" i="45"/>
  <c r="CM87" i="45"/>
  <c r="CK88" i="45"/>
  <c r="CM88" i="45" s="1"/>
  <c r="BU61" i="45"/>
  <c r="BW61" i="45" s="1"/>
  <c r="BU56" i="45"/>
  <c r="BW56" i="45" s="1"/>
  <c r="BU59" i="45"/>
  <c r="BW59" i="45" s="1"/>
  <c r="BU41" i="45"/>
  <c r="BU40" i="45"/>
  <c r="BW52" i="45"/>
  <c r="BU53" i="45"/>
  <c r="BW53" i="45" s="1"/>
  <c r="BU69" i="45"/>
  <c r="BU49" i="45"/>
  <c r="CK84" i="45"/>
  <c r="CM84" i="45" s="1"/>
  <c r="BU46" i="45"/>
  <c r="BU58" i="45"/>
  <c r="CV67" i="43"/>
  <c r="CF59" i="43"/>
  <c r="CV69" i="43"/>
  <c r="DL75" i="43"/>
  <c r="DN75" i="43" s="1"/>
  <c r="CV68" i="43"/>
  <c r="CX68" i="43" s="1"/>
  <c r="CV70" i="43"/>
  <c r="CX70" i="43" s="1"/>
  <c r="DL74" i="43"/>
  <c r="DN68" i="43"/>
  <c r="DL69" i="43"/>
  <c r="DN69" i="43" s="1"/>
  <c r="DN89" i="43"/>
  <c r="DL90" i="43"/>
  <c r="CV66" i="43"/>
  <c r="CX66" i="43" s="1"/>
  <c r="Q73" i="43"/>
  <c r="BN73" i="43" s="1"/>
  <c r="W76" i="45"/>
  <c r="AC76" i="45" s="1"/>
  <c r="BS76" i="45" s="1"/>
  <c r="W82" i="45"/>
  <c r="AC82" i="45" s="1"/>
  <c r="BS82" i="45" s="1"/>
  <c r="W78" i="45"/>
  <c r="AC78" i="45" s="1"/>
  <c r="W89" i="45"/>
  <c r="AA12" i="44"/>
  <c r="BJ73" i="45"/>
  <c r="I15" i="42"/>
  <c r="DQ91" i="43"/>
  <c r="AG13" i="44"/>
  <c r="BZ67" i="45"/>
  <c r="AY13" i="44"/>
  <c r="BZ49" i="45"/>
  <c r="V12" i="44"/>
  <c r="BJ78" i="45"/>
  <c r="K15" i="42"/>
  <c r="DQ89" i="43"/>
  <c r="M14" i="44"/>
  <c r="CP87" i="45"/>
  <c r="CM82" i="45"/>
  <c r="W14" i="44"/>
  <c r="CP77" i="45"/>
  <c r="AB15" i="42"/>
  <c r="DQ72" i="43"/>
  <c r="R15" i="42"/>
  <c r="DQ82" i="43"/>
  <c r="AF14" i="44"/>
  <c r="CP68" i="45"/>
  <c r="Z15" i="42"/>
  <c r="DQ74" i="43"/>
  <c r="AI15" i="42"/>
  <c r="DQ65" i="43"/>
  <c r="X12" i="44"/>
  <c r="BJ76" i="45"/>
  <c r="Q14" i="44"/>
  <c r="CP83" i="45"/>
  <c r="AZ13" i="44"/>
  <c r="BZ48" i="45"/>
  <c r="AH15" i="42"/>
  <c r="DQ66" i="43"/>
  <c r="S15" i="42"/>
  <c r="DQ81" i="43"/>
  <c r="BW66" i="45"/>
  <c r="AF13" i="44"/>
  <c r="BZ68" i="45"/>
  <c r="M15" i="42"/>
  <c r="DQ87" i="43"/>
  <c r="L15" i="42"/>
  <c r="DQ88" i="43"/>
  <c r="AF15" i="42"/>
  <c r="DQ68" i="43"/>
  <c r="S14" i="44"/>
  <c r="CP81" i="45"/>
  <c r="AR13" i="44"/>
  <c r="BZ56" i="45"/>
  <c r="CM76" i="45"/>
  <c r="AL13" i="44"/>
  <c r="BZ62" i="45"/>
  <c r="P15" i="42"/>
  <c r="DQ84" i="43"/>
  <c r="S12" i="44"/>
  <c r="BJ81" i="45"/>
  <c r="K14" i="44"/>
  <c r="CP89" i="45"/>
  <c r="L12" i="44"/>
  <c r="BJ88" i="45"/>
  <c r="N15" i="42"/>
  <c r="DQ86" i="43"/>
  <c r="AG15" i="42"/>
  <c r="DQ67" i="43"/>
  <c r="U12" i="44"/>
  <c r="BJ79" i="45"/>
  <c r="N14" i="44"/>
  <c r="CP86" i="45"/>
  <c r="AV13" i="44"/>
  <c r="BZ52" i="45"/>
  <c r="O15" i="42"/>
  <c r="DQ85" i="43"/>
  <c r="AD15" i="42"/>
  <c r="DQ70" i="43"/>
  <c r="W15" i="42"/>
  <c r="DQ77" i="43"/>
  <c r="V15" i="42"/>
  <c r="DQ78" i="43"/>
  <c r="T15" i="42"/>
  <c r="DQ80" i="43"/>
  <c r="Q15" i="42"/>
  <c r="DQ83" i="43"/>
  <c r="AE14" i="44"/>
  <c r="CP69" i="45"/>
  <c r="Z12" i="44"/>
  <c r="BJ74" i="45"/>
  <c r="T14" i="44"/>
  <c r="CP80" i="45"/>
  <c r="AW13" i="44"/>
  <c r="BZ51" i="45"/>
  <c r="AA15" i="42"/>
  <c r="DQ73" i="43"/>
  <c r="AC15" i="42"/>
  <c r="DQ71" i="43"/>
  <c r="U15" i="42"/>
  <c r="DQ79" i="43"/>
  <c r="AE51" i="43"/>
  <c r="CD51" i="43"/>
  <c r="CF50" i="43" s="1"/>
  <c r="AW131" i="42"/>
  <c r="R78" i="43"/>
  <c r="BN78" i="43"/>
  <c r="V130" i="42"/>
  <c r="R47" i="43"/>
  <c r="BN47" i="43"/>
  <c r="BP47" i="43" s="1"/>
  <c r="BR47" i="43" s="1"/>
  <c r="BA130" i="42"/>
  <c r="AO78" i="43"/>
  <c r="V132" i="42"/>
  <c r="CT78" i="43"/>
  <c r="AU76" i="43"/>
  <c r="X133" i="42"/>
  <c r="AE56" i="43"/>
  <c r="AR131" i="42"/>
  <c r="CD56" i="43"/>
  <c r="CF56" i="43" s="1"/>
  <c r="AE62" i="43"/>
  <c r="AL131" i="42"/>
  <c r="CD62" i="43"/>
  <c r="BE80" i="43"/>
  <c r="T11" i="42"/>
  <c r="DA72" i="43"/>
  <c r="AB14" i="42"/>
  <c r="CK47" i="43"/>
  <c r="BA13" i="42"/>
  <c r="R66" i="43"/>
  <c r="BN66" i="43"/>
  <c r="AH130" i="42"/>
  <c r="R51" i="43"/>
  <c r="BN51" i="43"/>
  <c r="AW130" i="42"/>
  <c r="R59" i="43"/>
  <c r="AO130" i="42"/>
  <c r="BN59" i="43"/>
  <c r="AE78" i="43"/>
  <c r="V131" i="42"/>
  <c r="CD78" i="43"/>
  <c r="AE72" i="43"/>
  <c r="AB131" i="42"/>
  <c r="CD72" i="43"/>
  <c r="H76" i="43"/>
  <c r="AX76" i="43"/>
  <c r="X129" i="42"/>
  <c r="BU52" i="43"/>
  <c r="AV12" i="42"/>
  <c r="DA69" i="43"/>
  <c r="AE14" i="42"/>
  <c r="BU72" i="43"/>
  <c r="AB12" i="42"/>
  <c r="AE66" i="43"/>
  <c r="CD66" i="43"/>
  <c r="AH131" i="42"/>
  <c r="AE64" i="43"/>
  <c r="AJ131" i="42"/>
  <c r="CD64" i="43"/>
  <c r="AE63" i="43"/>
  <c r="AK131" i="42"/>
  <c r="CD63" i="43"/>
  <c r="H86" i="43"/>
  <c r="AX86" i="43"/>
  <c r="N129" i="42"/>
  <c r="R56" i="43"/>
  <c r="AR130" i="42"/>
  <c r="BN56" i="43"/>
  <c r="H79" i="43"/>
  <c r="AX79" i="43"/>
  <c r="AZ79" i="43" s="1"/>
  <c r="U129" i="42"/>
  <c r="AE71" i="43"/>
  <c r="AC131" i="42"/>
  <c r="CD71" i="43"/>
  <c r="H81" i="43"/>
  <c r="AX81" i="43"/>
  <c r="AZ80" i="43" s="1"/>
  <c r="S129" i="42"/>
  <c r="AE61" i="43"/>
  <c r="CD61" i="43"/>
  <c r="AM131" i="42"/>
  <c r="AE55" i="43"/>
  <c r="AS131" i="42"/>
  <c r="CD55" i="43"/>
  <c r="R68" i="43"/>
  <c r="AF130" i="42"/>
  <c r="BN68" i="43"/>
  <c r="AE74" i="43"/>
  <c r="CD74" i="43"/>
  <c r="Z131" i="42"/>
  <c r="AO79" i="43"/>
  <c r="CT79" i="43"/>
  <c r="U132" i="42"/>
  <c r="DA68" i="43"/>
  <c r="AF14" i="42"/>
  <c r="CK57" i="43"/>
  <c r="AQ13" i="42"/>
  <c r="R70" i="43"/>
  <c r="AD130" i="42"/>
  <c r="BN70" i="43"/>
  <c r="R65" i="43"/>
  <c r="BN65" i="43"/>
  <c r="AI130" i="42"/>
  <c r="H77" i="43"/>
  <c r="AX77" i="43"/>
  <c r="W129" i="42"/>
  <c r="AE48" i="43"/>
  <c r="AZ131" i="42"/>
  <c r="CD48" i="43"/>
  <c r="AE46" i="43"/>
  <c r="BB131" i="42"/>
  <c r="CD46" i="43"/>
  <c r="BU54" i="43"/>
  <c r="AT12" i="42"/>
  <c r="DA71" i="43"/>
  <c r="AC14" i="42"/>
  <c r="AU75" i="43"/>
  <c r="Y133" i="42"/>
  <c r="AE76" i="43"/>
  <c r="CD76" i="43"/>
  <c r="X131" i="42"/>
  <c r="AO80" i="43"/>
  <c r="CT80" i="43"/>
  <c r="T132" i="42"/>
  <c r="CK60" i="43"/>
  <c r="AN13" i="42"/>
  <c r="DA66" i="43"/>
  <c r="AH14" i="42"/>
  <c r="AO65" i="43"/>
  <c r="CT65" i="43"/>
  <c r="AI132" i="42"/>
  <c r="AE82" i="43"/>
  <c r="CD82" i="43"/>
  <c r="R131" i="42"/>
  <c r="AO73" i="43"/>
  <c r="AA132" i="42"/>
  <c r="CT73" i="43"/>
  <c r="R82" i="43"/>
  <c r="BN82" i="43"/>
  <c r="R130" i="42"/>
  <c r="AE65" i="43"/>
  <c r="AI131" i="42"/>
  <c r="CD65" i="43"/>
  <c r="AE54" i="43"/>
  <c r="AT131" i="42"/>
  <c r="CD54" i="43"/>
  <c r="CK50" i="43"/>
  <c r="AX13" i="42"/>
  <c r="AE79" i="43"/>
  <c r="U131" i="42"/>
  <c r="CD79" i="43"/>
  <c r="AE69" i="43"/>
  <c r="CD69" i="43"/>
  <c r="AE131" i="42"/>
  <c r="AE67" i="43"/>
  <c r="CD67" i="43"/>
  <c r="AG131" i="42"/>
  <c r="R53" i="43"/>
  <c r="AU130" i="42"/>
  <c r="BN53" i="43"/>
  <c r="R55" i="43"/>
  <c r="BN55" i="43"/>
  <c r="AS130" i="42"/>
  <c r="AE58" i="43"/>
  <c r="CD58" i="43"/>
  <c r="CF57" i="43" s="1"/>
  <c r="AP131" i="42"/>
  <c r="R64" i="43"/>
  <c r="BN64" i="43"/>
  <c r="AJ130" i="42"/>
  <c r="CK53" i="43"/>
  <c r="AU13" i="42"/>
  <c r="DA67" i="43"/>
  <c r="AG14" i="42"/>
  <c r="G89" i="43"/>
  <c r="R46" i="43"/>
  <c r="BN46" i="43"/>
  <c r="BB130" i="42"/>
  <c r="R62" i="43"/>
  <c r="BN62" i="43"/>
  <c r="AL130" i="42"/>
  <c r="H75" i="43"/>
  <c r="AX75" i="43"/>
  <c r="Y129" i="42"/>
  <c r="AE49" i="43"/>
  <c r="AY131" i="42"/>
  <c r="CD49" i="43"/>
  <c r="H73" i="43"/>
  <c r="AX73" i="43"/>
  <c r="AA129" i="42"/>
  <c r="CK59" i="43"/>
  <c r="AO13" i="42"/>
  <c r="G83" i="43"/>
  <c r="AE80" i="43"/>
  <c r="T131" i="42"/>
  <c r="CD80" i="43"/>
  <c r="R63" i="43"/>
  <c r="BN63" i="43"/>
  <c r="AK130" i="42"/>
  <c r="AO81" i="43"/>
  <c r="CT81" i="43"/>
  <c r="S132" i="42"/>
  <c r="R50" i="43"/>
  <c r="BN50" i="43"/>
  <c r="AX130" i="42"/>
  <c r="AE73" i="43"/>
  <c r="CD73" i="43"/>
  <c r="AA131" i="42"/>
  <c r="AO82" i="43"/>
  <c r="CT82" i="43"/>
  <c r="R132" i="42"/>
  <c r="AU69" i="43"/>
  <c r="AE133" i="42"/>
  <c r="H74" i="43"/>
  <c r="AX74" i="43"/>
  <c r="Z129" i="42"/>
  <c r="AE75" i="43"/>
  <c r="CD75" i="43"/>
  <c r="Y131" i="42"/>
  <c r="R75" i="43"/>
  <c r="BN75" i="43"/>
  <c r="Y130" i="42"/>
  <c r="R71" i="43"/>
  <c r="BN71" i="43"/>
  <c r="AC130" i="42"/>
  <c r="R61" i="43"/>
  <c r="BN61" i="43"/>
  <c r="AM130" i="42"/>
  <c r="R58" i="43"/>
  <c r="AP130" i="42"/>
  <c r="BN58" i="43"/>
  <c r="R81" i="43"/>
  <c r="BN81" i="43"/>
  <c r="S130" i="42"/>
  <c r="AE81" i="43"/>
  <c r="S131" i="42"/>
  <c r="CD81" i="43"/>
  <c r="R49" i="43"/>
  <c r="BN49" i="43"/>
  <c r="AY130" i="42"/>
  <c r="AE77" i="43"/>
  <c r="CD77" i="43"/>
  <c r="W131" i="42"/>
  <c r="R60" i="43"/>
  <c r="BN60" i="43"/>
  <c r="AN130" i="42"/>
  <c r="AE68" i="43"/>
  <c r="CD68" i="43"/>
  <c r="AF131" i="42"/>
  <c r="R76" i="43"/>
  <c r="BN76" i="43"/>
  <c r="X130" i="42"/>
  <c r="BU48" i="43"/>
  <c r="AZ12" i="42"/>
  <c r="BU67" i="43"/>
  <c r="AG12" i="42"/>
  <c r="R74" i="43"/>
  <c r="Z130" i="42"/>
  <c r="BN74" i="43"/>
  <c r="AE52" i="43"/>
  <c r="CD52" i="43"/>
  <c r="CF52" i="43" s="1"/>
  <c r="AV131" i="42"/>
  <c r="H78" i="43"/>
  <c r="AX78" i="43"/>
  <c r="V129" i="42"/>
  <c r="R57" i="43"/>
  <c r="BN57" i="43"/>
  <c r="AQ130" i="42"/>
  <c r="R69" i="43"/>
  <c r="AE130" i="42"/>
  <c r="BN69" i="43"/>
  <c r="AU90" i="43"/>
  <c r="J133" i="42"/>
  <c r="DA70" i="43"/>
  <c r="AD14" i="42"/>
  <c r="H94" i="45"/>
  <c r="F130" i="44"/>
  <c r="AM94" i="45"/>
  <c r="AD47" i="45"/>
  <c r="BA132" i="44"/>
  <c r="H89" i="45"/>
  <c r="K130" i="44"/>
  <c r="AM89" i="45"/>
  <c r="Y11" i="44"/>
  <c r="AT75" i="45"/>
  <c r="AD60" i="45"/>
  <c r="AN132" i="44"/>
  <c r="AJ85" i="45"/>
  <c r="O133" i="44"/>
  <c r="AD55" i="45"/>
  <c r="AS132" i="44"/>
  <c r="AJ67" i="45"/>
  <c r="AG133" i="44"/>
  <c r="AD45" i="45"/>
  <c r="BC132" i="44"/>
  <c r="H80" i="45"/>
  <c r="T130" i="44"/>
  <c r="AM80" i="45"/>
  <c r="AD63" i="45"/>
  <c r="AK132" i="44"/>
  <c r="H88" i="45"/>
  <c r="AM88" i="45"/>
  <c r="L130" i="44"/>
  <c r="H83" i="45"/>
  <c r="AM83" i="45"/>
  <c r="Q130" i="44"/>
  <c r="AJ65" i="45"/>
  <c r="AI133" i="44"/>
  <c r="AJ75" i="45"/>
  <c r="Y133" i="44"/>
  <c r="AJ66" i="45"/>
  <c r="AH133" i="44"/>
  <c r="H82" i="45"/>
  <c r="AM82" i="45"/>
  <c r="R130" i="44"/>
  <c r="P85" i="45"/>
  <c r="BC85" i="45"/>
  <c r="O131" i="44"/>
  <c r="H97" i="45"/>
  <c r="AT97" i="45" s="1"/>
  <c r="AM97" i="45"/>
  <c r="AJ71" i="45"/>
  <c r="AC133" i="44"/>
  <c r="AD46" i="45"/>
  <c r="BB132" i="44"/>
  <c r="P82" i="45"/>
  <c r="R131" i="44"/>
  <c r="BC82" i="45"/>
  <c r="AD66" i="45"/>
  <c r="AH132" i="44"/>
  <c r="AJ76" i="45"/>
  <c r="X133" i="44"/>
  <c r="AJ78" i="45"/>
  <c r="V133" i="44"/>
  <c r="P87" i="45"/>
  <c r="BC87" i="45"/>
  <c r="BE87" i="45" s="1"/>
  <c r="M131" i="44"/>
  <c r="P77" i="45"/>
  <c r="BC77" i="45"/>
  <c r="BE76" i="45" s="1"/>
  <c r="W131" i="44"/>
  <c r="P90" i="45"/>
  <c r="J131" i="44"/>
  <c r="BC90" i="45"/>
  <c r="AJ74" i="45"/>
  <c r="Z133" i="44"/>
  <c r="AD44" i="45"/>
  <c r="BD132" i="44"/>
  <c r="AD43" i="45"/>
  <c r="BE132" i="44"/>
  <c r="AJ73" i="45"/>
  <c r="AA133" i="44"/>
  <c r="H93" i="45"/>
  <c r="AM93" i="45"/>
  <c r="G130" i="44"/>
  <c r="AJ88" i="45"/>
  <c r="L133" i="44"/>
  <c r="H91" i="45"/>
  <c r="I130" i="44"/>
  <c r="AM91" i="45"/>
  <c r="P86" i="45"/>
  <c r="BC86" i="45"/>
  <c r="N131" i="44"/>
  <c r="W11" i="44"/>
  <c r="AT77" i="45"/>
  <c r="AJ72" i="45"/>
  <c r="AB133" i="44"/>
  <c r="AD65" i="45"/>
  <c r="AI132" i="44"/>
  <c r="AD54" i="45"/>
  <c r="AT132" i="44"/>
  <c r="H96" i="45"/>
  <c r="D130" i="44"/>
  <c r="AM96" i="45"/>
  <c r="P80" i="45"/>
  <c r="T131" i="44"/>
  <c r="BC80" i="45"/>
  <c r="AD57" i="45"/>
  <c r="AQ132" i="44"/>
  <c r="H86" i="45"/>
  <c r="AM86" i="45"/>
  <c r="N130" i="44"/>
  <c r="AJ82" i="45"/>
  <c r="R133" i="44"/>
  <c r="H84" i="45"/>
  <c r="P130" i="44"/>
  <c r="AM84" i="45"/>
  <c r="AT76" i="45"/>
  <c r="X11" i="44"/>
  <c r="AD70" i="45"/>
  <c r="AD132" i="44"/>
  <c r="AC89" i="45"/>
  <c r="BS89" i="45" s="1"/>
  <c r="AD42" i="45"/>
  <c r="BF132" i="44"/>
  <c r="P75" i="45"/>
  <c r="Y131" i="44"/>
  <c r="BC75" i="45"/>
  <c r="AD50" i="45"/>
  <c r="AX132" i="44"/>
  <c r="P89" i="45"/>
  <c r="K131" i="44"/>
  <c r="BC89" i="45"/>
  <c r="H78" i="45"/>
  <c r="V130" i="44"/>
  <c r="AM78" i="45"/>
  <c r="AO77" i="45" s="1"/>
  <c r="AJ90" i="45"/>
  <c r="J133" i="44"/>
  <c r="AD61" i="45"/>
  <c r="AM132" i="44"/>
  <c r="AT79" i="45"/>
  <c r="U11" i="44"/>
  <c r="AJ70" i="45"/>
  <c r="AD133" i="44"/>
  <c r="H85" i="45"/>
  <c r="AM85" i="45"/>
  <c r="O130" i="44"/>
  <c r="AD53" i="45"/>
  <c r="AU132" i="44"/>
  <c r="AC86" i="45"/>
  <c r="BS86" i="45" s="1"/>
  <c r="H92" i="45"/>
  <c r="AM92" i="45"/>
  <c r="H130" i="44"/>
  <c r="H95" i="45"/>
  <c r="E130" i="44"/>
  <c r="AM95" i="45"/>
  <c r="AD58" i="45"/>
  <c r="AP132" i="44"/>
  <c r="H74" i="45"/>
  <c r="Z130" i="44"/>
  <c r="AM74" i="45"/>
  <c r="AJ79" i="45"/>
  <c r="U133" i="44"/>
  <c r="H90" i="45"/>
  <c r="J130" i="44"/>
  <c r="AM90" i="45"/>
  <c r="H98" i="45"/>
  <c r="AT98" i="45" s="1"/>
  <c r="AM98" i="45"/>
  <c r="AD59" i="45"/>
  <c r="AO132" i="44"/>
  <c r="H73" i="45"/>
  <c r="AA130" i="44"/>
  <c r="AM73" i="45"/>
  <c r="AD41" i="45"/>
  <c r="BG132" i="44"/>
  <c r="AD71" i="45"/>
  <c r="AC132" i="44"/>
  <c r="AJ91" i="45"/>
  <c r="I133" i="44"/>
  <c r="AD64" i="45"/>
  <c r="AJ132" i="44"/>
  <c r="AJ84" i="45"/>
  <c r="P133" i="44"/>
  <c r="AD69" i="45"/>
  <c r="AE132" i="44"/>
  <c r="H87" i="45"/>
  <c r="AM87" i="45"/>
  <c r="M130" i="44"/>
  <c r="P91" i="45"/>
  <c r="I131" i="44"/>
  <c r="BC91" i="45"/>
  <c r="P84" i="45"/>
  <c r="BC84" i="45"/>
  <c r="P131" i="44"/>
  <c r="AT81" i="45"/>
  <c r="S11" i="44"/>
  <c r="AD70" i="43"/>
  <c r="AN76" i="43"/>
  <c r="W79" i="45"/>
  <c r="AC79" i="45" s="1"/>
  <c r="BS79" i="45" s="1"/>
  <c r="W83" i="45"/>
  <c r="AC83" i="45" s="1"/>
  <c r="BS83" i="45" s="1"/>
  <c r="W81" i="45"/>
  <c r="AC81" i="45" s="1"/>
  <c r="BS81" i="45" s="1"/>
  <c r="W84" i="45"/>
  <c r="AC84" i="45" s="1"/>
  <c r="BS84" i="45" s="1"/>
  <c r="W87" i="45"/>
  <c r="AC87" i="45" s="1"/>
  <c r="BS87" i="45" s="1"/>
  <c r="W74" i="45"/>
  <c r="AC74" i="45" s="1"/>
  <c r="BS74" i="45" s="1"/>
  <c r="W75" i="45"/>
  <c r="AC75" i="45" s="1"/>
  <c r="BS75" i="45" s="1"/>
  <c r="W91" i="45"/>
  <c r="AC91" i="45" s="1"/>
  <c r="BS91" i="45" s="1"/>
  <c r="W73" i="45"/>
  <c r="AC73" i="45" s="1"/>
  <c r="BS73" i="45" s="1"/>
  <c r="W80" i="45"/>
  <c r="AC80" i="45" s="1"/>
  <c r="BS80" i="45" s="1"/>
  <c r="CA51" i="27"/>
  <c r="G95" i="43"/>
  <c r="G82" i="43"/>
  <c r="G93" i="43"/>
  <c r="BZ52" i="27"/>
  <c r="AN74" i="43"/>
  <c r="W85" i="45"/>
  <c r="AC85" i="45" s="1"/>
  <c r="BS85" i="45" s="1"/>
  <c r="AN77" i="43"/>
  <c r="G90" i="43"/>
  <c r="Q77" i="43"/>
  <c r="AN75" i="43"/>
  <c r="BY77" i="27"/>
  <c r="AT53" i="27"/>
  <c r="G97" i="43"/>
  <c r="G84" i="43"/>
  <c r="W90" i="45"/>
  <c r="AC90" i="45" s="1"/>
  <c r="BS90" i="45" s="1"/>
  <c r="W72" i="45"/>
  <c r="AC72" i="45" s="1"/>
  <c r="BS72" i="45" s="1"/>
  <c r="BU71" i="45" s="1"/>
  <c r="BB53" i="27"/>
  <c r="AT41" i="27"/>
  <c r="AT77" i="27"/>
  <c r="Q133" i="27"/>
  <c r="G85" i="43"/>
  <c r="G94" i="43"/>
  <c r="G87" i="43"/>
  <c r="G96" i="43"/>
  <c r="Q80" i="43"/>
  <c r="BZ51" i="27"/>
  <c r="BY51" i="27"/>
  <c r="AT52" i="27"/>
  <c r="AT97" i="27"/>
  <c r="Q79" i="43"/>
  <c r="G91" i="43"/>
  <c r="G92" i="43"/>
  <c r="G88" i="43"/>
  <c r="G98" i="43"/>
  <c r="W77" i="45"/>
  <c r="AC77" i="45" s="1"/>
  <c r="BS77" i="45" s="1"/>
  <c r="W88" i="45"/>
  <c r="AC88" i="45" s="1"/>
  <c r="BS88" i="45" s="1"/>
  <c r="CA133" i="31"/>
  <c r="BR133" i="27"/>
  <c r="BS133" i="27"/>
  <c r="BZ77" i="27"/>
  <c r="AY133" i="31"/>
  <c r="AT133" i="27"/>
  <c r="CB133" i="27"/>
  <c r="AK133" i="27"/>
  <c r="AO51" i="27"/>
  <c r="BB97" i="27"/>
  <c r="CA52" i="27"/>
  <c r="BG53" i="27"/>
  <c r="BA133" i="31"/>
  <c r="BH133" i="31"/>
  <c r="BO133" i="31"/>
  <c r="AU133" i="31"/>
  <c r="CC133" i="31"/>
  <c r="BG133" i="27"/>
  <c r="BJ133" i="27"/>
  <c r="BD133" i="27"/>
  <c r="AQ133" i="27"/>
  <c r="AN133" i="27"/>
  <c r="BV133" i="27"/>
  <c r="BM133" i="31"/>
  <c r="BM133" i="27"/>
  <c r="BV133" i="31"/>
  <c r="CA133" i="27"/>
  <c r="AO53" i="27"/>
  <c r="CA77" i="27"/>
  <c r="BG52" i="27"/>
  <c r="CA26" i="27"/>
  <c r="AD58" i="29"/>
  <c r="CE58" i="43" s="1"/>
  <c r="AJ133" i="31"/>
  <c r="AW133" i="31"/>
  <c r="BD133" i="31"/>
  <c r="BK133" i="31"/>
  <c r="AQ133" i="31"/>
  <c r="BP133" i="31"/>
  <c r="BK133" i="27"/>
  <c r="BP133" i="27"/>
  <c r="AX133" i="27"/>
  <c r="BY133" i="27"/>
  <c r="BU133" i="27"/>
  <c r="BQ133" i="27"/>
  <c r="BL133" i="31"/>
  <c r="AP133" i="31"/>
  <c r="AR133" i="27"/>
  <c r="AF133" i="27"/>
  <c r="CD133" i="31"/>
  <c r="AP133" i="27"/>
  <c r="BB133" i="27"/>
  <c r="AO77" i="27"/>
  <c r="BG51" i="27"/>
  <c r="BB41" i="27"/>
  <c r="BG26" i="27"/>
  <c r="BG41" i="27"/>
  <c r="Z133" i="31"/>
  <c r="BS133" i="31"/>
  <c r="AS133" i="31"/>
  <c r="AZ133" i="31"/>
  <c r="BN133" i="31"/>
  <c r="AM133" i="31"/>
  <c r="BF133" i="31"/>
  <c r="AW133" i="27"/>
  <c r="BE133" i="27"/>
  <c r="AZ133" i="27"/>
  <c r="AJ133" i="27"/>
  <c r="BZ133" i="27"/>
  <c r="BU133" i="31"/>
  <c r="BF133" i="27"/>
  <c r="AO52" i="27"/>
  <c r="BE133" i="31"/>
  <c r="BX133" i="31"/>
  <c r="AL133" i="31"/>
  <c r="BG77" i="27"/>
  <c r="CA97" i="27"/>
  <c r="T133" i="31"/>
  <c r="BY133" i="31"/>
  <c r="AO133" i="31"/>
  <c r="AV133" i="31"/>
  <c r="BQ133" i="31"/>
  <c r="BW133" i="31"/>
  <c r="BB133" i="31"/>
  <c r="BT133" i="27"/>
  <c r="BN133" i="27"/>
  <c r="AM133" i="27"/>
  <c r="BA133" i="27"/>
  <c r="AL133" i="27"/>
  <c r="BO133" i="27"/>
  <c r="BC133" i="31"/>
  <c r="AU133" i="27"/>
  <c r="CA53" i="27"/>
  <c r="BB77" i="27"/>
  <c r="AO41" i="27"/>
  <c r="BZ53" i="27"/>
  <c r="BZ41" i="27"/>
  <c r="BB52" i="27"/>
  <c r="BZ26" i="27"/>
  <c r="M133" i="31"/>
  <c r="AI133" i="31"/>
  <c r="BI133" i="31"/>
  <c r="AK133" i="31"/>
  <c r="AR133" i="31"/>
  <c r="BT133" i="31"/>
  <c r="BZ133" i="31"/>
  <c r="AX133" i="31"/>
  <c r="BI133" i="27"/>
  <c r="BC133" i="27"/>
  <c r="BH133" i="27"/>
  <c r="AY133" i="27"/>
  <c r="CD133" i="27"/>
  <c r="AO133" i="27"/>
  <c r="AC133" i="31"/>
  <c r="CB133" i="31"/>
  <c r="BR133" i="31"/>
  <c r="AN133" i="31"/>
  <c r="BG133" i="31"/>
  <c r="BJ133" i="31"/>
  <c r="AT133" i="31"/>
  <c r="AS133" i="27"/>
  <c r="BL133" i="27"/>
  <c r="CC133" i="27"/>
  <c r="BW133" i="27"/>
  <c r="AV133" i="27"/>
  <c r="BX133" i="27"/>
  <c r="CD53" i="27"/>
  <c r="AH41" i="27"/>
  <c r="CD51" i="27"/>
  <c r="AH51" i="27"/>
  <c r="CD52" i="27"/>
  <c r="AX51" i="27"/>
  <c r="BE97" i="27"/>
  <c r="AX53" i="27"/>
  <c r="AH53" i="27"/>
  <c r="CD26" i="27"/>
  <c r="CD97" i="27"/>
  <c r="BE51" i="27"/>
  <c r="AX52" i="27"/>
  <c r="AH52" i="27"/>
  <c r="AX77" i="27"/>
  <c r="AH77" i="27"/>
  <c r="BE53" i="27"/>
  <c r="BE77" i="27"/>
  <c r="BA52" i="27"/>
  <c r="BE26" i="27"/>
  <c r="BU26" i="27"/>
  <c r="BU52" i="27"/>
  <c r="BA53" i="27"/>
  <c r="AX26" i="27"/>
  <c r="BA77" i="27"/>
  <c r="AX41" i="27"/>
  <c r="BE52" i="27"/>
  <c r="BU41" i="27"/>
  <c r="BU51" i="27"/>
  <c r="BU53" i="27"/>
  <c r="BA97" i="27"/>
  <c r="BA51" i="27"/>
  <c r="BU77" i="27"/>
  <c r="BW52" i="27"/>
  <c r="BW51" i="27"/>
  <c r="AH97" i="27"/>
  <c r="BA26" i="27"/>
  <c r="BW53" i="27"/>
  <c r="BW26" i="27"/>
  <c r="T129" i="27"/>
  <c r="R68" i="29"/>
  <c r="BV68" i="43" s="1"/>
  <c r="BP131" i="27"/>
  <c r="BQ131" i="27"/>
  <c r="BZ131" i="27"/>
  <c r="AA129" i="27"/>
  <c r="R69" i="29"/>
  <c r="BV69" i="43" s="1"/>
  <c r="R54" i="29"/>
  <c r="BV54" i="43" s="1"/>
  <c r="BI132" i="27"/>
  <c r="BS132" i="27"/>
  <c r="BA97" i="42"/>
  <c r="BA51" i="42"/>
  <c r="BA52" i="42"/>
  <c r="BA53" i="42"/>
  <c r="BA41" i="42"/>
  <c r="BA77" i="42"/>
  <c r="BA26" i="42"/>
  <c r="BW77" i="42"/>
  <c r="BW51" i="42"/>
  <c r="BW53" i="42"/>
  <c r="BW41" i="42"/>
  <c r="BW26" i="42"/>
  <c r="BW97" i="42"/>
  <c r="BW52" i="42"/>
  <c r="CD97" i="42"/>
  <c r="CD26" i="42"/>
  <c r="CD77" i="42"/>
  <c r="CD41" i="42"/>
  <c r="CD51" i="42"/>
  <c r="CD52" i="42"/>
  <c r="CD53" i="42"/>
  <c r="R49" i="29"/>
  <c r="BV49" i="43" s="1"/>
  <c r="CA131" i="27"/>
  <c r="BV11" i="27"/>
  <c r="BV97" i="27" s="1"/>
  <c r="AG132" i="27"/>
  <c r="AT132" i="27"/>
  <c r="AR132" i="27"/>
  <c r="CB132" i="27"/>
  <c r="AT51" i="42"/>
  <c r="AT52" i="42"/>
  <c r="AT26" i="42"/>
  <c r="AT41" i="42"/>
  <c r="AT97" i="42"/>
  <c r="AT77" i="42"/>
  <c r="AT53" i="42"/>
  <c r="Z129" i="27"/>
  <c r="AQ130" i="27"/>
  <c r="BD131" i="27"/>
  <c r="BE131" i="27"/>
  <c r="AE132" i="27"/>
  <c r="BR132" i="27"/>
  <c r="AV132" i="27"/>
  <c r="AS132" i="27"/>
  <c r="R62" i="29"/>
  <c r="BV62" i="43" s="1"/>
  <c r="AH53" i="42"/>
  <c r="AH26" i="42"/>
  <c r="AH51" i="42"/>
  <c r="AH41" i="42"/>
  <c r="AH97" i="42"/>
  <c r="AH77" i="42"/>
  <c r="AH52" i="42"/>
  <c r="AX53" i="42"/>
  <c r="AX97" i="42"/>
  <c r="AX26" i="42"/>
  <c r="AX52" i="42"/>
  <c r="AX41" i="42"/>
  <c r="AX77" i="42"/>
  <c r="AX51" i="42"/>
  <c r="BU26" i="42"/>
  <c r="BU97" i="42"/>
  <c r="BU77" i="42"/>
  <c r="BU51" i="42"/>
  <c r="BU52" i="42"/>
  <c r="BU53" i="42"/>
  <c r="BU41" i="42"/>
  <c r="BE51" i="42"/>
  <c r="BE53" i="42"/>
  <c r="BE97" i="42"/>
  <c r="BE77" i="42"/>
  <c r="BE52" i="42"/>
  <c r="BE41" i="42"/>
  <c r="BE26" i="42"/>
  <c r="S129" i="27"/>
  <c r="BN131" i="27"/>
  <c r="BO131" i="27"/>
  <c r="BX131" i="27"/>
  <c r="BC132" i="27"/>
  <c r="BF132" i="27"/>
  <c r="BQ132" i="27"/>
  <c r="BG41" i="42"/>
  <c r="BG52" i="42"/>
  <c r="BG53" i="42"/>
  <c r="BG26" i="42"/>
  <c r="BG97" i="42"/>
  <c r="BG51" i="42"/>
  <c r="BG77" i="42"/>
  <c r="BY131" i="27"/>
  <c r="BE132" i="27"/>
  <c r="CC132" i="27"/>
  <c r="BZ132" i="27"/>
  <c r="AR51" i="42"/>
  <c r="AR52" i="42"/>
  <c r="AR53" i="42"/>
  <c r="AR97" i="42"/>
  <c r="AR77" i="42"/>
  <c r="AR26" i="42"/>
  <c r="AR41" i="42"/>
  <c r="BX51" i="42"/>
  <c r="BX52" i="42"/>
  <c r="BX53" i="42"/>
  <c r="BX41" i="42"/>
  <c r="BX97" i="42"/>
  <c r="BX26" i="42"/>
  <c r="BX77" i="42"/>
  <c r="BP41" i="42"/>
  <c r="BP52" i="42"/>
  <c r="BP53" i="42"/>
  <c r="BP97" i="42"/>
  <c r="BP26" i="42"/>
  <c r="BP77" i="42"/>
  <c r="BP51" i="42"/>
  <c r="BI97" i="42"/>
  <c r="BI77" i="42"/>
  <c r="BI26" i="42"/>
  <c r="BI52" i="42"/>
  <c r="BI53" i="42"/>
  <c r="BI51" i="42"/>
  <c r="BI41" i="42"/>
  <c r="AK13" i="31"/>
  <c r="BC131" i="27"/>
  <c r="R56" i="29"/>
  <c r="BV56" i="43" s="1"/>
  <c r="AL132" i="27"/>
  <c r="AQ132" i="27"/>
  <c r="AK132" i="27"/>
  <c r="BR77" i="42"/>
  <c r="BR97" i="42"/>
  <c r="BR51" i="42"/>
  <c r="BR52" i="42"/>
  <c r="BR41" i="42"/>
  <c r="BR26" i="42"/>
  <c r="BR53" i="42"/>
  <c r="AB11" i="27"/>
  <c r="AB53" i="27" s="1"/>
  <c r="BL131" i="27"/>
  <c r="BM131" i="27"/>
  <c r="BV131" i="27"/>
  <c r="AX130" i="27"/>
  <c r="AX132" i="27"/>
  <c r="BP132" i="27"/>
  <c r="CA132" i="27"/>
  <c r="AC132" i="27"/>
  <c r="AE41" i="42"/>
  <c r="AE26" i="42"/>
  <c r="AE97" i="42"/>
  <c r="AE77" i="42"/>
  <c r="AE53" i="42"/>
  <c r="AE51" i="42"/>
  <c r="AE52" i="42"/>
  <c r="BN51" i="42"/>
  <c r="BN77" i="42"/>
  <c r="BN97" i="42"/>
  <c r="BN26" i="42"/>
  <c r="BN41" i="42"/>
  <c r="BN52" i="42"/>
  <c r="BN53" i="42"/>
  <c r="BM51" i="42"/>
  <c r="BM52" i="42"/>
  <c r="BM53" i="42"/>
  <c r="BM97" i="42"/>
  <c r="BM41" i="42"/>
  <c r="BM77" i="42"/>
  <c r="BM26" i="42"/>
  <c r="BD26" i="42"/>
  <c r="BD97" i="42"/>
  <c r="BD77" i="42"/>
  <c r="BD51" i="42"/>
  <c r="BD52" i="42"/>
  <c r="BD53" i="42"/>
  <c r="BD41" i="42"/>
  <c r="Y129" i="27"/>
  <c r="AG13" i="31"/>
  <c r="BW131" i="27"/>
  <c r="R48" i="29"/>
  <c r="BV48" i="43" s="1"/>
  <c r="R67" i="29"/>
  <c r="BV67" i="43" s="1"/>
  <c r="BO132" i="27"/>
  <c r="AU132" i="27"/>
  <c r="AN132" i="27"/>
  <c r="AU26" i="42"/>
  <c r="AU77" i="42"/>
  <c r="AU41" i="42"/>
  <c r="AU97" i="42"/>
  <c r="AU53" i="42"/>
  <c r="AU51" i="42"/>
  <c r="AU52" i="42"/>
  <c r="R58" i="29"/>
  <c r="BV58" i="43" s="1"/>
  <c r="R63" i="29"/>
  <c r="BV63" i="43" s="1"/>
  <c r="BX132" i="27"/>
  <c r="AM132" i="27"/>
  <c r="BY132" i="27"/>
  <c r="AF26" i="42"/>
  <c r="AF51" i="42"/>
  <c r="AF41" i="42"/>
  <c r="AF53" i="42"/>
  <c r="AF97" i="42"/>
  <c r="AF77" i="42"/>
  <c r="AF52" i="42"/>
  <c r="AV26" i="42"/>
  <c r="AV77" i="42"/>
  <c r="AV51" i="42"/>
  <c r="AV53" i="42"/>
  <c r="AV52" i="42"/>
  <c r="AV41" i="42"/>
  <c r="AV97" i="42"/>
  <c r="AW77" i="42"/>
  <c r="AW51" i="42"/>
  <c r="AW53" i="42"/>
  <c r="AW41" i="42"/>
  <c r="AW97" i="42"/>
  <c r="AW52" i="42"/>
  <c r="AW26" i="42"/>
  <c r="V129" i="27"/>
  <c r="BJ131" i="27"/>
  <c r="BK131" i="27"/>
  <c r="BT131" i="27"/>
  <c r="AP132" i="27"/>
  <c r="BN132" i="27"/>
  <c r="BW132" i="27"/>
  <c r="BY51" i="42"/>
  <c r="BY41" i="42"/>
  <c r="BY26" i="42"/>
  <c r="BY97" i="42"/>
  <c r="BY77" i="42"/>
  <c r="BY52" i="42"/>
  <c r="BY53" i="42"/>
  <c r="X129" i="27"/>
  <c r="R66" i="29"/>
  <c r="BV66" i="43" s="1"/>
  <c r="BU131" i="27"/>
  <c r="CD131" i="27"/>
  <c r="BM132" i="27"/>
  <c r="BH132" i="27"/>
  <c r="AW132" i="27"/>
  <c r="AO26" i="42"/>
  <c r="AO97" i="42"/>
  <c r="AO41" i="42"/>
  <c r="AO77" i="42"/>
  <c r="AO53" i="42"/>
  <c r="AO52" i="42"/>
  <c r="AO51" i="42"/>
  <c r="BB52" i="42"/>
  <c r="BB41" i="42"/>
  <c r="BB53" i="42"/>
  <c r="BB77" i="42"/>
  <c r="BB97" i="42"/>
  <c r="BB26" i="42"/>
  <c r="BB51" i="42"/>
  <c r="BZ52" i="42"/>
  <c r="BZ51" i="42"/>
  <c r="BZ97" i="42"/>
  <c r="BZ77" i="42"/>
  <c r="BZ53" i="42"/>
  <c r="BZ26" i="42"/>
  <c r="BZ41" i="42"/>
  <c r="CA41" i="42"/>
  <c r="CA77" i="42"/>
  <c r="CA53" i="42"/>
  <c r="CA51" i="42"/>
  <c r="CA52" i="42"/>
  <c r="CA26" i="42"/>
  <c r="CA97" i="42"/>
  <c r="AS26" i="27"/>
  <c r="R47" i="29"/>
  <c r="BV47" i="43" s="1"/>
  <c r="R70" i="29"/>
  <c r="BV70" i="43" s="1"/>
  <c r="BX69" i="43" s="1"/>
  <c r="BV132" i="27"/>
  <c r="BL132" i="27"/>
  <c r="BD132" i="27"/>
  <c r="R53" i="29"/>
  <c r="BV53" i="43" s="1"/>
  <c r="W129" i="27"/>
  <c r="R55" i="29"/>
  <c r="BV55" i="43" s="1"/>
  <c r="BH131" i="27"/>
  <c r="BI131" i="27"/>
  <c r="R52" i="29"/>
  <c r="BV52" i="43" s="1"/>
  <c r="BX51" i="43" s="1"/>
  <c r="BK132" i="27"/>
  <c r="AJ132" i="27"/>
  <c r="BU132" i="27"/>
  <c r="AB130" i="27"/>
  <c r="BT53" i="42"/>
  <c r="BT26" i="42"/>
  <c r="BT77" i="42"/>
  <c r="BT51" i="42"/>
  <c r="BT41" i="42"/>
  <c r="BT52" i="42"/>
  <c r="BT97" i="42"/>
  <c r="AI97" i="42"/>
  <c r="AI51" i="42"/>
  <c r="AI52" i="42"/>
  <c r="AI26" i="42"/>
  <c r="AI41" i="42"/>
  <c r="AI77" i="42"/>
  <c r="AI53" i="42"/>
  <c r="BK26" i="42"/>
  <c r="BK41" i="42"/>
  <c r="BK77" i="42"/>
  <c r="BK53" i="42"/>
  <c r="BK51" i="42"/>
  <c r="BK52" i="42"/>
  <c r="BK97" i="42"/>
  <c r="BJ52" i="42"/>
  <c r="BJ51" i="42"/>
  <c r="BJ53" i="42"/>
  <c r="BJ26" i="42"/>
  <c r="BJ97" i="42"/>
  <c r="BJ41" i="42"/>
  <c r="BJ77" i="42"/>
  <c r="BR131" i="27"/>
  <c r="BS131" i="27"/>
  <c r="CB131" i="27"/>
  <c r="AC130" i="27"/>
  <c r="BB132" i="27"/>
  <c r="AZ132" i="27"/>
  <c r="AO132" i="27"/>
  <c r="R46" i="29"/>
  <c r="BV46" i="43" s="1"/>
  <c r="BX45" i="43" s="1"/>
  <c r="AG77" i="42"/>
  <c r="AG51" i="42"/>
  <c r="AG52" i="42"/>
  <c r="AG53" i="42"/>
  <c r="AG41" i="42"/>
  <c r="AG97" i="42"/>
  <c r="AG26" i="42"/>
  <c r="U129" i="27"/>
  <c r="CC131" i="27"/>
  <c r="BT132" i="27"/>
  <c r="AY132" i="27"/>
  <c r="CD132" i="27"/>
  <c r="R60" i="29"/>
  <c r="BV60" i="43" s="1"/>
  <c r="AC51" i="42"/>
  <c r="AC26" i="42"/>
  <c r="AC97" i="42"/>
  <c r="AC41" i="42"/>
  <c r="AC77" i="42"/>
  <c r="AC52" i="42"/>
  <c r="AC53" i="42"/>
  <c r="AK53" i="42"/>
  <c r="AK26" i="42"/>
  <c r="AK41" i="42"/>
  <c r="AK77" i="42"/>
  <c r="AK51" i="42"/>
  <c r="AK97" i="42"/>
  <c r="AK52" i="42"/>
  <c r="AL53" i="42"/>
  <c r="AL41" i="42"/>
  <c r="AL77" i="42"/>
  <c r="AL97" i="42"/>
  <c r="AL51" i="42"/>
  <c r="AL26" i="42"/>
  <c r="AL52" i="42"/>
  <c r="BQ26" i="42"/>
  <c r="BQ97" i="42"/>
  <c r="BQ77" i="42"/>
  <c r="BQ52" i="42"/>
  <c r="BQ53" i="42"/>
  <c r="BQ51" i="42"/>
  <c r="BQ41" i="42"/>
  <c r="BF131" i="27"/>
  <c r="BG131" i="27"/>
  <c r="AI130" i="27"/>
  <c r="AO130" i="27"/>
  <c r="AB132" i="27"/>
  <c r="BG132" i="27"/>
  <c r="BJ132" i="27"/>
  <c r="BA132" i="27"/>
  <c r="AL130" i="27"/>
  <c r="AU87" i="29"/>
  <c r="DR87" i="43" s="1"/>
  <c r="R72" i="29"/>
  <c r="BV72" i="43" s="1"/>
  <c r="BX71" i="43" s="1"/>
  <c r="AD52" i="29"/>
  <c r="BB130" i="27"/>
  <c r="AN130" i="27"/>
  <c r="AU83" i="29"/>
  <c r="DR83" i="43" s="1"/>
  <c r="AD56" i="29"/>
  <c r="CE56" i="43" s="1"/>
  <c r="AD74" i="29"/>
  <c r="CE74" i="43" s="1"/>
  <c r="AD76" i="29"/>
  <c r="AU68" i="29"/>
  <c r="DR68" i="43" s="1"/>
  <c r="AU71" i="29"/>
  <c r="DR71" i="43" s="1"/>
  <c r="AU85" i="29"/>
  <c r="DR85" i="43" s="1"/>
  <c r="AU86" i="29"/>
  <c r="DR86" i="43" s="1"/>
  <c r="AU66" i="29"/>
  <c r="DR66" i="43" s="1"/>
  <c r="AU76" i="29"/>
  <c r="DR76" i="43" s="1"/>
  <c r="AB84" i="30"/>
  <c r="AO71" i="29"/>
  <c r="DB71" i="43" s="1"/>
  <c r="AD78" i="29"/>
  <c r="CE78" i="43" s="1"/>
  <c r="AD70" i="29"/>
  <c r="CE70" i="43" s="1"/>
  <c r="Q80" i="29"/>
  <c r="BO80" i="43" s="1"/>
  <c r="BH64" i="27"/>
  <c r="AJ90" i="30"/>
  <c r="CQ90" i="45" s="1"/>
  <c r="AJ81" i="30"/>
  <c r="CQ81" i="45" s="1"/>
  <c r="AD75" i="29"/>
  <c r="CE75" i="43" s="1"/>
  <c r="BV41" i="27"/>
  <c r="BV26" i="27"/>
  <c r="R59" i="29"/>
  <c r="BV59" i="43" s="1"/>
  <c r="Q74" i="29"/>
  <c r="BO74" i="43" s="1"/>
  <c r="AD81" i="29"/>
  <c r="CE81" i="43" s="1"/>
  <c r="R71" i="29"/>
  <c r="BV71" i="43" s="1"/>
  <c r="R65" i="29"/>
  <c r="BV65" i="43" s="1"/>
  <c r="BX64" i="43" s="1"/>
  <c r="Q76" i="29"/>
  <c r="BO76" i="43" s="1"/>
  <c r="AN75" i="29"/>
  <c r="CU75" i="43" s="1"/>
  <c r="Q77" i="29"/>
  <c r="BO77" i="43" s="1"/>
  <c r="AN82" i="29"/>
  <c r="CU82" i="43" s="1"/>
  <c r="AJ71" i="30"/>
  <c r="CQ71" i="45" s="1"/>
  <c r="AB86" i="30"/>
  <c r="AD130" i="27"/>
  <c r="AB82" i="30"/>
  <c r="AD77" i="29"/>
  <c r="CE77" i="43" s="1"/>
  <c r="R57" i="29"/>
  <c r="BV57" i="43" s="1"/>
  <c r="BX56" i="43" s="1"/>
  <c r="BV52" i="27"/>
  <c r="AD60" i="29"/>
  <c r="CE60" i="43" s="1"/>
  <c r="BV51" i="27"/>
  <c r="AD46" i="29"/>
  <c r="CE46" i="43" s="1"/>
  <c r="BV53" i="27"/>
  <c r="BV77" i="27"/>
  <c r="Q81" i="29"/>
  <c r="BO81" i="43" s="1"/>
  <c r="AV130" i="27"/>
  <c r="AO72" i="29"/>
  <c r="DB72" i="43" s="1"/>
  <c r="AJ87" i="30"/>
  <c r="CQ87" i="45" s="1"/>
  <c r="AB89" i="30"/>
  <c r="AG130" i="27"/>
  <c r="AD82" i="29"/>
  <c r="CE82" i="43" s="1"/>
  <c r="AD61" i="29"/>
  <c r="CE61" i="43" s="1"/>
  <c r="AF130" i="27"/>
  <c r="AB83" i="30"/>
  <c r="R50" i="29"/>
  <c r="BV50" i="43" s="1"/>
  <c r="BX49" i="43" s="1"/>
  <c r="AN78" i="29"/>
  <c r="CU78" i="43" s="1"/>
  <c r="AE130" i="27"/>
  <c r="AO69" i="29"/>
  <c r="DB69" i="43" s="1"/>
  <c r="AO67" i="29"/>
  <c r="DB67" i="43" s="1"/>
  <c r="AT130" i="27"/>
  <c r="AD64" i="29"/>
  <c r="CE64" i="43" s="1"/>
  <c r="AR130" i="27"/>
  <c r="AJ77" i="30"/>
  <c r="CQ77" i="45" s="1"/>
  <c r="BH63" i="27"/>
  <c r="AN76" i="29"/>
  <c r="CU76" i="43" s="1"/>
  <c r="AJ74" i="30"/>
  <c r="CQ74" i="45" s="1"/>
  <c r="AJ65" i="30"/>
  <c r="CQ65" i="45" s="1"/>
  <c r="R61" i="29"/>
  <c r="BV61" i="43" s="1"/>
  <c r="AM130" i="27"/>
  <c r="AU39" i="29"/>
  <c r="DR39" i="43" s="1"/>
  <c r="AU19" i="29"/>
  <c r="DR19" i="43" s="1"/>
  <c r="AU22" i="29"/>
  <c r="DR22" i="43" s="1"/>
  <c r="AU57" i="29"/>
  <c r="DR57" i="43" s="1"/>
  <c r="AU35" i="29"/>
  <c r="DR35" i="43" s="1"/>
  <c r="AU38" i="29"/>
  <c r="DR38" i="43" s="1"/>
  <c r="AU30" i="29"/>
  <c r="DR30" i="43" s="1"/>
  <c r="AU53" i="29"/>
  <c r="DR53" i="43" s="1"/>
  <c r="AU56" i="29"/>
  <c r="DR56" i="43" s="1"/>
  <c r="AU27" i="29"/>
  <c r="DR27" i="43" s="1"/>
  <c r="AU47" i="29"/>
  <c r="DR47" i="43" s="1"/>
  <c r="AU48" i="29"/>
  <c r="DR48" i="43" s="1"/>
  <c r="AU64" i="29"/>
  <c r="DR64" i="43" s="1"/>
  <c r="AU29" i="29"/>
  <c r="DR29" i="43" s="1"/>
  <c r="AU26" i="29"/>
  <c r="DR26" i="43" s="1"/>
  <c r="AU61" i="29"/>
  <c r="DR61" i="43" s="1"/>
  <c r="AU42" i="29"/>
  <c r="DR42" i="43" s="1"/>
  <c r="AU63" i="29"/>
  <c r="DR63" i="43" s="1"/>
  <c r="AU18" i="29"/>
  <c r="DR18" i="43" s="1"/>
  <c r="AU60" i="29"/>
  <c r="DR60" i="43" s="1"/>
  <c r="AU20" i="29"/>
  <c r="DR20" i="43" s="1"/>
  <c r="AU21" i="29"/>
  <c r="DR21" i="43" s="1"/>
  <c r="AU17" i="29"/>
  <c r="DR17" i="43" s="1"/>
  <c r="AU36" i="29"/>
  <c r="DR36" i="43" s="1"/>
  <c r="AU37" i="29"/>
  <c r="DR37" i="43" s="1"/>
  <c r="AU33" i="29"/>
  <c r="DR33" i="43" s="1"/>
  <c r="AU54" i="29"/>
  <c r="DR54" i="43" s="1"/>
  <c r="AU55" i="29"/>
  <c r="DR55" i="43" s="1"/>
  <c r="AU51" i="29"/>
  <c r="DR51" i="43" s="1"/>
  <c r="AU43" i="29"/>
  <c r="DR43" i="43" s="1"/>
  <c r="AU25" i="29"/>
  <c r="DR25" i="43" s="1"/>
  <c r="AU34" i="29"/>
  <c r="DR34" i="43" s="1"/>
  <c r="AU24" i="29"/>
  <c r="DR24" i="43" s="1"/>
  <c r="AU50" i="29"/>
  <c r="DR50" i="43" s="1"/>
  <c r="AU49" i="29"/>
  <c r="DR49" i="43" s="1"/>
  <c r="AU41" i="29"/>
  <c r="DR41" i="43" s="1"/>
  <c r="AU52" i="29"/>
  <c r="DR52" i="43" s="1"/>
  <c r="AU40" i="29"/>
  <c r="DR40" i="43" s="1"/>
  <c r="AU59" i="29"/>
  <c r="DR59" i="43" s="1"/>
  <c r="AU28" i="29"/>
  <c r="DR28" i="43" s="1"/>
  <c r="AU58" i="29"/>
  <c r="DR58" i="43" s="1"/>
  <c r="AU46" i="29"/>
  <c r="DR46" i="43" s="1"/>
  <c r="AU32" i="29"/>
  <c r="DR32" i="43" s="1"/>
  <c r="AU44" i="29"/>
  <c r="DR44" i="43" s="1"/>
  <c r="AU31" i="29"/>
  <c r="DR31" i="43" s="1"/>
  <c r="CE133" i="27"/>
  <c r="AU23" i="29"/>
  <c r="DR23" i="43" s="1"/>
  <c r="AU62" i="29"/>
  <c r="DR62" i="43" s="1"/>
  <c r="AU45" i="29"/>
  <c r="DR45" i="43" s="1"/>
  <c r="AD53" i="29"/>
  <c r="CE53" i="43" s="1"/>
  <c r="AS130" i="27"/>
  <c r="Q78" i="29"/>
  <c r="BO78" i="43" s="1"/>
  <c r="AD73" i="29"/>
  <c r="CE73" i="43" s="1"/>
  <c r="CG73" i="43" s="1"/>
  <c r="AD63" i="29"/>
  <c r="CE63" i="43" s="1"/>
  <c r="AD51" i="29"/>
  <c r="CE51" i="43" s="1"/>
  <c r="AB90" i="30"/>
  <c r="AZ130" i="27"/>
  <c r="S133" i="31"/>
  <c r="AD67" i="29"/>
  <c r="CE67" i="43" s="1"/>
  <c r="CE132" i="27"/>
  <c r="AO26" i="29"/>
  <c r="DB26" i="43" s="1"/>
  <c r="AO29" i="29"/>
  <c r="DB29" i="43" s="1"/>
  <c r="AO59" i="29"/>
  <c r="DB59" i="43" s="1"/>
  <c r="AO42" i="29"/>
  <c r="DB42" i="43" s="1"/>
  <c r="AO57" i="29"/>
  <c r="DB57" i="43" s="1"/>
  <c r="AO20" i="29"/>
  <c r="DB20" i="43" s="1"/>
  <c r="AO43" i="29"/>
  <c r="DB43" i="43" s="1"/>
  <c r="AO58" i="29"/>
  <c r="DB58" i="43" s="1"/>
  <c r="AO46" i="29"/>
  <c r="DB46" i="43" s="1"/>
  <c r="AO64" i="29"/>
  <c r="DB64" i="43" s="1"/>
  <c r="AO53" i="29"/>
  <c r="DB53" i="43" s="1"/>
  <c r="AO47" i="29"/>
  <c r="DB47" i="43" s="1"/>
  <c r="AO39" i="29"/>
  <c r="DB39" i="43" s="1"/>
  <c r="AO23" i="29"/>
  <c r="DB23" i="43" s="1"/>
  <c r="AO30" i="29"/>
  <c r="DB30" i="43" s="1"/>
  <c r="AO60" i="29"/>
  <c r="DB60" i="43" s="1"/>
  <c r="AO63" i="29"/>
  <c r="DB63" i="43" s="1"/>
  <c r="AO32" i="29"/>
  <c r="DB32" i="43" s="1"/>
  <c r="AO54" i="29"/>
  <c r="DB54" i="43" s="1"/>
  <c r="AO27" i="29"/>
  <c r="DB27" i="43" s="1"/>
  <c r="AO28" i="29"/>
  <c r="DB28" i="43" s="1"/>
  <c r="AO61" i="29"/>
  <c r="DB61" i="43" s="1"/>
  <c r="AO49" i="29"/>
  <c r="DB49" i="43" s="1"/>
  <c r="AO34" i="29"/>
  <c r="DB34" i="43" s="1"/>
  <c r="AO25" i="29"/>
  <c r="DB25" i="43" s="1"/>
  <c r="AO48" i="29"/>
  <c r="DB48" i="43" s="1"/>
  <c r="AO17" i="29"/>
  <c r="DB17" i="43" s="1"/>
  <c r="AO36" i="29"/>
  <c r="DB36" i="43" s="1"/>
  <c r="AO51" i="29"/>
  <c r="DB51" i="43" s="1"/>
  <c r="AO24" i="29"/>
  <c r="DB24" i="43" s="1"/>
  <c r="AO40" i="29"/>
  <c r="DB40" i="43" s="1"/>
  <c r="AO45" i="29"/>
  <c r="DB45" i="43" s="1"/>
  <c r="AO31" i="29"/>
  <c r="DB31" i="43" s="1"/>
  <c r="AO19" i="29"/>
  <c r="DB19" i="43" s="1"/>
  <c r="AO33" i="29"/>
  <c r="DB33" i="43" s="1"/>
  <c r="AO18" i="29"/>
  <c r="DB18" i="43" s="1"/>
  <c r="AO21" i="29"/>
  <c r="DB21" i="43" s="1"/>
  <c r="AO62" i="29"/>
  <c r="DB62" i="43" s="1"/>
  <c r="AO35" i="29"/>
  <c r="DB35" i="43" s="1"/>
  <c r="AO37" i="29"/>
  <c r="DB37" i="43" s="1"/>
  <c r="AO44" i="29"/>
  <c r="DB44" i="43" s="1"/>
  <c r="AO52" i="29"/>
  <c r="DB52" i="43" s="1"/>
  <c r="AO38" i="29"/>
  <c r="DB38" i="43" s="1"/>
  <c r="AO56" i="29"/>
  <c r="DB56" i="43" s="1"/>
  <c r="AO41" i="29"/>
  <c r="DB41" i="43" s="1"/>
  <c r="AO55" i="29"/>
  <c r="DB55" i="43" s="1"/>
  <c r="AO22" i="29"/>
  <c r="DB22" i="43" s="1"/>
  <c r="AO50" i="29"/>
  <c r="DB50" i="43" s="1"/>
  <c r="AD50" i="29"/>
  <c r="CE50" i="43" s="1"/>
  <c r="AB85" i="30"/>
  <c r="AC85" i="30" s="1"/>
  <c r="BT85" i="45" s="1"/>
  <c r="AB87" i="30"/>
  <c r="AB88" i="30"/>
  <c r="AN79" i="29"/>
  <c r="CU79" i="43" s="1"/>
  <c r="CE133" i="31"/>
  <c r="AJ17" i="30"/>
  <c r="CQ17" i="45" s="1"/>
  <c r="AJ18" i="30"/>
  <c r="CQ18" i="45" s="1"/>
  <c r="AJ29" i="30"/>
  <c r="CQ29" i="45" s="1"/>
  <c r="AJ44" i="30"/>
  <c r="CQ44" i="45" s="1"/>
  <c r="AJ61" i="30"/>
  <c r="CQ61" i="45" s="1"/>
  <c r="AJ32" i="30"/>
  <c r="CQ32" i="45" s="1"/>
  <c r="AJ51" i="30"/>
  <c r="CQ51" i="45" s="1"/>
  <c r="AJ31" i="30"/>
  <c r="CQ31" i="45" s="1"/>
  <c r="AJ26" i="30"/>
  <c r="CQ26" i="45" s="1"/>
  <c r="AJ48" i="30"/>
  <c r="CQ48" i="45" s="1"/>
  <c r="AJ22" i="30"/>
  <c r="CQ22" i="45" s="1"/>
  <c r="AJ42" i="30"/>
  <c r="CQ42" i="45" s="1"/>
  <c r="AJ55" i="30"/>
  <c r="CQ55" i="45" s="1"/>
  <c r="AJ23" i="30"/>
  <c r="CQ23" i="45" s="1"/>
  <c r="AJ52" i="30"/>
  <c r="CQ52" i="45" s="1"/>
  <c r="AJ28" i="30"/>
  <c r="CQ28" i="45" s="1"/>
  <c r="AJ38" i="30"/>
  <c r="CQ38" i="45" s="1"/>
  <c r="AJ46" i="30"/>
  <c r="CQ46" i="45" s="1"/>
  <c r="AJ59" i="30"/>
  <c r="CQ59" i="45" s="1"/>
  <c r="AJ39" i="30"/>
  <c r="CQ39" i="45" s="1"/>
  <c r="AJ56" i="30"/>
  <c r="CQ56" i="45" s="1"/>
  <c r="AJ41" i="30"/>
  <c r="CQ41" i="45" s="1"/>
  <c r="AJ25" i="30"/>
  <c r="CQ25" i="45" s="1"/>
  <c r="AJ50" i="30"/>
  <c r="CQ50" i="45" s="1"/>
  <c r="AJ63" i="30"/>
  <c r="CQ63" i="45" s="1"/>
  <c r="AJ20" i="30"/>
  <c r="CQ20" i="45" s="1"/>
  <c r="AJ33" i="30"/>
  <c r="CQ33" i="45" s="1"/>
  <c r="AJ60" i="30"/>
  <c r="CQ60" i="45" s="1"/>
  <c r="AJ45" i="30"/>
  <c r="CQ45" i="45" s="1"/>
  <c r="AJ35" i="30"/>
  <c r="CQ35" i="45" s="1"/>
  <c r="AJ54" i="30"/>
  <c r="CQ54" i="45" s="1"/>
  <c r="AJ30" i="30"/>
  <c r="CQ30" i="45" s="1"/>
  <c r="AJ37" i="30"/>
  <c r="CQ37" i="45" s="1"/>
  <c r="AJ49" i="30"/>
  <c r="CQ49" i="45" s="1"/>
  <c r="AJ24" i="30"/>
  <c r="CQ24" i="45" s="1"/>
  <c r="AJ58" i="30"/>
  <c r="CQ58" i="45" s="1"/>
  <c r="AJ36" i="30"/>
  <c r="CQ36" i="45" s="1"/>
  <c r="AJ27" i="30"/>
  <c r="CQ27" i="45" s="1"/>
  <c r="AJ53" i="30"/>
  <c r="CQ53" i="45" s="1"/>
  <c r="AJ21" i="30"/>
  <c r="CQ21" i="45" s="1"/>
  <c r="AJ62" i="30"/>
  <c r="CQ62" i="45" s="1"/>
  <c r="AJ43" i="30"/>
  <c r="CQ43" i="45" s="1"/>
  <c r="AJ34" i="30"/>
  <c r="CQ34" i="45" s="1"/>
  <c r="AJ40" i="30"/>
  <c r="CQ40" i="45" s="1"/>
  <c r="AJ57" i="30"/>
  <c r="CQ57" i="45" s="1"/>
  <c r="AJ19" i="30"/>
  <c r="CQ19" i="45" s="1"/>
  <c r="AJ47" i="30"/>
  <c r="CQ47" i="45" s="1"/>
  <c r="AJ64" i="30"/>
  <c r="CQ64" i="45" s="1"/>
  <c r="AD68" i="29"/>
  <c r="CE68" i="43" s="1"/>
  <c r="AD79" i="29"/>
  <c r="CE79" i="43" s="1"/>
  <c r="W133" i="31"/>
  <c r="AD65" i="29"/>
  <c r="CE65" i="43" s="1"/>
  <c r="AJ80" i="30"/>
  <c r="CQ80" i="45" s="1"/>
  <c r="AD62" i="29"/>
  <c r="CE62" i="43" s="1"/>
  <c r="BA130" i="27"/>
  <c r="AK130" i="27"/>
  <c r="AD71" i="29"/>
  <c r="CE71" i="43" s="1"/>
  <c r="AD72" i="29"/>
  <c r="CE72" i="43" s="1"/>
  <c r="Q82" i="29"/>
  <c r="BO82" i="43" s="1"/>
  <c r="AY130" i="27"/>
  <c r="J133" i="31"/>
  <c r="CE71" i="27"/>
  <c r="AD69" i="29"/>
  <c r="CE69" i="43" s="1"/>
  <c r="AD57" i="29"/>
  <c r="CE57" i="43" s="1"/>
  <c r="CG57" i="43" s="1"/>
  <c r="CE63" i="27"/>
  <c r="AD80" i="29"/>
  <c r="CE80" i="43" s="1"/>
  <c r="CE64" i="27"/>
  <c r="AD54" i="29"/>
  <c r="CE54" i="43" s="1"/>
  <c r="AD47" i="29"/>
  <c r="CE47" i="43" s="1"/>
  <c r="AD55" i="29"/>
  <c r="CE55" i="43" s="1"/>
  <c r="Q73" i="29"/>
  <c r="BO73" i="43" s="1"/>
  <c r="AD66" i="29"/>
  <c r="CE66" i="43" s="1"/>
  <c r="CE131" i="27"/>
  <c r="AE18" i="29"/>
  <c r="CL18" i="43" s="1"/>
  <c r="AE37" i="29"/>
  <c r="CL37" i="43" s="1"/>
  <c r="AE45" i="29"/>
  <c r="CL45" i="43" s="1"/>
  <c r="AE34" i="29"/>
  <c r="CL34" i="43" s="1"/>
  <c r="AE36" i="29"/>
  <c r="CL36" i="43" s="1"/>
  <c r="AE25" i="29"/>
  <c r="CL25" i="43" s="1"/>
  <c r="AE19" i="29"/>
  <c r="CL19" i="43" s="1"/>
  <c r="AE35" i="29"/>
  <c r="CL35" i="43" s="1"/>
  <c r="AE24" i="29"/>
  <c r="CL24" i="43" s="1"/>
  <c r="AE41" i="29"/>
  <c r="CL41" i="43" s="1"/>
  <c r="AE21" i="29"/>
  <c r="CL21" i="43" s="1"/>
  <c r="AE43" i="29"/>
  <c r="CL43" i="43" s="1"/>
  <c r="AE40" i="29"/>
  <c r="CL40" i="43" s="1"/>
  <c r="AE32" i="29"/>
  <c r="CL32" i="43" s="1"/>
  <c r="AE33" i="29"/>
  <c r="CL33" i="43" s="1"/>
  <c r="AE23" i="29"/>
  <c r="CL23" i="43" s="1"/>
  <c r="AE17" i="29"/>
  <c r="CL17" i="43" s="1"/>
  <c r="AE42" i="29"/>
  <c r="CL42" i="43" s="1"/>
  <c r="AE31" i="29"/>
  <c r="CL31" i="43" s="1"/>
  <c r="AE39" i="29"/>
  <c r="CL39" i="43" s="1"/>
  <c r="AE44" i="29"/>
  <c r="CL44" i="43" s="1"/>
  <c r="AE22" i="29"/>
  <c r="CL22" i="43" s="1"/>
  <c r="AE30" i="29"/>
  <c r="CL30" i="43" s="1"/>
  <c r="AE20" i="29"/>
  <c r="CL20" i="43" s="1"/>
  <c r="AE27" i="29"/>
  <c r="CL27" i="43" s="1"/>
  <c r="AE38" i="29"/>
  <c r="CL38" i="43" s="1"/>
  <c r="AE28" i="29"/>
  <c r="CL28" i="43" s="1"/>
  <c r="AE29" i="29"/>
  <c r="CL29" i="43" s="1"/>
  <c r="AE26" i="29"/>
  <c r="CL26" i="43" s="1"/>
  <c r="AN74" i="29"/>
  <c r="CU74" i="43" s="1"/>
  <c r="AD48" i="29"/>
  <c r="CE48" i="43" s="1"/>
  <c r="AN80" i="29"/>
  <c r="CU80" i="43" s="1"/>
  <c r="AP130" i="27"/>
  <c r="AH130" i="27"/>
  <c r="AD59" i="29"/>
  <c r="CE59" i="43" s="1"/>
  <c r="AD49" i="29"/>
  <c r="CE49" i="43" s="1"/>
  <c r="CE69" i="27"/>
  <c r="CE82" i="27"/>
  <c r="AN77" i="29"/>
  <c r="CU77" i="43" s="1"/>
  <c r="AJ86" i="30"/>
  <c r="CQ86" i="45" s="1"/>
  <c r="N133" i="31"/>
  <c r="AJ88" i="30"/>
  <c r="CQ88" i="45" s="1"/>
  <c r="L133" i="31"/>
  <c r="AU70" i="29"/>
  <c r="DR70" i="43" s="1"/>
  <c r="AD133" i="27"/>
  <c r="AU73" i="29"/>
  <c r="DR73" i="43" s="1"/>
  <c r="AA133" i="27"/>
  <c r="AU78" i="29"/>
  <c r="DR78" i="43" s="1"/>
  <c r="V133" i="27"/>
  <c r="AJ76" i="30"/>
  <c r="CQ76" i="45" s="1"/>
  <c r="X133" i="31"/>
  <c r="AJ84" i="30"/>
  <c r="CQ84" i="45" s="1"/>
  <c r="P133" i="31"/>
  <c r="AU69" i="29"/>
  <c r="DR69" i="43" s="1"/>
  <c r="AE133" i="27"/>
  <c r="AJ78" i="30"/>
  <c r="CQ78" i="45" s="1"/>
  <c r="V133" i="31"/>
  <c r="AU84" i="29"/>
  <c r="DR84" i="43" s="1"/>
  <c r="P133" i="27"/>
  <c r="AU75" i="29"/>
  <c r="DR75" i="43" s="1"/>
  <c r="Y133" i="27"/>
  <c r="AU90" i="29"/>
  <c r="DR90" i="43" s="1"/>
  <c r="DT89" i="43" s="1"/>
  <c r="J133" i="27"/>
  <c r="AJ83" i="30"/>
  <c r="CQ83" i="45" s="1"/>
  <c r="Q133" i="31"/>
  <c r="AU82" i="29"/>
  <c r="DR82" i="43" s="1"/>
  <c r="R133" i="27"/>
  <c r="AJ82" i="30"/>
  <c r="CQ82" i="45" s="1"/>
  <c r="R133" i="31"/>
  <c r="AU91" i="29"/>
  <c r="DR91" i="43" s="1"/>
  <c r="DT90" i="43" s="1"/>
  <c r="I133" i="27"/>
  <c r="AJ69" i="30"/>
  <c r="CQ69" i="45" s="1"/>
  <c r="AE133" i="31"/>
  <c r="AJ79" i="30"/>
  <c r="CQ79" i="45" s="1"/>
  <c r="U133" i="31"/>
  <c r="AU77" i="29"/>
  <c r="DR77" i="43" s="1"/>
  <c r="W133" i="27"/>
  <c r="AU72" i="29"/>
  <c r="DR72" i="43" s="1"/>
  <c r="AB133" i="27"/>
  <c r="AU65" i="29"/>
  <c r="DR65" i="43" s="1"/>
  <c r="AI133" i="27"/>
  <c r="AJ73" i="30"/>
  <c r="CQ73" i="45" s="1"/>
  <c r="AA133" i="31"/>
  <c r="AJ75" i="30"/>
  <c r="CQ75" i="45" s="1"/>
  <c r="Y133" i="31"/>
  <c r="AN73" i="29"/>
  <c r="CU73" i="43" s="1"/>
  <c r="AN81" i="29"/>
  <c r="CU81" i="43" s="1"/>
  <c r="AU79" i="29"/>
  <c r="DR79" i="43" s="1"/>
  <c r="DT78" i="43" s="1"/>
  <c r="U133" i="27"/>
  <c r="AU89" i="29"/>
  <c r="DR89" i="43" s="1"/>
  <c r="K133" i="27"/>
  <c r="AJ66" i="30"/>
  <c r="CQ66" i="45" s="1"/>
  <c r="CS65" i="45" s="1"/>
  <c r="AH133" i="31"/>
  <c r="AJ70" i="30"/>
  <c r="CQ70" i="45" s="1"/>
  <c r="AD133" i="31"/>
  <c r="AJ72" i="30"/>
  <c r="CQ72" i="45" s="1"/>
  <c r="AB133" i="31"/>
  <c r="AJ85" i="30"/>
  <c r="CQ85" i="45" s="1"/>
  <c r="O133" i="31"/>
  <c r="AU88" i="29"/>
  <c r="DR88" i="43" s="1"/>
  <c r="L133" i="27"/>
  <c r="AJ89" i="30"/>
  <c r="CQ89" i="45" s="1"/>
  <c r="CS88" i="45" s="1"/>
  <c r="K133" i="31"/>
  <c r="AU74" i="29"/>
  <c r="DR74" i="43" s="1"/>
  <c r="Z133" i="27"/>
  <c r="AJ91" i="30"/>
  <c r="CQ91" i="45" s="1"/>
  <c r="I133" i="31"/>
  <c r="AU80" i="29"/>
  <c r="DR80" i="43" s="1"/>
  <c r="DT79" i="43" s="1"/>
  <c r="T133" i="27"/>
  <c r="AU81" i="29"/>
  <c r="DR81" i="43" s="1"/>
  <c r="S133" i="27"/>
  <c r="AJ67" i="30"/>
  <c r="CQ67" i="45" s="1"/>
  <c r="AG133" i="31"/>
  <c r="AJ68" i="30"/>
  <c r="CQ68" i="45" s="1"/>
  <c r="AF133" i="31"/>
  <c r="AU67" i="29"/>
  <c r="DR67" i="43" s="1"/>
  <c r="DT66" i="43" s="1"/>
  <c r="AG133" i="27"/>
  <c r="H81" i="30"/>
  <c r="AU81" i="45" s="1"/>
  <c r="S130" i="31"/>
  <c r="AD64" i="30"/>
  <c r="CA64" i="45" s="1"/>
  <c r="CC63" i="45" s="1"/>
  <c r="AJ132" i="31"/>
  <c r="P73" i="30"/>
  <c r="BK73" i="45" s="1"/>
  <c r="BM72" i="45" s="1"/>
  <c r="AA131" i="31"/>
  <c r="P74" i="30"/>
  <c r="BK74" i="45" s="1"/>
  <c r="Z131" i="31"/>
  <c r="AD52" i="30"/>
  <c r="CA52" i="45" s="1"/>
  <c r="AV132" i="31"/>
  <c r="AD65" i="30"/>
  <c r="CA65" i="45" s="1"/>
  <c r="AI132" i="31"/>
  <c r="AO65" i="29"/>
  <c r="DB65" i="43" s="1"/>
  <c r="AI132" i="27"/>
  <c r="AD71" i="30"/>
  <c r="CA71" i="45" s="1"/>
  <c r="AC132" i="31"/>
  <c r="AD62" i="30"/>
  <c r="CA62" i="45" s="1"/>
  <c r="AL132" i="31"/>
  <c r="AO66" i="29"/>
  <c r="DB66" i="43" s="1"/>
  <c r="AH132" i="27"/>
  <c r="AO70" i="29"/>
  <c r="DB70" i="43" s="1"/>
  <c r="AD132" i="27"/>
  <c r="H78" i="30"/>
  <c r="AU78" i="45" s="1"/>
  <c r="V130" i="31"/>
  <c r="H79" i="30"/>
  <c r="AU79" i="45" s="1"/>
  <c r="U130" i="31"/>
  <c r="AD50" i="30"/>
  <c r="CA50" i="45" s="1"/>
  <c r="AX132" i="31"/>
  <c r="AD61" i="30"/>
  <c r="CA61" i="45" s="1"/>
  <c r="AM132" i="31"/>
  <c r="AD66" i="30"/>
  <c r="CA66" i="45" s="1"/>
  <c r="AH132" i="31"/>
  <c r="BO64" i="27"/>
  <c r="P79" i="30"/>
  <c r="BK79" i="45" s="1"/>
  <c r="U131" i="31"/>
  <c r="AD42" i="30"/>
  <c r="CA42" i="45" s="1"/>
  <c r="BF132" i="31"/>
  <c r="AD41" i="30"/>
  <c r="CA41" i="45" s="1"/>
  <c r="CC40" i="45" s="1"/>
  <c r="BG132" i="31"/>
  <c r="P75" i="30"/>
  <c r="BK75" i="45" s="1"/>
  <c r="Y131" i="31"/>
  <c r="H82" i="30"/>
  <c r="AU82" i="45" s="1"/>
  <c r="R130" i="31"/>
  <c r="H76" i="30"/>
  <c r="AU76" i="45" s="1"/>
  <c r="X130" i="31"/>
  <c r="AD68" i="30"/>
  <c r="CA68" i="45" s="1"/>
  <c r="CC67" i="45" s="1"/>
  <c r="AF132" i="31"/>
  <c r="AD44" i="30"/>
  <c r="CA44" i="45" s="1"/>
  <c r="BD132" i="31"/>
  <c r="H80" i="30"/>
  <c r="AU80" i="45" s="1"/>
  <c r="T130" i="31"/>
  <c r="AD58" i="30"/>
  <c r="CA58" i="45" s="1"/>
  <c r="AP132" i="31"/>
  <c r="AD56" i="30"/>
  <c r="CA56" i="45" s="1"/>
  <c r="AR132" i="31"/>
  <c r="AD57" i="30"/>
  <c r="CA57" i="45" s="1"/>
  <c r="AQ132" i="31"/>
  <c r="P91" i="30"/>
  <c r="BK91" i="45" s="1"/>
  <c r="I131" i="31"/>
  <c r="AD48" i="30"/>
  <c r="CA48" i="45" s="1"/>
  <c r="AZ132" i="31"/>
  <c r="AD46" i="30"/>
  <c r="CA46" i="45" s="1"/>
  <c r="BB132" i="31"/>
  <c r="AD60" i="30"/>
  <c r="CA60" i="45" s="1"/>
  <c r="AN132" i="31"/>
  <c r="H73" i="30"/>
  <c r="AU73" i="45" s="1"/>
  <c r="AW72" i="45" s="1"/>
  <c r="AA130" i="31"/>
  <c r="P77" i="30"/>
  <c r="BK77" i="45" s="1"/>
  <c r="W131" i="31"/>
  <c r="AD70" i="30"/>
  <c r="CA70" i="45" s="1"/>
  <c r="AD132" i="31"/>
  <c r="P81" i="30"/>
  <c r="BK81" i="45" s="1"/>
  <c r="S131" i="31"/>
  <c r="AD53" i="30"/>
  <c r="CA53" i="45" s="1"/>
  <c r="AU132" i="31"/>
  <c r="P78" i="30"/>
  <c r="BK78" i="45" s="1"/>
  <c r="BM77" i="45" s="1"/>
  <c r="V131" i="31"/>
  <c r="P76" i="30"/>
  <c r="BK76" i="45" s="1"/>
  <c r="X131" i="31"/>
  <c r="AD43" i="30"/>
  <c r="CA43" i="45" s="1"/>
  <c r="BE132" i="31"/>
  <c r="AD47" i="30"/>
  <c r="CA47" i="45" s="1"/>
  <c r="BA132" i="31"/>
  <c r="AO68" i="29"/>
  <c r="DB68" i="43" s="1"/>
  <c r="DD67" i="43" s="1"/>
  <c r="AF132" i="27"/>
  <c r="P80" i="30"/>
  <c r="BK80" i="45" s="1"/>
  <c r="T131" i="31"/>
  <c r="H75" i="30"/>
  <c r="AU75" i="45" s="1"/>
  <c r="Y130" i="31"/>
  <c r="AD51" i="30"/>
  <c r="CA51" i="45" s="1"/>
  <c r="AW132" i="31"/>
  <c r="AD69" i="30"/>
  <c r="CA69" i="45" s="1"/>
  <c r="AE132" i="31"/>
  <c r="AD54" i="30"/>
  <c r="CA54" i="45" s="1"/>
  <c r="AT132" i="31"/>
  <c r="AD55" i="30"/>
  <c r="CA55" i="45" s="1"/>
  <c r="AS132" i="31"/>
  <c r="AD49" i="30"/>
  <c r="CA49" i="45" s="1"/>
  <c r="AY132" i="31"/>
  <c r="H77" i="30"/>
  <c r="AU77" i="45" s="1"/>
  <c r="W130" i="31"/>
  <c r="H74" i="30"/>
  <c r="AU74" i="45" s="1"/>
  <c r="Z130" i="31"/>
  <c r="AD45" i="30"/>
  <c r="CA45" i="45" s="1"/>
  <c r="CC44" i="45" s="1"/>
  <c r="BC132" i="31"/>
  <c r="AD59" i="30"/>
  <c r="CA59" i="45" s="1"/>
  <c r="AO132" i="31"/>
  <c r="AE74" i="29"/>
  <c r="CL74" i="43" s="1"/>
  <c r="Z131" i="27"/>
  <c r="G92" i="30"/>
  <c r="AN92" i="45" s="1"/>
  <c r="G97" i="30"/>
  <c r="G89" i="30"/>
  <c r="AN89" i="45" s="1"/>
  <c r="Q75" i="29"/>
  <c r="BO75" i="43" s="1"/>
  <c r="BQ75" i="43" s="1"/>
  <c r="O86" i="30"/>
  <c r="BD86" i="45" s="1"/>
  <c r="G84" i="30"/>
  <c r="AN84" i="45" s="1"/>
  <c r="O88" i="30"/>
  <c r="BD88" i="45" s="1"/>
  <c r="O85" i="30"/>
  <c r="BD85" i="45" s="1"/>
  <c r="G85" i="30"/>
  <c r="AN85" i="45" s="1"/>
  <c r="O90" i="30"/>
  <c r="BD90" i="45" s="1"/>
  <c r="BF90" i="45" s="1"/>
  <c r="H81" i="29"/>
  <c r="BF81" i="43" s="1"/>
  <c r="AF12" i="27"/>
  <c r="AE12" i="27"/>
  <c r="W86" i="30"/>
  <c r="W74" i="30"/>
  <c r="AC74" i="30" s="1"/>
  <c r="BT74" i="45" s="1"/>
  <c r="H79" i="29"/>
  <c r="BF79" i="43" s="1"/>
  <c r="W79" i="30"/>
  <c r="AC79" i="30" s="1"/>
  <c r="BT79" i="45" s="1"/>
  <c r="W89" i="30"/>
  <c r="W77" i="30"/>
  <c r="AC77" i="30" s="1"/>
  <c r="BT77" i="45" s="1"/>
  <c r="AJ12" i="27"/>
  <c r="G96" i="30"/>
  <c r="AN96" i="45" s="1"/>
  <c r="G98" i="30"/>
  <c r="W75" i="30"/>
  <c r="AC75" i="30" s="1"/>
  <c r="BT75" i="45" s="1"/>
  <c r="W82" i="30"/>
  <c r="G86" i="30"/>
  <c r="AN86" i="45" s="1"/>
  <c r="O83" i="30"/>
  <c r="BD83" i="45" s="1"/>
  <c r="G93" i="30"/>
  <c r="AN93" i="45" s="1"/>
  <c r="G91" i="30"/>
  <c r="AN91" i="45" s="1"/>
  <c r="G94" i="30"/>
  <c r="AN94" i="45" s="1"/>
  <c r="W84" i="30"/>
  <c r="Q15" i="27"/>
  <c r="H80" i="29"/>
  <c r="BF80" i="43" s="1"/>
  <c r="H75" i="29"/>
  <c r="BF75" i="43" s="1"/>
  <c r="H74" i="29"/>
  <c r="BF74" i="43" s="1"/>
  <c r="AV12" i="27"/>
  <c r="O89" i="30"/>
  <c r="BD89" i="45" s="1"/>
  <c r="O82" i="30"/>
  <c r="BD82" i="45" s="1"/>
  <c r="BF81" i="45" s="1"/>
  <c r="CE27" i="27"/>
  <c r="W88" i="30"/>
  <c r="W83" i="30"/>
  <c r="G90" i="30"/>
  <c r="AN90" i="45" s="1"/>
  <c r="W81" i="30"/>
  <c r="AC81" i="30" s="1"/>
  <c r="BT81" i="45" s="1"/>
  <c r="AR12" i="27"/>
  <c r="W78" i="30"/>
  <c r="AC78" i="30" s="1"/>
  <c r="BT78" i="45" s="1"/>
  <c r="W73" i="30"/>
  <c r="AC73" i="30" s="1"/>
  <c r="BT73" i="45" s="1"/>
  <c r="W76" i="30"/>
  <c r="AC76" i="30" s="1"/>
  <c r="BT76" i="45" s="1"/>
  <c r="H78" i="29"/>
  <c r="BF78" i="43" s="1"/>
  <c r="H73" i="29"/>
  <c r="BF73" i="43" s="1"/>
  <c r="BH72" i="43" s="1"/>
  <c r="H77" i="29"/>
  <c r="BF77" i="43" s="1"/>
  <c r="AW12" i="27"/>
  <c r="W90" i="30"/>
  <c r="W72" i="30"/>
  <c r="AC72" i="30" s="1"/>
  <c r="BT72" i="45" s="1"/>
  <c r="BV71" i="45" s="1"/>
  <c r="W87" i="30"/>
  <c r="G88" i="30"/>
  <c r="AN88" i="45" s="1"/>
  <c r="G95" i="30"/>
  <c r="AN95" i="45" s="1"/>
  <c r="CE42" i="27"/>
  <c r="O84" i="30"/>
  <c r="BD84" i="45" s="1"/>
  <c r="W91" i="30"/>
  <c r="AC91" i="30" s="1"/>
  <c r="BT91" i="45" s="1"/>
  <c r="O87" i="30"/>
  <c r="BD87" i="45" s="1"/>
  <c r="W80" i="30"/>
  <c r="AC80" i="30" s="1"/>
  <c r="BT80" i="45" s="1"/>
  <c r="G87" i="30"/>
  <c r="AN87" i="45" s="1"/>
  <c r="H76" i="29"/>
  <c r="BF76" i="43" s="1"/>
  <c r="G83" i="30"/>
  <c r="AN83" i="45" s="1"/>
  <c r="CD27" i="27"/>
  <c r="CD71" i="27"/>
  <c r="CD63" i="27"/>
  <c r="CD64" i="27"/>
  <c r="CD82" i="27"/>
  <c r="CD69" i="27"/>
  <c r="BO69" i="27"/>
  <c r="BZ69" i="27"/>
  <c r="BZ71" i="27"/>
  <c r="BO82" i="27"/>
  <c r="BO27" i="27"/>
  <c r="BO42" i="27"/>
  <c r="BO63" i="27"/>
  <c r="BO71" i="27"/>
  <c r="BL27" i="27"/>
  <c r="BL64" i="27"/>
  <c r="BL69" i="27"/>
  <c r="BL63" i="27"/>
  <c r="BL71" i="27"/>
  <c r="BL82" i="27"/>
  <c r="BL42" i="27"/>
  <c r="CC63" i="27"/>
  <c r="CC82" i="27"/>
  <c r="CB71" i="27"/>
  <c r="BV71" i="27"/>
  <c r="CD98" i="27"/>
  <c r="CA63" i="27"/>
  <c r="BH71" i="27"/>
  <c r="CC71" i="27"/>
  <c r="BH82" i="27"/>
  <c r="CC64" i="27"/>
  <c r="CC69" i="27"/>
  <c r="CD42" i="27"/>
  <c r="BJ71" i="27"/>
  <c r="BJ82" i="27"/>
  <c r="BZ64" i="27"/>
  <c r="BZ82" i="27"/>
  <c r="BZ27" i="27"/>
  <c r="BZ98" i="27"/>
  <c r="CB42" i="27"/>
  <c r="BZ42" i="27"/>
  <c r="BT71" i="27"/>
  <c r="BT64" i="27"/>
  <c r="BT69" i="27"/>
  <c r="BT63" i="27"/>
  <c r="BT82" i="27"/>
  <c r="CA71" i="27"/>
  <c r="CA82" i="27"/>
  <c r="CA69" i="27"/>
  <c r="CA64" i="27"/>
  <c r="BV63" i="27"/>
  <c r="BV69" i="27"/>
  <c r="BV82" i="27"/>
  <c r="BY69" i="27"/>
  <c r="BY63" i="27"/>
  <c r="BY71" i="27"/>
  <c r="BY64" i="27"/>
  <c r="BY82" i="27"/>
  <c r="BV64" i="27"/>
  <c r="BV42" i="27"/>
  <c r="CB82" i="27"/>
  <c r="BW63" i="27"/>
  <c r="BW71" i="27"/>
  <c r="BS71" i="27"/>
  <c r="BF63" i="27"/>
  <c r="BF71" i="27"/>
  <c r="BD71" i="27"/>
  <c r="BF64" i="27"/>
  <c r="BD69" i="27"/>
  <c r="BF69" i="27"/>
  <c r="CB64" i="27"/>
  <c r="CB69" i="27"/>
  <c r="CB63" i="27"/>
  <c r="BI64" i="27"/>
  <c r="BD82" i="27"/>
  <c r="BI82" i="27"/>
  <c r="BW64" i="27"/>
  <c r="BG63" i="27"/>
  <c r="BW69" i="27"/>
  <c r="BG71" i="27"/>
  <c r="BW82" i="27"/>
  <c r="BG64" i="27"/>
  <c r="BW98" i="27"/>
  <c r="BG69" i="27"/>
  <c r="BW42" i="27"/>
  <c r="BG82" i="27"/>
  <c r="BI71" i="27"/>
  <c r="BD27" i="27"/>
  <c r="BD42" i="27"/>
  <c r="BD98" i="27"/>
  <c r="BI63" i="27"/>
  <c r="BD63" i="27"/>
  <c r="BI69" i="27"/>
  <c r="BU82" i="27"/>
  <c r="BR42" i="27"/>
  <c r="BR71" i="27"/>
  <c r="BJ42" i="27"/>
  <c r="BJ27" i="27"/>
  <c r="BQ64" i="27"/>
  <c r="BQ69" i="27"/>
  <c r="BQ63" i="27"/>
  <c r="BQ71" i="27"/>
  <c r="BQ27" i="27"/>
  <c r="BJ69" i="27"/>
  <c r="BJ64" i="27"/>
  <c r="BJ63" i="27"/>
  <c r="BY98" i="27"/>
  <c r="CA98" i="27"/>
  <c r="CB98" i="27"/>
  <c r="BU98" i="27"/>
  <c r="BC98" i="27"/>
  <c r="BU42" i="27"/>
  <c r="BU63" i="27"/>
  <c r="BU64" i="27"/>
  <c r="BU71" i="27"/>
  <c r="BU69" i="27"/>
  <c r="BE64" i="27"/>
  <c r="BE63" i="27"/>
  <c r="BE71" i="27"/>
  <c r="BE82" i="27"/>
  <c r="BG27" i="27"/>
  <c r="BE69" i="27"/>
  <c r="BG98" i="27"/>
  <c r="BS64" i="27"/>
  <c r="BR82" i="27"/>
  <c r="BS82" i="27"/>
  <c r="BP63" i="27"/>
  <c r="BS98" i="27"/>
  <c r="BS63" i="27"/>
  <c r="BP69" i="27"/>
  <c r="BP64" i="27"/>
  <c r="BP42" i="27"/>
  <c r="BP98" i="27"/>
  <c r="BP27" i="27"/>
  <c r="BP82" i="27"/>
  <c r="BY27" i="27"/>
  <c r="BR98" i="27"/>
  <c r="BR27" i="27"/>
  <c r="BR64" i="27"/>
  <c r="BR69" i="27"/>
  <c r="BS42" i="27"/>
  <c r="BS69" i="27"/>
  <c r="BE42" i="27"/>
  <c r="BE98" i="27"/>
  <c r="CC98" i="27"/>
  <c r="BN82" i="27"/>
  <c r="BN71" i="27"/>
  <c r="BQ42" i="27"/>
  <c r="BQ98" i="27"/>
  <c r="BN42" i="27"/>
  <c r="BN98" i="27"/>
  <c r="BN27" i="27"/>
  <c r="BN63" i="27"/>
  <c r="BN64" i="27"/>
  <c r="CC42" i="27"/>
  <c r="BM42" i="27"/>
  <c r="BM98" i="27"/>
  <c r="BV98" i="27"/>
  <c r="BM64" i="27"/>
  <c r="BM69" i="27"/>
  <c r="BM63" i="27"/>
  <c r="BM71" i="27"/>
  <c r="BM82" i="27"/>
  <c r="BC63" i="27"/>
  <c r="CA27" i="27"/>
  <c r="BC42" i="27"/>
  <c r="BT42" i="27"/>
  <c r="BC69" i="27"/>
  <c r="BT27" i="27"/>
  <c r="BH98" i="27"/>
  <c r="BH42" i="27"/>
  <c r="BH27" i="27"/>
  <c r="BC82" i="27"/>
  <c r="BC64" i="27"/>
  <c r="BK64" i="27"/>
  <c r="BK69" i="27"/>
  <c r="BK27" i="27"/>
  <c r="BK63" i="27"/>
  <c r="BK71" i="27"/>
  <c r="BF42" i="27"/>
  <c r="BF27" i="27"/>
  <c r="BF98" i="27"/>
  <c r="BX63" i="27"/>
  <c r="G93" i="29"/>
  <c r="AY93" i="43" s="1"/>
  <c r="G87" i="29"/>
  <c r="AY87" i="43" s="1"/>
  <c r="G92" i="29"/>
  <c r="AY92" i="43" s="1"/>
  <c r="G84" i="29"/>
  <c r="AY84" i="43" s="1"/>
  <c r="G83" i="29"/>
  <c r="AY83" i="43" s="1"/>
  <c r="G97" i="29"/>
  <c r="G89" i="29"/>
  <c r="AY89" i="43" s="1"/>
  <c r="G82" i="29"/>
  <c r="AY82" i="43" s="1"/>
  <c r="BA81" i="43" s="1"/>
  <c r="G86" i="29"/>
  <c r="AY86" i="43" s="1"/>
  <c r="G88" i="29"/>
  <c r="AY88" i="43" s="1"/>
  <c r="G90" i="29"/>
  <c r="AY90" i="43" s="1"/>
  <c r="G98" i="29"/>
  <c r="G95" i="29"/>
  <c r="AY95" i="43" s="1"/>
  <c r="G96" i="29"/>
  <c r="AY96" i="43" s="1"/>
  <c r="G94" i="29"/>
  <c r="AY94" i="43" s="1"/>
  <c r="G91" i="29"/>
  <c r="AY91" i="43" s="1"/>
  <c r="G85" i="29"/>
  <c r="AY85" i="43" s="1"/>
  <c r="BX64" i="27"/>
  <c r="BX71" i="27"/>
  <c r="BX69" i="27"/>
  <c r="BX82" i="27"/>
  <c r="BC27" i="27"/>
  <c r="BK98" i="27"/>
  <c r="BK42" i="27"/>
  <c r="BX27" i="27"/>
  <c r="BX42" i="27"/>
  <c r="BI27" i="27"/>
  <c r="BI98" i="27"/>
  <c r="DT76" i="43" l="1"/>
  <c r="CS81" i="45"/>
  <c r="CS83" i="45"/>
  <c r="CG55" i="43"/>
  <c r="AC82" i="30"/>
  <c r="BT82" i="45" s="1"/>
  <c r="CC57" i="45"/>
  <c r="AE56" i="29"/>
  <c r="CL56" i="43" s="1"/>
  <c r="DN74" i="43"/>
  <c r="AQ75" i="45"/>
  <c r="R77" i="29"/>
  <c r="BV77" i="43" s="1"/>
  <c r="DD64" i="43"/>
  <c r="CS90" i="45"/>
  <c r="DT83" i="43"/>
  <c r="CG62" i="43"/>
  <c r="BW49" i="45"/>
  <c r="CM85" i="45"/>
  <c r="CM81" i="45"/>
  <c r="CM74" i="45"/>
  <c r="CM72" i="45"/>
  <c r="CM64" i="45"/>
  <c r="CM66" i="45"/>
  <c r="U130" i="27"/>
  <c r="AH12" i="27"/>
  <c r="R79" i="29"/>
  <c r="BV79" i="43" s="1"/>
  <c r="CC61" i="45"/>
  <c r="CS69" i="45"/>
  <c r="DT68" i="43"/>
  <c r="AP131" i="27"/>
  <c r="BQ78" i="43"/>
  <c r="CX71" i="43"/>
  <c r="BB12" i="27"/>
  <c r="CW74" i="43"/>
  <c r="AE58" i="29"/>
  <c r="CL58" i="43" s="1"/>
  <c r="CS86" i="45"/>
  <c r="BX54" i="43"/>
  <c r="BW46" i="45"/>
  <c r="CM89" i="45"/>
  <c r="BG73" i="45"/>
  <c r="BW60" i="45"/>
  <c r="AP88" i="45"/>
  <c r="DT70" i="43"/>
  <c r="BW44" i="45"/>
  <c r="BG78" i="45"/>
  <c r="CC68" i="45"/>
  <c r="DT69" i="43"/>
  <c r="BV73" i="45"/>
  <c r="DN90" i="43"/>
  <c r="DN5" i="43" s="1"/>
  <c r="CX69" i="43"/>
  <c r="CS66" i="45"/>
  <c r="DT73" i="43"/>
  <c r="CS71" i="45"/>
  <c r="CS68" i="45"/>
  <c r="CS77" i="45"/>
  <c r="AZ12" i="27"/>
  <c r="AB51" i="27"/>
  <c r="CS73" i="45"/>
  <c r="CG81" i="43"/>
  <c r="DT85" i="43"/>
  <c r="CM77" i="45"/>
  <c r="CM65" i="45"/>
  <c r="AZ74" i="43"/>
  <c r="BJ83" i="45"/>
  <c r="AD82" i="45"/>
  <c r="R13" i="44" s="1"/>
  <c r="R80" i="29"/>
  <c r="BV80" i="43" s="1"/>
  <c r="BX79" i="43" s="1"/>
  <c r="BW41" i="45"/>
  <c r="CC41" i="45"/>
  <c r="BQ73" i="43"/>
  <c r="BX62" i="43"/>
  <c r="AP83" i="45"/>
  <c r="BV81" i="45"/>
  <c r="BA91" i="43"/>
  <c r="BH74" i="43"/>
  <c r="BA12" i="27"/>
  <c r="BA27" i="27" s="1"/>
  <c r="BG72" i="45"/>
  <c r="BH75" i="43"/>
  <c r="CW81" i="43"/>
  <c r="CW77" i="43"/>
  <c r="CS33" i="45"/>
  <c r="CT33" i="45" s="1"/>
  <c r="CV34" i="45"/>
  <c r="BH44" i="40" s="1"/>
  <c r="CU34" i="45"/>
  <c r="CS23" i="45"/>
  <c r="CT23" i="45" s="1"/>
  <c r="CV24" i="45"/>
  <c r="BR44" i="40" s="1"/>
  <c r="CU24" i="45"/>
  <c r="CS32" i="45"/>
  <c r="CT32" i="45" s="1"/>
  <c r="CV33" i="45"/>
  <c r="BI44" i="40" s="1"/>
  <c r="CU33" i="45"/>
  <c r="CS58" i="45"/>
  <c r="CT58" i="45" s="1"/>
  <c r="CV59" i="45"/>
  <c r="AI44" i="40" s="1"/>
  <c r="CU59" i="45"/>
  <c r="CS21" i="45"/>
  <c r="CT21" i="45" s="1"/>
  <c r="CV22" i="45"/>
  <c r="BT44" i="40" s="1"/>
  <c r="CU22" i="45"/>
  <c r="CS28" i="45"/>
  <c r="CT28" i="45" s="1"/>
  <c r="CV29" i="45"/>
  <c r="BM44" i="40" s="1"/>
  <c r="CU29" i="45"/>
  <c r="DT30" i="43"/>
  <c r="DU30" i="43" s="1"/>
  <c r="DV31" i="43"/>
  <c r="DW31" i="43"/>
  <c r="BK39" i="40" s="1"/>
  <c r="DT51" i="43"/>
  <c r="DU51" i="43" s="1"/>
  <c r="DV52" i="43"/>
  <c r="DW52" i="43"/>
  <c r="AP39" i="40" s="1"/>
  <c r="DT50" i="43"/>
  <c r="DU50" i="43" s="1"/>
  <c r="DW51" i="43"/>
  <c r="AQ39" i="40" s="1"/>
  <c r="DV51" i="43"/>
  <c r="DT19" i="43"/>
  <c r="DU19" i="43" s="1"/>
  <c r="DV20" i="43"/>
  <c r="DW20" i="43"/>
  <c r="BV39" i="40" s="1"/>
  <c r="DT63" i="43"/>
  <c r="DU63" i="43" s="1"/>
  <c r="DV64" i="43"/>
  <c r="DW64" i="43"/>
  <c r="AD39" i="40" s="1"/>
  <c r="DT34" i="43"/>
  <c r="DU34" i="43" s="1"/>
  <c r="DW35" i="43"/>
  <c r="BG39" i="40" s="1"/>
  <c r="DV35" i="43"/>
  <c r="DT80" i="43"/>
  <c r="DT71" i="43"/>
  <c r="DT72" i="43"/>
  <c r="CS42" i="45"/>
  <c r="CT42" i="45" s="1"/>
  <c r="CV43" i="45"/>
  <c r="AY44" i="40" s="1"/>
  <c r="CU43" i="45"/>
  <c r="CS48" i="45"/>
  <c r="CT48" i="45" s="1"/>
  <c r="CV49" i="45"/>
  <c r="AS44" i="40" s="1"/>
  <c r="CU49" i="45"/>
  <c r="CS19" i="45"/>
  <c r="CT19" i="45" s="1"/>
  <c r="CV20" i="45"/>
  <c r="BV44" i="40" s="1"/>
  <c r="CU20" i="45"/>
  <c r="CS45" i="45"/>
  <c r="CT45" i="45" s="1"/>
  <c r="CV46" i="45"/>
  <c r="AV44" i="40" s="1"/>
  <c r="CU46" i="45"/>
  <c r="CS47" i="45"/>
  <c r="CT47" i="45" s="1"/>
  <c r="CU48" i="45"/>
  <c r="CV48" i="45"/>
  <c r="AT44" i="40" s="1"/>
  <c r="CS17" i="45"/>
  <c r="CT17" i="45" s="1"/>
  <c r="CV18" i="45"/>
  <c r="BX44" i="40" s="1"/>
  <c r="CU18" i="45"/>
  <c r="DT43" i="43"/>
  <c r="DU43" i="43" s="1"/>
  <c r="DW44" i="43"/>
  <c r="AX39" i="40" s="1"/>
  <c r="DV44" i="43"/>
  <c r="DT40" i="43"/>
  <c r="DU40" i="43" s="1"/>
  <c r="DW41" i="43"/>
  <c r="BA39" i="40" s="1"/>
  <c r="DV41" i="43"/>
  <c r="DT54" i="43"/>
  <c r="DU54" i="43" s="1"/>
  <c r="DV55" i="43"/>
  <c r="DW55" i="43"/>
  <c r="AM39" i="40" s="1"/>
  <c r="DT59" i="43"/>
  <c r="DU59" i="43" s="1"/>
  <c r="DV60" i="43"/>
  <c r="DW60" i="43"/>
  <c r="AH39" i="40" s="1"/>
  <c r="DT47" i="43"/>
  <c r="DU47" i="43" s="1"/>
  <c r="DV48" i="43"/>
  <c r="DW48" i="43"/>
  <c r="AT39" i="40" s="1"/>
  <c r="DT56" i="43"/>
  <c r="DU56" i="43" s="1"/>
  <c r="DV57" i="43"/>
  <c r="DW57" i="43"/>
  <c r="AK39" i="40" s="1"/>
  <c r="CS70" i="45"/>
  <c r="DT84" i="43"/>
  <c r="R132" i="44"/>
  <c r="BW40" i="45"/>
  <c r="DT17" i="43"/>
  <c r="DU17" i="43" s="1"/>
  <c r="DV18" i="43"/>
  <c r="DW18" i="43"/>
  <c r="BX39" i="40" s="1"/>
  <c r="BA83" i="43"/>
  <c r="BF87" i="45"/>
  <c r="BG87" i="45" s="1"/>
  <c r="BH77" i="43"/>
  <c r="AG12" i="27"/>
  <c r="AN131" i="27"/>
  <c r="AW79" i="45"/>
  <c r="DT87" i="43"/>
  <c r="CS74" i="45"/>
  <c r="DT74" i="43"/>
  <c r="CG49" i="43"/>
  <c r="CG66" i="43"/>
  <c r="CS63" i="45"/>
  <c r="CT63" i="45" s="1"/>
  <c r="CU64" i="45"/>
  <c r="CV64" i="45"/>
  <c r="AD44" i="40" s="1"/>
  <c r="CS20" i="45"/>
  <c r="CT20" i="45" s="1"/>
  <c r="CV21" i="45"/>
  <c r="BU44" i="40" s="1"/>
  <c r="CU21" i="45"/>
  <c r="CS29" i="45"/>
  <c r="CT29" i="45" s="1"/>
  <c r="CV30" i="45"/>
  <c r="BL44" i="40" s="1"/>
  <c r="CU30" i="45"/>
  <c r="CS49" i="45"/>
  <c r="CT49" i="45" s="1"/>
  <c r="CV50" i="45"/>
  <c r="AR44" i="40" s="1"/>
  <c r="CU50" i="45"/>
  <c r="CS27" i="45"/>
  <c r="CT27" i="45" s="1"/>
  <c r="CV28" i="45"/>
  <c r="BN44" i="40" s="1"/>
  <c r="CU28" i="45"/>
  <c r="CS30" i="45"/>
  <c r="CT30" i="45" s="1"/>
  <c r="CV31" i="45"/>
  <c r="BK44" i="40" s="1"/>
  <c r="CU31" i="45"/>
  <c r="DT45" i="43"/>
  <c r="DU45" i="43" s="1"/>
  <c r="DW46" i="43"/>
  <c r="AV39" i="40" s="1"/>
  <c r="DV46" i="43"/>
  <c r="DT49" i="43"/>
  <c r="DU49" i="43" s="1"/>
  <c r="DV50" i="43"/>
  <c r="DW50" i="43"/>
  <c r="AR39" i="40" s="1"/>
  <c r="DT32" i="43"/>
  <c r="DU32" i="43" s="1"/>
  <c r="DV33" i="43"/>
  <c r="DW33" i="43"/>
  <c r="BI39" i="40" s="1"/>
  <c r="DT62" i="43"/>
  <c r="DU62" i="43" s="1"/>
  <c r="DV63" i="43"/>
  <c r="DW63" i="43"/>
  <c r="AE39" i="40" s="1"/>
  <c r="DT26" i="43"/>
  <c r="DU26" i="43" s="1"/>
  <c r="DW27" i="43"/>
  <c r="BO39" i="40" s="1"/>
  <c r="DV27" i="43"/>
  <c r="DT18" i="43"/>
  <c r="DU18" i="43" s="1"/>
  <c r="DW19" i="43"/>
  <c r="BW39" i="40" s="1"/>
  <c r="DV19" i="43"/>
  <c r="CS76" i="45"/>
  <c r="DD71" i="43"/>
  <c r="DT67" i="43"/>
  <c r="CS61" i="45"/>
  <c r="CT61" i="45" s="1"/>
  <c r="CU62" i="45"/>
  <c r="CV62" i="45"/>
  <c r="AF44" i="40" s="1"/>
  <c r="CS62" i="45"/>
  <c r="CT62" i="45" s="1"/>
  <c r="CV63" i="45"/>
  <c r="AE44" i="40" s="1"/>
  <c r="CU63" i="45"/>
  <c r="CS25" i="45"/>
  <c r="CT25" i="45" s="1"/>
  <c r="CV26" i="45"/>
  <c r="BP44" i="40" s="1"/>
  <c r="CU26" i="45"/>
  <c r="DT31" i="43"/>
  <c r="DU31" i="43" s="1"/>
  <c r="DW32" i="43"/>
  <c r="BJ39" i="40" s="1"/>
  <c r="DV32" i="43"/>
  <c r="DT21" i="43"/>
  <c r="DU21" i="43" s="1"/>
  <c r="DW22" i="43"/>
  <c r="BT39" i="40" s="1"/>
  <c r="DV22" i="43"/>
  <c r="BW55" i="45"/>
  <c r="BW42" i="45"/>
  <c r="AC15" i="27"/>
  <c r="CG59" i="43"/>
  <c r="CH59" i="43" s="1"/>
  <c r="CG69" i="43"/>
  <c r="CS46" i="45"/>
  <c r="CT46" i="45" s="1"/>
  <c r="CV47" i="45"/>
  <c r="AU44" i="40" s="1"/>
  <c r="CU47" i="45"/>
  <c r="CS52" i="45"/>
  <c r="CT52" i="45" s="1"/>
  <c r="CV53" i="45"/>
  <c r="AO44" i="40" s="1"/>
  <c r="CU53" i="45"/>
  <c r="CS53" i="45"/>
  <c r="CT53" i="45" s="1"/>
  <c r="CV54" i="45"/>
  <c r="AN44" i="40" s="1"/>
  <c r="CU54" i="45"/>
  <c r="CS24" i="45"/>
  <c r="CT24" i="45" s="1"/>
  <c r="CV25" i="45"/>
  <c r="BQ44" i="40" s="1"/>
  <c r="CU25" i="45"/>
  <c r="CS51" i="45"/>
  <c r="CT51" i="45" s="1"/>
  <c r="CV52" i="45"/>
  <c r="AP44" i="40" s="1"/>
  <c r="CU52" i="45"/>
  <c r="CS50" i="45"/>
  <c r="CT50" i="45" s="1"/>
  <c r="CU51" i="45"/>
  <c r="CV51" i="45"/>
  <c r="AQ44" i="40" s="1"/>
  <c r="DT44" i="43"/>
  <c r="DU44" i="43" s="1"/>
  <c r="DV45" i="43"/>
  <c r="DW45" i="43"/>
  <c r="AW39" i="40" s="1"/>
  <c r="DT57" i="43"/>
  <c r="DU57" i="43" s="1"/>
  <c r="DW58" i="43"/>
  <c r="AJ39" i="40" s="1"/>
  <c r="DV58" i="43"/>
  <c r="DT23" i="43"/>
  <c r="DU23" i="43" s="1"/>
  <c r="DW24" i="43"/>
  <c r="BR39" i="40" s="1"/>
  <c r="DV24" i="43"/>
  <c r="DT36" i="43"/>
  <c r="DU36" i="43" s="1"/>
  <c r="DW37" i="43"/>
  <c r="BE39" i="40" s="1"/>
  <c r="DV37" i="43"/>
  <c r="DT41" i="43"/>
  <c r="DU41" i="43" s="1"/>
  <c r="DW42" i="43"/>
  <c r="AZ39" i="40" s="1"/>
  <c r="DV42" i="43"/>
  <c r="DT55" i="43"/>
  <c r="DU55" i="43" s="1"/>
  <c r="DW56" i="43"/>
  <c r="AL39" i="40" s="1"/>
  <c r="DV56" i="43"/>
  <c r="DT38" i="43"/>
  <c r="DU38" i="43" s="1"/>
  <c r="DW39" i="43"/>
  <c r="BC39" i="40" s="1"/>
  <c r="DV39" i="43"/>
  <c r="DT86" i="43"/>
  <c r="AO12" i="27"/>
  <c r="R132" i="27"/>
  <c r="CS67" i="45"/>
  <c r="CS84" i="45"/>
  <c r="DT88" i="43"/>
  <c r="CS72" i="45"/>
  <c r="CS78" i="45"/>
  <c r="DT81" i="43"/>
  <c r="CS75" i="45"/>
  <c r="CS87" i="45"/>
  <c r="CS18" i="45"/>
  <c r="CT18" i="45" s="1"/>
  <c r="CU19" i="45"/>
  <c r="CV19" i="45"/>
  <c r="BW44" i="40" s="1"/>
  <c r="CS26" i="45"/>
  <c r="CT26" i="45" s="1"/>
  <c r="CV27" i="45"/>
  <c r="BO44" i="40" s="1"/>
  <c r="CU27" i="45"/>
  <c r="CS34" i="45"/>
  <c r="CT34" i="45" s="1"/>
  <c r="CV35" i="45"/>
  <c r="BG44" i="40" s="1"/>
  <c r="CU35" i="45"/>
  <c r="CS40" i="45"/>
  <c r="CT40" i="45" s="1"/>
  <c r="CV41" i="45"/>
  <c r="BA44" i="40" s="1"/>
  <c r="CU41" i="45"/>
  <c r="CS22" i="45"/>
  <c r="CT22" i="45" s="1"/>
  <c r="CU23" i="45"/>
  <c r="CV23" i="45"/>
  <c r="BS44" i="40" s="1"/>
  <c r="CS31" i="45"/>
  <c r="CT31" i="45" s="1"/>
  <c r="CV32" i="45"/>
  <c r="BJ44" i="40" s="1"/>
  <c r="CU32" i="45"/>
  <c r="DT61" i="43"/>
  <c r="DU61" i="43" s="1"/>
  <c r="DV62" i="43"/>
  <c r="DW62" i="43"/>
  <c r="AF39" i="40" s="1"/>
  <c r="DT27" i="43"/>
  <c r="DU27" i="43" s="1"/>
  <c r="DW28" i="43"/>
  <c r="BN39" i="40" s="1"/>
  <c r="DV28" i="43"/>
  <c r="DT33" i="43"/>
  <c r="DU33" i="43" s="1"/>
  <c r="DV34" i="43"/>
  <c r="DW34" i="43"/>
  <c r="BH39" i="40" s="1"/>
  <c r="DT35" i="43"/>
  <c r="DU35" i="43" s="1"/>
  <c r="DW36" i="43"/>
  <c r="BF39" i="40" s="1"/>
  <c r="DV36" i="43"/>
  <c r="DT60" i="43"/>
  <c r="DU60" i="43" s="1"/>
  <c r="DW61" i="43"/>
  <c r="AG39" i="40" s="1"/>
  <c r="DV61" i="43"/>
  <c r="DT52" i="43"/>
  <c r="DU52" i="43" s="1"/>
  <c r="DV53" i="43"/>
  <c r="DW53" i="43"/>
  <c r="AO39" i="40" s="1"/>
  <c r="CM78" i="45"/>
  <c r="DT53" i="43"/>
  <c r="DU53" i="43" s="1"/>
  <c r="DV54" i="43"/>
  <c r="DW54" i="43"/>
  <c r="AN39" i="40" s="1"/>
  <c r="CS79" i="45"/>
  <c r="CS56" i="45"/>
  <c r="CT56" i="45" s="1"/>
  <c r="CV57" i="45"/>
  <c r="AK44" i="40" s="1"/>
  <c r="CU57" i="45"/>
  <c r="CS35" i="45"/>
  <c r="CT35" i="45" s="1"/>
  <c r="CV36" i="45"/>
  <c r="BF44" i="40" s="1"/>
  <c r="CU36" i="45"/>
  <c r="CS44" i="45"/>
  <c r="CT44" i="45" s="1"/>
  <c r="CU45" i="45"/>
  <c r="CV45" i="45"/>
  <c r="AW44" i="40" s="1"/>
  <c r="CS55" i="45"/>
  <c r="CT55" i="45" s="1"/>
  <c r="CV56" i="45"/>
  <c r="AL44" i="40" s="1"/>
  <c r="CU56" i="45"/>
  <c r="CS54" i="45"/>
  <c r="CT54" i="45" s="1"/>
  <c r="CV55" i="45"/>
  <c r="AM44" i="40" s="1"/>
  <c r="CU55" i="45"/>
  <c r="CS60" i="45"/>
  <c r="CT60" i="45" s="1"/>
  <c r="CU61" i="45"/>
  <c r="CV61" i="45"/>
  <c r="AG44" i="40" s="1"/>
  <c r="DT22" i="43"/>
  <c r="DU22" i="43" s="1"/>
  <c r="DW23" i="43"/>
  <c r="BS39" i="40" s="1"/>
  <c r="DV23" i="43"/>
  <c r="DT58" i="43"/>
  <c r="DU58" i="43" s="1"/>
  <c r="DV59" i="43"/>
  <c r="DW59" i="43"/>
  <c r="AI39" i="40" s="1"/>
  <c r="DT24" i="43"/>
  <c r="DU24" i="43" s="1"/>
  <c r="DV25" i="43"/>
  <c r="DW25" i="43"/>
  <c r="BQ39" i="40" s="1"/>
  <c r="DW17" i="43"/>
  <c r="BY39" i="40" s="1"/>
  <c r="DV17" i="43"/>
  <c r="DT25" i="43"/>
  <c r="DU25" i="43" s="1"/>
  <c r="DV26" i="43"/>
  <c r="DW26" i="43"/>
  <c r="BP39" i="40" s="1"/>
  <c r="DT29" i="43"/>
  <c r="DU29" i="43" s="1"/>
  <c r="DV30" i="43"/>
  <c r="DW30" i="43"/>
  <c r="BL39" i="40" s="1"/>
  <c r="CS80" i="45"/>
  <c r="DT75" i="43"/>
  <c r="CM67" i="45"/>
  <c r="BW70" i="45"/>
  <c r="CS36" i="45"/>
  <c r="CT36" i="45" s="1"/>
  <c r="CU37" i="45"/>
  <c r="CV37" i="45"/>
  <c r="BE44" i="40" s="1"/>
  <c r="CS37" i="45"/>
  <c r="CT37" i="45" s="1"/>
  <c r="CV38" i="45"/>
  <c r="BD44" i="40" s="1"/>
  <c r="CU38" i="45"/>
  <c r="CU17" i="45"/>
  <c r="CV17" i="45"/>
  <c r="BY44" i="40" s="1"/>
  <c r="DT48" i="43"/>
  <c r="DU48" i="43" s="1"/>
  <c r="DV49" i="43"/>
  <c r="DW49" i="43"/>
  <c r="AS39" i="40" s="1"/>
  <c r="DT46" i="43"/>
  <c r="DU46" i="43" s="1"/>
  <c r="DV47" i="43"/>
  <c r="DW47" i="43"/>
  <c r="AU39" i="40" s="1"/>
  <c r="BV76" i="45"/>
  <c r="BA87" i="43"/>
  <c r="AS12" i="27"/>
  <c r="DT64" i="43"/>
  <c r="CS82" i="45"/>
  <c r="DT77" i="43"/>
  <c r="CS85" i="45"/>
  <c r="CS39" i="45"/>
  <c r="CT39" i="45" s="1"/>
  <c r="CV40" i="45"/>
  <c r="BB44" i="40" s="1"/>
  <c r="CU40" i="45"/>
  <c r="CS57" i="45"/>
  <c r="CT57" i="45" s="1"/>
  <c r="CV58" i="45"/>
  <c r="AJ44" i="40" s="1"/>
  <c r="CU58" i="45"/>
  <c r="CS59" i="45"/>
  <c r="CT59" i="45" s="1"/>
  <c r="CV60" i="45"/>
  <c r="AH44" i="40" s="1"/>
  <c r="CU60" i="45"/>
  <c r="CS38" i="45"/>
  <c r="CT38" i="45" s="1"/>
  <c r="CV39" i="45"/>
  <c r="BC44" i="40" s="1"/>
  <c r="CU39" i="45"/>
  <c r="CS41" i="45"/>
  <c r="CT41" i="45" s="1"/>
  <c r="CV42" i="45"/>
  <c r="AZ44" i="40" s="1"/>
  <c r="CU42" i="45"/>
  <c r="CS43" i="45"/>
  <c r="CT43" i="45" s="1"/>
  <c r="CV44" i="45"/>
  <c r="AX44" i="40" s="1"/>
  <c r="CU44" i="45"/>
  <c r="DT39" i="43"/>
  <c r="DU39" i="43" s="1"/>
  <c r="DW40" i="43"/>
  <c r="BB39" i="40" s="1"/>
  <c r="DV40" i="43"/>
  <c r="DT42" i="43"/>
  <c r="DU42" i="43" s="1"/>
  <c r="DW43" i="43"/>
  <c r="AY39" i="40" s="1"/>
  <c r="DV43" i="43"/>
  <c r="DT20" i="43"/>
  <c r="DU20" i="43" s="1"/>
  <c r="DV21" i="43"/>
  <c r="DW21" i="43"/>
  <c r="BU39" i="40" s="1"/>
  <c r="DT28" i="43"/>
  <c r="DU28" i="43" s="1"/>
  <c r="DV29" i="43"/>
  <c r="DW29" i="43"/>
  <c r="BM39" i="40" s="1"/>
  <c r="DT37" i="43"/>
  <c r="DU37" i="43" s="1"/>
  <c r="DV38" i="43"/>
  <c r="DW38" i="43"/>
  <c r="BD39" i="40" s="1"/>
  <c r="CS64" i="45"/>
  <c r="CS89" i="45"/>
  <c r="DT65" i="43"/>
  <c r="DT82" i="43"/>
  <c r="BU81" i="45"/>
  <c r="BW81" i="45" s="1"/>
  <c r="BW64" i="45"/>
  <c r="BQ52" i="43"/>
  <c r="R73" i="43"/>
  <c r="AA130" i="42"/>
  <c r="BW50" i="45"/>
  <c r="AO96" i="45"/>
  <c r="BA85" i="43"/>
  <c r="AP91" i="45"/>
  <c r="BA94" i="43"/>
  <c r="AP95" i="45"/>
  <c r="AP90" i="45"/>
  <c r="BF83" i="45"/>
  <c r="BH80" i="43"/>
  <c r="AW75" i="45"/>
  <c r="CC65" i="45"/>
  <c r="AW80" i="45"/>
  <c r="CW73" i="43"/>
  <c r="CG80" i="43"/>
  <c r="BX46" i="43"/>
  <c r="CG46" i="43"/>
  <c r="AP86" i="45"/>
  <c r="CC58" i="45"/>
  <c r="CC50" i="45"/>
  <c r="CC52" i="45"/>
  <c r="CC70" i="45"/>
  <c r="CG60" i="43"/>
  <c r="BX58" i="43"/>
  <c r="AW74" i="45"/>
  <c r="CW79" i="43"/>
  <c r="BW45" i="45"/>
  <c r="BM80" i="45"/>
  <c r="CC56" i="45"/>
  <c r="CX67" i="43"/>
  <c r="BW58" i="45"/>
  <c r="BA86" i="43"/>
  <c r="BV77" i="45"/>
  <c r="CG50" i="43"/>
  <c r="CH50" i="43" s="1"/>
  <c r="BX66" i="43"/>
  <c r="BX68" i="43"/>
  <c r="BF88" i="45"/>
  <c r="BM76" i="45"/>
  <c r="BA89" i="43"/>
  <c r="AP84" i="45"/>
  <c r="CG72" i="43"/>
  <c r="BW65" i="45"/>
  <c r="CC48" i="45"/>
  <c r="CC46" i="45"/>
  <c r="BW57" i="45"/>
  <c r="AP93" i="45"/>
  <c r="BW63" i="45"/>
  <c r="BH78" i="43"/>
  <c r="CC54" i="45"/>
  <c r="CC42" i="45"/>
  <c r="DD69" i="43"/>
  <c r="CW75" i="43"/>
  <c r="BX52" i="43"/>
  <c r="BX55" i="43"/>
  <c r="BW69" i="45"/>
  <c r="AQ76" i="45"/>
  <c r="BW54" i="45"/>
  <c r="BF84" i="45"/>
  <c r="BV74" i="45"/>
  <c r="BM78" i="45"/>
  <c r="CG64" i="43"/>
  <c r="CF65" i="43"/>
  <c r="BA92" i="43"/>
  <c r="H97" i="30"/>
  <c r="AU97" i="45" s="1"/>
  <c r="AZ97" i="45" s="1"/>
  <c r="AN97" i="45"/>
  <c r="AP96" i="45" s="1"/>
  <c r="CC43" i="45"/>
  <c r="BV78" i="45"/>
  <c r="AP94" i="45"/>
  <c r="AP92" i="45"/>
  <c r="CC53" i="45"/>
  <c r="BM75" i="45"/>
  <c r="CC45" i="45"/>
  <c r="DD65" i="43"/>
  <c r="CN37" i="43"/>
  <c r="CO37" i="43" s="1"/>
  <c r="CP38" i="43"/>
  <c r="CQ38" i="43"/>
  <c r="BD37" i="40" s="1"/>
  <c r="CN40" i="43"/>
  <c r="CO40" i="43" s="1"/>
  <c r="CP41" i="43"/>
  <c r="CQ41" i="43"/>
  <c r="BA37" i="40" s="1"/>
  <c r="CG47" i="43"/>
  <c r="DD37" i="43"/>
  <c r="DE37" i="43" s="1"/>
  <c r="DF38" i="43"/>
  <c r="DG38" i="43"/>
  <c r="BD38" i="40" s="1"/>
  <c r="DG17" i="43"/>
  <c r="BY38" i="40" s="1"/>
  <c r="DF17" i="43"/>
  <c r="DD52" i="43"/>
  <c r="DE52" i="43" s="1"/>
  <c r="DF53" i="43"/>
  <c r="DG53" i="43"/>
  <c r="AO38" i="40" s="1"/>
  <c r="BX63" i="43"/>
  <c r="BA93" i="43"/>
  <c r="CN26" i="43"/>
  <c r="CO26" i="43" s="1"/>
  <c r="CP27" i="43"/>
  <c r="CQ27" i="43"/>
  <c r="BO37" i="40" s="1"/>
  <c r="CN23" i="43"/>
  <c r="CO23" i="43" s="1"/>
  <c r="CP24" i="43"/>
  <c r="CQ24" i="43"/>
  <c r="BR37" i="40" s="1"/>
  <c r="CG54" i="43"/>
  <c r="CG65" i="43"/>
  <c r="DD51" i="43"/>
  <c r="DE51" i="43" s="1"/>
  <c r="DF52" i="43"/>
  <c r="DG52" i="43"/>
  <c r="AP38" i="40" s="1"/>
  <c r="DD47" i="43"/>
  <c r="DE47" i="43" s="1"/>
  <c r="DG48" i="43"/>
  <c r="AT38" i="40" s="1"/>
  <c r="DF48" i="43"/>
  <c r="DD63" i="43"/>
  <c r="DE63" i="43" s="1"/>
  <c r="DG64" i="43"/>
  <c r="AD38" i="40" s="1"/>
  <c r="DF64" i="43"/>
  <c r="CG63" i="43"/>
  <c r="DD66" i="43"/>
  <c r="BX70" i="43"/>
  <c r="BX48" i="43"/>
  <c r="BX50" i="43"/>
  <c r="CC47" i="45"/>
  <c r="CN19" i="43"/>
  <c r="CO19" i="43" s="1"/>
  <c r="CQ20" i="43"/>
  <c r="BV37" i="40" s="1"/>
  <c r="CP20" i="43"/>
  <c r="CN34" i="43"/>
  <c r="CO34" i="43" s="1"/>
  <c r="CQ35" i="43"/>
  <c r="BG37" i="40" s="1"/>
  <c r="CP35" i="43"/>
  <c r="DD43" i="43"/>
  <c r="DE43" i="43" s="1"/>
  <c r="DG44" i="43"/>
  <c r="AX38" i="40" s="1"/>
  <c r="DF44" i="43"/>
  <c r="DD24" i="43"/>
  <c r="DE24" i="43" s="1"/>
  <c r="DF25" i="43"/>
  <c r="DG25" i="43"/>
  <c r="BQ38" i="40" s="1"/>
  <c r="DD45" i="43"/>
  <c r="DE45" i="43" s="1"/>
  <c r="DG46" i="43"/>
  <c r="AV38" i="40" s="1"/>
  <c r="DF46" i="43"/>
  <c r="DD68" i="43"/>
  <c r="BQ74" i="43"/>
  <c r="CN21" i="43"/>
  <c r="CO21" i="43" s="1"/>
  <c r="CP22" i="43"/>
  <c r="CQ22" i="43"/>
  <c r="BT37" i="40" s="1"/>
  <c r="CN24" i="43"/>
  <c r="CO24" i="43" s="1"/>
  <c r="CP25" i="43"/>
  <c r="CQ25" i="43"/>
  <c r="BQ37" i="40" s="1"/>
  <c r="CG68" i="43"/>
  <c r="DD34" i="43"/>
  <c r="DE34" i="43" s="1"/>
  <c r="DF35" i="43"/>
  <c r="DG35" i="43"/>
  <c r="BG38" i="40" s="1"/>
  <c r="DD48" i="43"/>
  <c r="DE48" i="43" s="1"/>
  <c r="DG49" i="43"/>
  <c r="AS38" i="40" s="1"/>
  <c r="DF49" i="43"/>
  <c r="DD42" i="43"/>
  <c r="DE42" i="43" s="1"/>
  <c r="DF43" i="43"/>
  <c r="DG43" i="43"/>
  <c r="AY38" i="40" s="1"/>
  <c r="CW78" i="43"/>
  <c r="BX59" i="43"/>
  <c r="CN18" i="43"/>
  <c r="CO18" i="43" s="1"/>
  <c r="CQ19" i="43"/>
  <c r="BW37" i="40" s="1"/>
  <c r="CP19" i="43"/>
  <c r="AW81" i="45"/>
  <c r="CC60" i="45"/>
  <c r="CN43" i="43"/>
  <c r="CO43" i="43" s="1"/>
  <c r="CP44" i="43"/>
  <c r="CQ44" i="43"/>
  <c r="AX37" i="40" s="1"/>
  <c r="CN35" i="43"/>
  <c r="CO35" i="43" s="1"/>
  <c r="CQ36" i="43"/>
  <c r="BF37" i="40" s="1"/>
  <c r="CP36" i="43"/>
  <c r="DD61" i="43"/>
  <c r="DE61" i="43" s="1"/>
  <c r="DG62" i="43"/>
  <c r="AF38" i="40" s="1"/>
  <c r="DF62" i="43"/>
  <c r="DD60" i="43"/>
  <c r="DE60" i="43" s="1"/>
  <c r="DG61" i="43"/>
  <c r="AG38" i="40" s="1"/>
  <c r="DF61" i="43"/>
  <c r="DD19" i="43"/>
  <c r="DE19" i="43" s="1"/>
  <c r="DF20" i="43"/>
  <c r="DG20" i="43"/>
  <c r="BV38" i="40" s="1"/>
  <c r="CG53" i="43"/>
  <c r="CG58" i="43"/>
  <c r="CN38" i="43"/>
  <c r="CO38" i="43" s="1"/>
  <c r="CP39" i="43"/>
  <c r="CQ39" i="43"/>
  <c r="BC37" i="40" s="1"/>
  <c r="CN33" i="43"/>
  <c r="CO33" i="43" s="1"/>
  <c r="CP34" i="43"/>
  <c r="CQ34" i="43"/>
  <c r="BH37" i="40" s="1"/>
  <c r="DD20" i="43"/>
  <c r="DE20" i="43" s="1"/>
  <c r="DF21" i="43"/>
  <c r="DG21" i="43"/>
  <c r="BU38" i="40" s="1"/>
  <c r="DD27" i="43"/>
  <c r="DE27" i="43" s="1"/>
  <c r="DF28" i="43"/>
  <c r="DG28" i="43"/>
  <c r="BN38" i="40" s="1"/>
  <c r="DD56" i="43"/>
  <c r="DE56" i="43" s="1"/>
  <c r="DF57" i="43"/>
  <c r="DG57" i="43"/>
  <c r="AK38" i="40" s="1"/>
  <c r="AE76" i="29"/>
  <c r="CL76" i="43" s="1"/>
  <c r="CE76" i="43"/>
  <c r="CG76" i="43" s="1"/>
  <c r="BX65" i="43"/>
  <c r="AP82" i="45"/>
  <c r="BA95" i="43"/>
  <c r="BA90" i="43"/>
  <c r="H98" i="30"/>
  <c r="AU98" i="45" s="1"/>
  <c r="AZ98" i="45" s="1"/>
  <c r="AN98" i="45"/>
  <c r="BM74" i="45"/>
  <c r="CN30" i="43"/>
  <c r="CO30" i="43" s="1"/>
  <c r="CQ31" i="43"/>
  <c r="BK37" i="40" s="1"/>
  <c r="CP31" i="43"/>
  <c r="CN44" i="43"/>
  <c r="CO44" i="43" s="1"/>
  <c r="CP45" i="43"/>
  <c r="CQ45" i="43"/>
  <c r="AW37" i="40" s="1"/>
  <c r="DD17" i="43"/>
  <c r="DE17" i="43" s="1"/>
  <c r="DG18" i="43"/>
  <c r="BX38" i="40" s="1"/>
  <c r="DF18" i="43"/>
  <c r="DD26" i="43"/>
  <c r="DE26" i="43" s="1"/>
  <c r="DG27" i="43"/>
  <c r="BO38" i="40" s="1"/>
  <c r="DF27" i="43"/>
  <c r="DD41" i="43"/>
  <c r="DE41" i="43" s="1"/>
  <c r="DF42" i="43"/>
  <c r="DG42" i="43"/>
  <c r="AZ38" i="40" s="1"/>
  <c r="CG77" i="43"/>
  <c r="CG74" i="43"/>
  <c r="BW43" i="45"/>
  <c r="DD36" i="43"/>
  <c r="DE36" i="43" s="1"/>
  <c r="DF37" i="43"/>
  <c r="DG37" i="43"/>
  <c r="BE38" i="40" s="1"/>
  <c r="H98" i="29"/>
  <c r="BF98" i="43" s="1"/>
  <c r="AY98" i="43"/>
  <c r="BV72" i="45"/>
  <c r="BV75" i="45"/>
  <c r="BA88" i="43"/>
  <c r="BF82" i="45"/>
  <c r="AP85" i="45"/>
  <c r="AW73" i="45"/>
  <c r="BM79" i="45"/>
  <c r="CC69" i="45"/>
  <c r="CC49" i="45"/>
  <c r="CC64" i="45"/>
  <c r="CN41" i="43"/>
  <c r="CO41" i="43" s="1"/>
  <c r="CP42" i="43"/>
  <c r="CQ42" i="43"/>
  <c r="AZ37" i="40" s="1"/>
  <c r="CN36" i="43"/>
  <c r="CO36" i="43" s="1"/>
  <c r="CP37" i="43"/>
  <c r="CQ37" i="43"/>
  <c r="BE37" i="40" s="1"/>
  <c r="DD32" i="43"/>
  <c r="DE32" i="43" s="1"/>
  <c r="DG33" i="43"/>
  <c r="BI38" i="40" s="1"/>
  <c r="DF33" i="43"/>
  <c r="DD53" i="43"/>
  <c r="DE53" i="43" s="1"/>
  <c r="DF54" i="43"/>
  <c r="DG54" i="43"/>
  <c r="AN38" i="40" s="1"/>
  <c r="DD58" i="43"/>
  <c r="DE58" i="43" s="1"/>
  <c r="DF59" i="43"/>
  <c r="DG59" i="43"/>
  <c r="AI38" i="40" s="1"/>
  <c r="BX60" i="43"/>
  <c r="CG61" i="43"/>
  <c r="CG56" i="43"/>
  <c r="CH56" i="43" s="1"/>
  <c r="CC62" i="45"/>
  <c r="BF89" i="45"/>
  <c r="BF85" i="45"/>
  <c r="CC55" i="45"/>
  <c r="CQ17" i="43"/>
  <c r="BY37" i="40" s="1"/>
  <c r="CP17" i="43"/>
  <c r="CN17" i="43"/>
  <c r="CO17" i="43" s="1"/>
  <c r="CQ18" i="43"/>
  <c r="BX37" i="40" s="1"/>
  <c r="CP18" i="43"/>
  <c r="DD18" i="43"/>
  <c r="DE18" i="43" s="1"/>
  <c r="DF19" i="43"/>
  <c r="DG19" i="43"/>
  <c r="BW38" i="40" s="1"/>
  <c r="DD31" i="43"/>
  <c r="DE31" i="43" s="1"/>
  <c r="DG32" i="43"/>
  <c r="BJ38" i="40" s="1"/>
  <c r="DF32" i="43"/>
  <c r="DD28" i="43"/>
  <c r="DE28" i="43" s="1"/>
  <c r="DF29" i="43"/>
  <c r="DG29" i="43"/>
  <c r="BM38" i="40" s="1"/>
  <c r="BX53" i="43"/>
  <c r="CN29" i="43"/>
  <c r="CO29" i="43" s="1"/>
  <c r="CQ30" i="43"/>
  <c r="BL37" i="40" s="1"/>
  <c r="CP30" i="43"/>
  <c r="BA82" i="43"/>
  <c r="BH76" i="43"/>
  <c r="AW76" i="45"/>
  <c r="AW78" i="45"/>
  <c r="CC51" i="45"/>
  <c r="CW80" i="43"/>
  <c r="CN22" i="43"/>
  <c r="CO22" i="43" s="1"/>
  <c r="CP23" i="43"/>
  <c r="CQ23" i="43"/>
  <c r="BS37" i="40" s="1"/>
  <c r="DD30" i="43"/>
  <c r="DE30" i="43" s="1"/>
  <c r="DG31" i="43"/>
  <c r="BK38" i="40" s="1"/>
  <c r="DF31" i="43"/>
  <c r="DD62" i="43"/>
  <c r="DE62" i="43" s="1"/>
  <c r="DG63" i="43"/>
  <c r="AE38" i="40" s="1"/>
  <c r="DF63" i="43"/>
  <c r="DD25" i="43"/>
  <c r="DE25" i="43" s="1"/>
  <c r="DF26" i="43"/>
  <c r="DG26" i="43"/>
  <c r="BP38" i="40" s="1"/>
  <c r="CC66" i="45"/>
  <c r="CG45" i="43"/>
  <c r="DD57" i="43"/>
  <c r="DE57" i="43" s="1"/>
  <c r="DF58" i="43"/>
  <c r="DG58" i="43"/>
  <c r="AJ38" i="40" s="1"/>
  <c r="AP87" i="45"/>
  <c r="BH73" i="43"/>
  <c r="CG48" i="43"/>
  <c r="CN32" i="43"/>
  <c r="CO32" i="43" s="1"/>
  <c r="CQ33" i="43"/>
  <c r="BI37" i="40" s="1"/>
  <c r="CP33" i="43"/>
  <c r="DD49" i="43"/>
  <c r="DE49" i="43" s="1"/>
  <c r="DG50" i="43"/>
  <c r="AR38" i="40" s="1"/>
  <c r="DF50" i="43"/>
  <c r="DD44" i="43"/>
  <c r="DE44" i="43" s="1"/>
  <c r="DG45" i="43"/>
  <c r="AW38" i="40" s="1"/>
  <c r="DF45" i="43"/>
  <c r="DD59" i="43"/>
  <c r="DE59" i="43" s="1"/>
  <c r="DG60" i="43"/>
  <c r="AH38" i="40" s="1"/>
  <c r="DF60" i="43"/>
  <c r="CW76" i="43"/>
  <c r="BQ80" i="43"/>
  <c r="BX47" i="43"/>
  <c r="BX61" i="43"/>
  <c r="DD33" i="43"/>
  <c r="DE33" i="43" s="1"/>
  <c r="DG34" i="43"/>
  <c r="BH38" i="40" s="1"/>
  <c r="DF34" i="43"/>
  <c r="H97" i="29"/>
  <c r="BF97" i="43" s="1"/>
  <c r="AY97" i="43"/>
  <c r="BV80" i="45"/>
  <c r="BV79" i="45"/>
  <c r="BF86" i="45"/>
  <c r="AW77" i="45"/>
  <c r="BM73" i="45"/>
  <c r="CN31" i="43"/>
  <c r="CO31" i="43" s="1"/>
  <c r="CQ32" i="43"/>
  <c r="BJ37" i="40" s="1"/>
  <c r="CP32" i="43"/>
  <c r="CG71" i="43"/>
  <c r="DD21" i="43"/>
  <c r="DE21" i="43" s="1"/>
  <c r="DF22" i="43"/>
  <c r="DG22" i="43"/>
  <c r="BT38" i="40" s="1"/>
  <c r="DD39" i="43"/>
  <c r="DE39" i="43" s="1"/>
  <c r="DF40" i="43"/>
  <c r="DG40" i="43"/>
  <c r="BB38" i="40" s="1"/>
  <c r="DD29" i="43"/>
  <c r="DE29" i="43" s="1"/>
  <c r="DG30" i="43"/>
  <c r="BL38" i="40" s="1"/>
  <c r="DF30" i="43"/>
  <c r="CG67" i="43"/>
  <c r="CG70" i="43"/>
  <c r="AE52" i="29"/>
  <c r="CL52" i="43" s="1"/>
  <c r="CE52" i="43"/>
  <c r="CG52" i="43" s="1"/>
  <c r="CH52" i="43" s="1"/>
  <c r="BH79" i="43"/>
  <c r="CN25" i="43"/>
  <c r="CO25" i="43" s="1"/>
  <c r="CP26" i="43"/>
  <c r="CQ26" i="43"/>
  <c r="BP37" i="40" s="1"/>
  <c r="CN39" i="43"/>
  <c r="CO39" i="43" s="1"/>
  <c r="CP40" i="43"/>
  <c r="CQ40" i="43"/>
  <c r="BB37" i="40" s="1"/>
  <c r="DD54" i="43"/>
  <c r="DE54" i="43" s="1"/>
  <c r="DF55" i="43"/>
  <c r="DG55" i="43"/>
  <c r="AM38" i="40" s="1"/>
  <c r="DD23" i="43"/>
  <c r="DE23" i="43" s="1"/>
  <c r="DF24" i="43"/>
  <c r="DG24" i="43"/>
  <c r="BR38" i="40" s="1"/>
  <c r="DD22" i="43"/>
  <c r="DE22" i="43" s="1"/>
  <c r="DF23" i="43"/>
  <c r="DG23" i="43"/>
  <c r="BS38" i="40" s="1"/>
  <c r="BQ77" i="43"/>
  <c r="CG78" i="43"/>
  <c r="BQ72" i="43"/>
  <c r="CW72" i="43"/>
  <c r="BA84" i="43"/>
  <c r="AP89" i="45"/>
  <c r="CC59" i="45"/>
  <c r="CN28" i="43"/>
  <c r="CO28" i="43" s="1"/>
  <c r="CP29" i="43"/>
  <c r="CQ29" i="43"/>
  <c r="BM37" i="40" s="1"/>
  <c r="CN42" i="43"/>
  <c r="CO42" i="43" s="1"/>
  <c r="CP43" i="43"/>
  <c r="CQ43" i="43"/>
  <c r="AY37" i="40" s="1"/>
  <c r="DD40" i="43"/>
  <c r="DE40" i="43" s="1"/>
  <c r="DF41" i="43"/>
  <c r="DG41" i="43"/>
  <c r="BA38" i="40" s="1"/>
  <c r="DD50" i="43"/>
  <c r="DE50" i="43" s="1"/>
  <c r="DF51" i="43"/>
  <c r="DG51" i="43"/>
  <c r="AQ38" i="40" s="1"/>
  <c r="DD38" i="43"/>
  <c r="DE38" i="43" s="1"/>
  <c r="DF39" i="43"/>
  <c r="DG39" i="43"/>
  <c r="BC38" i="40" s="1"/>
  <c r="DD70" i="43"/>
  <c r="CG79" i="43"/>
  <c r="CN27" i="43"/>
  <c r="CO27" i="43" s="1"/>
  <c r="CP28" i="43"/>
  <c r="CQ28" i="43"/>
  <c r="BN37" i="40" s="1"/>
  <c r="CN20" i="43"/>
  <c r="CO20" i="43" s="1"/>
  <c r="CP21" i="43"/>
  <c r="CQ21" i="43"/>
  <c r="BU37" i="40" s="1"/>
  <c r="DD55" i="43"/>
  <c r="DE55" i="43" s="1"/>
  <c r="DF56" i="43"/>
  <c r="DG56" i="43"/>
  <c r="AL38" i="40" s="1"/>
  <c r="DD35" i="43"/>
  <c r="DE35" i="43" s="1"/>
  <c r="DG36" i="43"/>
  <c r="BF38" i="40" s="1"/>
  <c r="DF36" i="43"/>
  <c r="DD46" i="43"/>
  <c r="DE46" i="43" s="1"/>
  <c r="DG47" i="43"/>
  <c r="AU38" i="40" s="1"/>
  <c r="DF47" i="43"/>
  <c r="BQ81" i="43"/>
  <c r="BQ76" i="43"/>
  <c r="BX57" i="43"/>
  <c r="BX67" i="43"/>
  <c r="BQ79" i="43"/>
  <c r="BU80" i="45"/>
  <c r="BP69" i="43"/>
  <c r="BR69" i="43" s="1"/>
  <c r="AO88" i="45"/>
  <c r="AO92" i="45"/>
  <c r="AQ92" i="45" s="1"/>
  <c r="CF55" i="43"/>
  <c r="CH55" i="43" s="1"/>
  <c r="AO90" i="45"/>
  <c r="BU88" i="45"/>
  <c r="AO93" i="45"/>
  <c r="AZ75" i="43"/>
  <c r="BB75" i="43" s="1"/>
  <c r="AO85" i="45"/>
  <c r="BP61" i="43"/>
  <c r="BR61" i="43" s="1"/>
  <c r="CF81" i="43"/>
  <c r="BU74" i="45"/>
  <c r="CV69" i="45"/>
  <c r="Y44" i="40" s="1"/>
  <c r="CU69" i="45"/>
  <c r="BU90" i="45"/>
  <c r="CV83" i="45"/>
  <c r="K44" i="40" s="1"/>
  <c r="CU83" i="45"/>
  <c r="CB48" i="45"/>
  <c r="CF49" i="45"/>
  <c r="AS43" i="40" s="1"/>
  <c r="CE49" i="45"/>
  <c r="CF52" i="45"/>
  <c r="AP43" i="40" s="1"/>
  <c r="CE52" i="45"/>
  <c r="AV76" i="45"/>
  <c r="AZ77" i="45"/>
  <c r="Q41" i="40" s="1"/>
  <c r="AY77" i="45"/>
  <c r="AZ75" i="45"/>
  <c r="S41" i="40" s="1"/>
  <c r="AY75" i="45"/>
  <c r="CV89" i="45"/>
  <c r="E44" i="40" s="1"/>
  <c r="CU89" i="45"/>
  <c r="BP76" i="45"/>
  <c r="R42" i="40" s="1"/>
  <c r="BO76" i="45"/>
  <c r="CU77" i="45"/>
  <c r="CV77" i="45"/>
  <c r="Q44" i="40" s="1"/>
  <c r="CF67" i="45"/>
  <c r="AA43" i="40" s="1"/>
  <c r="CE67" i="45"/>
  <c r="CV86" i="45"/>
  <c r="H44" i="40" s="1"/>
  <c r="CU86" i="45"/>
  <c r="BU75" i="45"/>
  <c r="AZ79" i="45"/>
  <c r="O41" i="40" s="1"/>
  <c r="AY79" i="45"/>
  <c r="CV81" i="45"/>
  <c r="M44" i="40" s="1"/>
  <c r="CU81" i="45"/>
  <c r="BE86" i="45"/>
  <c r="BG86" i="45" s="1"/>
  <c r="BP79" i="45"/>
  <c r="O42" i="40" s="1"/>
  <c r="BO79" i="45"/>
  <c r="BP81" i="45"/>
  <c r="M42" i="40" s="1"/>
  <c r="BO81" i="45"/>
  <c r="AO87" i="45"/>
  <c r="CR86" i="45"/>
  <c r="CT86" i="45" s="1"/>
  <c r="CV87" i="45"/>
  <c r="G44" i="40" s="1"/>
  <c r="CU87" i="45"/>
  <c r="BL72" i="45"/>
  <c r="BN72" i="45" s="1"/>
  <c r="BP73" i="45"/>
  <c r="U42" i="40" s="1"/>
  <c r="BO73" i="45"/>
  <c r="CF48" i="45"/>
  <c r="AT43" i="40" s="1"/>
  <c r="CE48" i="45"/>
  <c r="CF68" i="45"/>
  <c r="Z43" i="40" s="1"/>
  <c r="CE68" i="45"/>
  <c r="AZ78" i="43"/>
  <c r="BB78" i="43" s="1"/>
  <c r="CF51" i="45"/>
  <c r="AQ43" i="40" s="1"/>
  <c r="CE51" i="45"/>
  <c r="CF62" i="45"/>
  <c r="AF43" i="40" s="1"/>
  <c r="CE62" i="45"/>
  <c r="BU85" i="45"/>
  <c r="AV97" i="45"/>
  <c r="AV75" i="45"/>
  <c r="AZ76" i="45"/>
  <c r="R41" i="40" s="1"/>
  <c r="AY76" i="45"/>
  <c r="BP58" i="43"/>
  <c r="BR58" i="43" s="1"/>
  <c r="CF71" i="43"/>
  <c r="AZ81" i="45"/>
  <c r="M41" i="40" s="1"/>
  <c r="AY81" i="45"/>
  <c r="CV80" i="45"/>
  <c r="N44" i="40" s="1"/>
  <c r="CU80" i="45"/>
  <c r="CV68" i="45"/>
  <c r="Z44" i="40" s="1"/>
  <c r="CU68" i="45"/>
  <c r="CE56" i="45"/>
  <c r="CF56" i="45"/>
  <c r="AL43" i="40" s="1"/>
  <c r="BL73" i="45"/>
  <c r="BP74" i="45"/>
  <c r="T42" i="40" s="1"/>
  <c r="BO74" i="45"/>
  <c r="BP78" i="45"/>
  <c r="P42" i="40" s="1"/>
  <c r="BO78" i="45"/>
  <c r="DF72" i="43"/>
  <c r="DG72" i="43"/>
  <c r="V38" i="40" s="1"/>
  <c r="DF70" i="43"/>
  <c r="DG70" i="43"/>
  <c r="X38" i="40" s="1"/>
  <c r="BP74" i="43"/>
  <c r="BJ80" i="43"/>
  <c r="BK80" i="43"/>
  <c r="N35" i="40" s="1"/>
  <c r="BP63" i="43"/>
  <c r="BR63" i="43" s="1"/>
  <c r="BZ72" i="43"/>
  <c r="CA72" i="43"/>
  <c r="V36" i="40" s="1"/>
  <c r="CA67" i="43"/>
  <c r="AA36" i="40" s="1"/>
  <c r="BZ67" i="43"/>
  <c r="DF71" i="43"/>
  <c r="DG71" i="43"/>
  <c r="W38" i="40" s="1"/>
  <c r="DF69" i="43"/>
  <c r="DG69" i="43"/>
  <c r="Y38" i="40" s="1"/>
  <c r="CA48" i="43"/>
  <c r="AT36" i="40" s="1"/>
  <c r="BZ48" i="43"/>
  <c r="CA54" i="43"/>
  <c r="AN36" i="40" s="1"/>
  <c r="BZ54" i="43"/>
  <c r="CA52" i="43"/>
  <c r="AP36" i="40" s="1"/>
  <c r="BZ52" i="43"/>
  <c r="DG66" i="43"/>
  <c r="AB38" i="40" s="1"/>
  <c r="DF66" i="43"/>
  <c r="DF68" i="43"/>
  <c r="DG68" i="43"/>
  <c r="Z38" i="40" s="1"/>
  <c r="DF67" i="43"/>
  <c r="DG67" i="43"/>
  <c r="AA38" i="40" s="1"/>
  <c r="BE84" i="45"/>
  <c r="AO74" i="45"/>
  <c r="AQ74" i="45" s="1"/>
  <c r="BE85" i="45"/>
  <c r="BG85" i="45" s="1"/>
  <c r="CR68" i="45"/>
  <c r="CT68" i="45" s="1"/>
  <c r="CR80" i="45"/>
  <c r="CT80" i="45" s="1"/>
  <c r="BE75" i="45"/>
  <c r="BG75" i="45" s="1"/>
  <c r="AO86" i="45"/>
  <c r="BU76" i="45"/>
  <c r="BU73" i="45"/>
  <c r="BW73" i="45" s="1"/>
  <c r="CB51" i="45"/>
  <c r="AO73" i="45"/>
  <c r="AQ73" i="45" s="1"/>
  <c r="AO72" i="45"/>
  <c r="AQ72" i="45" s="1"/>
  <c r="AO89" i="45"/>
  <c r="AO95" i="45"/>
  <c r="BE80" i="45"/>
  <c r="BG80" i="45" s="1"/>
  <c r="AO82" i="45"/>
  <c r="AO80" i="45"/>
  <c r="AQ80" i="45" s="1"/>
  <c r="BE74" i="45"/>
  <c r="BG74" i="45" s="1"/>
  <c r="BU87" i="45"/>
  <c r="BU89" i="45"/>
  <c r="BE82" i="45"/>
  <c r="BL78" i="45"/>
  <c r="BU84" i="45"/>
  <c r="AO91" i="45"/>
  <c r="BE90" i="45"/>
  <c r="BG90" i="45" s="1"/>
  <c r="BU82" i="45"/>
  <c r="BU83" i="45"/>
  <c r="AQ77" i="45"/>
  <c r="AO78" i="45"/>
  <c r="AQ78" i="45" s="1"/>
  <c r="AO94" i="45"/>
  <c r="CB67" i="45"/>
  <c r="CD67" i="45" s="1"/>
  <c r="AO81" i="45"/>
  <c r="AQ81" i="45" s="1"/>
  <c r="BU79" i="45"/>
  <c r="BE81" i="45"/>
  <c r="BG81" i="45" s="1"/>
  <c r="AO79" i="45"/>
  <c r="AQ79" i="45" s="1"/>
  <c r="BU86" i="45"/>
  <c r="AO84" i="45"/>
  <c r="BG76" i="45"/>
  <c r="BE77" i="45"/>
  <c r="BG77" i="45" s="1"/>
  <c r="BE89" i="45"/>
  <c r="BE79" i="45"/>
  <c r="BG79" i="45" s="1"/>
  <c r="AO97" i="45"/>
  <c r="BE83" i="45"/>
  <c r="AO83" i="45"/>
  <c r="AQ83" i="45" s="1"/>
  <c r="BW71" i="45"/>
  <c r="BU72" i="45"/>
  <c r="BE88" i="45"/>
  <c r="BG88" i="45" s="1"/>
  <c r="BP81" i="43"/>
  <c r="BP57" i="43"/>
  <c r="BR57" i="43" s="1"/>
  <c r="CF63" i="43"/>
  <c r="CV78" i="43"/>
  <c r="CF75" i="43"/>
  <c r="BP60" i="43"/>
  <c r="BR60" i="43" s="1"/>
  <c r="CF78" i="43"/>
  <c r="DC71" i="43"/>
  <c r="BP64" i="43"/>
  <c r="BR64" i="43" s="1"/>
  <c r="CF79" i="43"/>
  <c r="BP73" i="43"/>
  <c r="BR73" i="43" s="1"/>
  <c r="DC69" i="43"/>
  <c r="CV81" i="43"/>
  <c r="CX81" i="43" s="1"/>
  <c r="BP46" i="43"/>
  <c r="BR46" i="43" s="1"/>
  <c r="BP45" i="43"/>
  <c r="BR45" i="43" s="1"/>
  <c r="BP53" i="43"/>
  <c r="BR53" i="43" s="1"/>
  <c r="AZ77" i="43"/>
  <c r="BB77" i="43" s="1"/>
  <c r="CF74" i="43"/>
  <c r="DV81" i="43"/>
  <c r="DW81" i="43"/>
  <c r="M39" i="40" s="1"/>
  <c r="DS80" i="43"/>
  <c r="DW74" i="43"/>
  <c r="T39" i="40" s="1"/>
  <c r="DV74" i="43"/>
  <c r="DS73" i="43"/>
  <c r="DU73" i="43" s="1"/>
  <c r="DV89" i="43"/>
  <c r="DW89" i="43"/>
  <c r="E39" i="40" s="1"/>
  <c r="DS88" i="43"/>
  <c r="CF54" i="43"/>
  <c r="CV65" i="43"/>
  <c r="CX65" i="43" s="1"/>
  <c r="CV64" i="43"/>
  <c r="CX64" i="43" s="1"/>
  <c r="BP75" i="43"/>
  <c r="BR75" i="43" s="1"/>
  <c r="CF76" i="43"/>
  <c r="CF46" i="43"/>
  <c r="CF45" i="43"/>
  <c r="CF61" i="43"/>
  <c r="CF66" i="43"/>
  <c r="CH66" i="43" s="1"/>
  <c r="DW71" i="43"/>
  <c r="W39" i="40" s="1"/>
  <c r="DS70" i="43"/>
  <c r="DV71" i="43"/>
  <c r="DS79" i="43"/>
  <c r="DU79" i="43" s="1"/>
  <c r="DW80" i="43"/>
  <c r="N39" i="40" s="1"/>
  <c r="DV80" i="43"/>
  <c r="DW70" i="43"/>
  <c r="X39" i="40" s="1"/>
  <c r="DV70" i="43"/>
  <c r="DW67" i="43"/>
  <c r="AA39" i="40" s="1"/>
  <c r="DS66" i="43"/>
  <c r="DU66" i="43" s="1"/>
  <c r="DV67" i="43"/>
  <c r="DS87" i="43"/>
  <c r="DU87" i="43" s="1"/>
  <c r="DW88" i="43"/>
  <c r="F39" i="40" s="1"/>
  <c r="DV88" i="43"/>
  <c r="DV77" i="43"/>
  <c r="DW77" i="43"/>
  <c r="Q39" i="40" s="1"/>
  <c r="CF77" i="43"/>
  <c r="CF73" i="43"/>
  <c r="CH73" i="43" s="1"/>
  <c r="BP68" i="43"/>
  <c r="BR68" i="43" s="1"/>
  <c r="AZ76" i="43"/>
  <c r="BB76" i="43" s="1"/>
  <c r="BP66" i="43"/>
  <c r="BR66" i="43" s="1"/>
  <c r="CF62" i="43"/>
  <c r="CH62" i="43" s="1"/>
  <c r="DW66" i="43"/>
  <c r="AB39" i="40" s="1"/>
  <c r="DV66" i="43"/>
  <c r="DS65" i="43"/>
  <c r="CV72" i="43"/>
  <c r="CX72" i="43" s="1"/>
  <c r="DS67" i="43"/>
  <c r="DW68" i="43"/>
  <c r="Z39" i="40" s="1"/>
  <c r="DV68" i="43"/>
  <c r="CH57" i="43"/>
  <c r="CF58" i="43"/>
  <c r="BP65" i="43"/>
  <c r="BR65" i="43" s="1"/>
  <c r="DC67" i="43"/>
  <c r="DE67" i="43" s="1"/>
  <c r="BP59" i="43"/>
  <c r="BR59" i="43" s="1"/>
  <c r="DV73" i="43"/>
  <c r="DS72" i="43"/>
  <c r="DU72" i="43" s="1"/>
  <c r="DW73" i="43"/>
  <c r="U39" i="40" s="1"/>
  <c r="DV85" i="43"/>
  <c r="DW85" i="43"/>
  <c r="I39" i="40" s="1"/>
  <c r="DS84" i="43"/>
  <c r="DU84" i="43" s="1"/>
  <c r="DW86" i="43"/>
  <c r="H39" i="40" s="1"/>
  <c r="DV86" i="43"/>
  <c r="DS85" i="43"/>
  <c r="DU85" i="43" s="1"/>
  <c r="DW87" i="43"/>
  <c r="G39" i="40" s="1"/>
  <c r="DS86" i="43"/>
  <c r="DU86" i="43" s="1"/>
  <c r="DV87" i="43"/>
  <c r="CF60" i="43"/>
  <c r="CH60" i="43" s="1"/>
  <c r="CF68" i="43"/>
  <c r="AZ73" i="43"/>
  <c r="BB73" i="43" s="1"/>
  <c r="AZ72" i="43"/>
  <c r="BB72" i="43" s="1"/>
  <c r="DC66" i="43"/>
  <c r="DE66" i="43" s="1"/>
  <c r="CF67" i="43"/>
  <c r="CH67" i="43" s="1"/>
  <c r="CM59" i="43"/>
  <c r="CF48" i="43"/>
  <c r="CH48" i="43" s="1"/>
  <c r="BB80" i="43"/>
  <c r="BP56" i="43"/>
  <c r="BR56" i="43" s="1"/>
  <c r="CF72" i="43"/>
  <c r="CF51" i="43"/>
  <c r="DW91" i="43"/>
  <c r="C39" i="40" s="1"/>
  <c r="DV91" i="43"/>
  <c r="BP72" i="43"/>
  <c r="BP67" i="43"/>
  <c r="BR67" i="43" s="1"/>
  <c r="BP52" i="43"/>
  <c r="BR52" i="43" s="1"/>
  <c r="DW79" i="43"/>
  <c r="O39" i="40" s="1"/>
  <c r="DS78" i="43"/>
  <c r="DU78" i="43" s="1"/>
  <c r="DV79" i="43"/>
  <c r="BP49" i="43"/>
  <c r="BR49" i="43" s="1"/>
  <c r="BP50" i="43"/>
  <c r="BR50" i="43" s="1"/>
  <c r="CF80" i="43"/>
  <c r="BP62" i="43"/>
  <c r="BR62" i="43" s="1"/>
  <c r="BP70" i="43"/>
  <c r="BR70" i="43" s="1"/>
  <c r="CV79" i="43"/>
  <c r="CF64" i="43"/>
  <c r="CH64" i="43" s="1"/>
  <c r="DW78" i="43"/>
  <c r="P39" i="40" s="1"/>
  <c r="DV78" i="43"/>
  <c r="DS77" i="43"/>
  <c r="DU77" i="43" s="1"/>
  <c r="DS83" i="43"/>
  <c r="DU83" i="43" s="1"/>
  <c r="DW84" i="43"/>
  <c r="J39" i="40" s="1"/>
  <c r="DV84" i="43"/>
  <c r="DW82" i="43"/>
  <c r="L39" i="40" s="1"/>
  <c r="DV82" i="43"/>
  <c r="DS81" i="43"/>
  <c r="DU81" i="43" s="1"/>
  <c r="CF53" i="43"/>
  <c r="BP51" i="43"/>
  <c r="BR51" i="43" s="1"/>
  <c r="DW83" i="43"/>
  <c r="K39" i="40" s="1"/>
  <c r="DS82" i="43"/>
  <c r="DV83" i="43"/>
  <c r="BP71" i="43"/>
  <c r="BR71" i="43" s="1"/>
  <c r="CF49" i="43"/>
  <c r="BP55" i="43"/>
  <c r="BR55" i="43" s="1"/>
  <c r="CV80" i="43"/>
  <c r="DC70" i="43"/>
  <c r="DC68" i="43"/>
  <c r="DV65" i="43"/>
  <c r="DS64" i="43"/>
  <c r="DW65" i="43"/>
  <c r="AC39" i="40" s="1"/>
  <c r="BP48" i="43"/>
  <c r="BR48" i="43" s="1"/>
  <c r="DS71" i="43"/>
  <c r="DU71" i="43" s="1"/>
  <c r="DW72" i="43"/>
  <c r="V39" i="40" s="1"/>
  <c r="DV72" i="43"/>
  <c r="CF47" i="43"/>
  <c r="CH47" i="43" s="1"/>
  <c r="BP54" i="43"/>
  <c r="BR54" i="43" s="1"/>
  <c r="BS78" i="45"/>
  <c r="AD78" i="45"/>
  <c r="V13" i="44" s="1"/>
  <c r="V132" i="44"/>
  <c r="AE13" i="44"/>
  <c r="BZ69" i="45"/>
  <c r="X14" i="44"/>
  <c r="CP76" i="45"/>
  <c r="BZ82" i="45"/>
  <c r="J15" i="42"/>
  <c r="DQ90" i="43"/>
  <c r="AO13" i="44"/>
  <c r="BZ59" i="45"/>
  <c r="J14" i="44"/>
  <c r="CP90" i="45"/>
  <c r="N12" i="44"/>
  <c r="BJ86" i="45"/>
  <c r="BD13" i="44"/>
  <c r="BZ44" i="45"/>
  <c r="AK13" i="44"/>
  <c r="AK26" i="44" s="1"/>
  <c r="BZ63" i="45"/>
  <c r="AE15" i="42"/>
  <c r="DQ69" i="43"/>
  <c r="DS69" i="43" s="1"/>
  <c r="Y15" i="42"/>
  <c r="DQ75" i="43"/>
  <c r="P14" i="44"/>
  <c r="CP84" i="45"/>
  <c r="AD13" i="44"/>
  <c r="BZ70" i="45"/>
  <c r="T12" i="44"/>
  <c r="BJ80" i="45"/>
  <c r="AH13" i="44"/>
  <c r="BZ66" i="45"/>
  <c r="Z14" i="44"/>
  <c r="CP74" i="45"/>
  <c r="AJ13" i="44"/>
  <c r="BZ64" i="45"/>
  <c r="R12" i="44"/>
  <c r="BJ82" i="45"/>
  <c r="AH14" i="44"/>
  <c r="CP66" i="45"/>
  <c r="BA13" i="44"/>
  <c r="BZ47" i="45"/>
  <c r="I14" i="44"/>
  <c r="CP91" i="45"/>
  <c r="AU13" i="44"/>
  <c r="BZ53" i="45"/>
  <c r="L14" i="44"/>
  <c r="CP88" i="45"/>
  <c r="J12" i="44"/>
  <c r="BJ90" i="45"/>
  <c r="BC13" i="44"/>
  <c r="BZ45" i="45"/>
  <c r="X15" i="42"/>
  <c r="DQ76" i="43"/>
  <c r="DS76" i="43" s="1"/>
  <c r="BB13" i="44"/>
  <c r="BZ46" i="45"/>
  <c r="Y14" i="44"/>
  <c r="CP75" i="45"/>
  <c r="P12" i="44"/>
  <c r="BJ84" i="45"/>
  <c r="U14" i="44"/>
  <c r="CP79" i="45"/>
  <c r="AG14" i="44"/>
  <c r="CP67" i="45"/>
  <c r="AI13" i="44"/>
  <c r="BZ65" i="45"/>
  <c r="W12" i="44"/>
  <c r="BJ77" i="45"/>
  <c r="AC14" i="44"/>
  <c r="CP71" i="45"/>
  <c r="AI14" i="44"/>
  <c r="CP65" i="45"/>
  <c r="AC13" i="44"/>
  <c r="BZ71" i="45"/>
  <c r="AX13" i="44"/>
  <c r="BZ50" i="45"/>
  <c r="R14" i="44"/>
  <c r="CP82" i="45"/>
  <c r="AS13" i="44"/>
  <c r="BZ55" i="45"/>
  <c r="I12" i="44"/>
  <c r="BJ91" i="45"/>
  <c r="AD14" i="44"/>
  <c r="CP70" i="45"/>
  <c r="AB14" i="44"/>
  <c r="CP72" i="45"/>
  <c r="AA14" i="44"/>
  <c r="CP73" i="45"/>
  <c r="BG13" i="44"/>
  <c r="BZ41" i="45"/>
  <c r="M12" i="44"/>
  <c r="BJ87" i="45"/>
  <c r="O14" i="44"/>
  <c r="CP85" i="45"/>
  <c r="AP13" i="44"/>
  <c r="BZ58" i="45"/>
  <c r="Y12" i="44"/>
  <c r="BJ75" i="45"/>
  <c r="AT13" i="44"/>
  <c r="BZ54" i="45"/>
  <c r="V14" i="44"/>
  <c r="CP78" i="45"/>
  <c r="O12" i="44"/>
  <c r="BJ85" i="45"/>
  <c r="AN13" i="44"/>
  <c r="BZ60" i="45"/>
  <c r="K12" i="44"/>
  <c r="BJ89" i="45"/>
  <c r="AM13" i="44"/>
  <c r="BZ61" i="45"/>
  <c r="BF13" i="44"/>
  <c r="BZ42" i="45"/>
  <c r="AQ13" i="44"/>
  <c r="BZ57" i="45"/>
  <c r="BE13" i="44"/>
  <c r="BZ43" i="45"/>
  <c r="BU51" i="43"/>
  <c r="AW12" i="42"/>
  <c r="CK56" i="43"/>
  <c r="AR13" i="42"/>
  <c r="CK75" i="43"/>
  <c r="Y13" i="42"/>
  <c r="BE73" i="43"/>
  <c r="AA11" i="42"/>
  <c r="AA97" i="42" s="1"/>
  <c r="CK65" i="43"/>
  <c r="AI13" i="42"/>
  <c r="BE86" i="43"/>
  <c r="N11" i="42"/>
  <c r="R80" i="43"/>
  <c r="BN80" i="43"/>
  <c r="BP80" i="43" s="1"/>
  <c r="T130" i="42"/>
  <c r="AO75" i="43"/>
  <c r="CT75" i="43"/>
  <c r="Y132" i="42"/>
  <c r="CK67" i="43"/>
  <c r="AG13" i="42"/>
  <c r="CK46" i="43"/>
  <c r="BB13" i="42"/>
  <c r="CK61" i="43"/>
  <c r="AM13" i="42"/>
  <c r="BU58" i="43"/>
  <c r="AP12" i="42"/>
  <c r="H96" i="43"/>
  <c r="AX96" i="43"/>
  <c r="D129" i="42"/>
  <c r="R77" i="43"/>
  <c r="BN77" i="43"/>
  <c r="BP76" i="43" s="1"/>
  <c r="W130" i="42"/>
  <c r="BU60" i="43"/>
  <c r="AN12" i="42"/>
  <c r="AN63" i="42" s="1"/>
  <c r="BE76" i="43"/>
  <c r="X11" i="42"/>
  <c r="X52" i="42" s="1"/>
  <c r="BU66" i="43"/>
  <c r="AH12" i="42"/>
  <c r="AH71" i="42" s="1"/>
  <c r="H87" i="43"/>
  <c r="AX87" i="43"/>
  <c r="M129" i="42"/>
  <c r="H90" i="43"/>
  <c r="AX90" i="43"/>
  <c r="J129" i="42"/>
  <c r="BU73" i="43"/>
  <c r="AA12" i="42"/>
  <c r="CK49" i="43"/>
  <c r="AY13" i="42"/>
  <c r="BU82" i="43"/>
  <c r="R12" i="42"/>
  <c r="CK63" i="43"/>
  <c r="AK13" i="42"/>
  <c r="H94" i="43"/>
  <c r="AX94" i="43"/>
  <c r="F129" i="42"/>
  <c r="AO77" i="43"/>
  <c r="W132" i="42"/>
  <c r="CT77" i="43"/>
  <c r="CV77" i="43" s="1"/>
  <c r="BU74" i="43"/>
  <c r="Z12" i="42"/>
  <c r="DA81" i="43"/>
  <c r="S14" i="42"/>
  <c r="CK69" i="43"/>
  <c r="AE13" i="42"/>
  <c r="DA80" i="43"/>
  <c r="T14" i="42"/>
  <c r="CK48" i="43"/>
  <c r="AZ13" i="42"/>
  <c r="DA79" i="43"/>
  <c r="U14" i="42"/>
  <c r="BE81" i="43"/>
  <c r="S11" i="42"/>
  <c r="S52" i="42" s="1"/>
  <c r="DA78" i="43"/>
  <c r="V14" i="42"/>
  <c r="CK68" i="43"/>
  <c r="AF13" i="42"/>
  <c r="CK52" i="43"/>
  <c r="AV13" i="42"/>
  <c r="H85" i="43"/>
  <c r="AX85" i="43"/>
  <c r="AZ85" i="43" s="1"/>
  <c r="O129" i="42"/>
  <c r="CK77" i="43"/>
  <c r="W13" i="42"/>
  <c r="BB74" i="43"/>
  <c r="BU64" i="43"/>
  <c r="AJ12" i="42"/>
  <c r="CK72" i="43"/>
  <c r="AB13" i="42"/>
  <c r="BE74" i="43"/>
  <c r="Z11" i="42"/>
  <c r="Z53" i="42" s="1"/>
  <c r="BE75" i="43"/>
  <c r="Y11" i="42"/>
  <c r="Y97" i="42" s="1"/>
  <c r="DA73" i="43"/>
  <c r="AA14" i="42"/>
  <c r="CK64" i="43"/>
  <c r="AJ13" i="42"/>
  <c r="BU50" i="43"/>
  <c r="AX12" i="42"/>
  <c r="AX69" i="42" s="1"/>
  <c r="AO74" i="43"/>
  <c r="Z132" i="42"/>
  <c r="CT74" i="43"/>
  <c r="CV73" i="43" s="1"/>
  <c r="AO76" i="43"/>
  <c r="X132" i="42"/>
  <c r="CT76" i="43"/>
  <c r="BU61" i="43"/>
  <c r="AM12" i="42"/>
  <c r="BU63" i="43"/>
  <c r="AK12" i="42"/>
  <c r="AK82" i="42" s="1"/>
  <c r="CK76" i="43"/>
  <c r="X13" i="42"/>
  <c r="X43" i="42" s="1"/>
  <c r="BE77" i="43"/>
  <c r="W11" i="42"/>
  <c r="W52" i="42" s="1"/>
  <c r="CK74" i="43"/>
  <c r="Z13" i="42"/>
  <c r="Z62" i="42" s="1"/>
  <c r="CK71" i="43"/>
  <c r="AC13" i="42"/>
  <c r="BU47" i="43"/>
  <c r="BA12" i="42"/>
  <c r="BA64" i="42" s="1"/>
  <c r="H98" i="43"/>
  <c r="BE98" i="43" s="1"/>
  <c r="AX98" i="43"/>
  <c r="AE70" i="43"/>
  <c r="AD131" i="42"/>
  <c r="CD70" i="43"/>
  <c r="CF69" i="43" s="1"/>
  <c r="BU69" i="43"/>
  <c r="AE12" i="42"/>
  <c r="AE27" i="42" s="1"/>
  <c r="BU49" i="43"/>
  <c r="AY12" i="42"/>
  <c r="CK58" i="43"/>
  <c r="AP13" i="42"/>
  <c r="CK79" i="43"/>
  <c r="U13" i="42"/>
  <c r="CK78" i="43"/>
  <c r="V13" i="42"/>
  <c r="V28" i="42" s="1"/>
  <c r="H88" i="43"/>
  <c r="AX88" i="43"/>
  <c r="L129" i="42"/>
  <c r="H93" i="43"/>
  <c r="AX93" i="43"/>
  <c r="G129" i="42"/>
  <c r="BU62" i="43"/>
  <c r="AL12" i="42"/>
  <c r="AL98" i="42" s="1"/>
  <c r="CK82" i="43"/>
  <c r="R13" i="42"/>
  <c r="CK66" i="43"/>
  <c r="AH13" i="42"/>
  <c r="H92" i="43"/>
  <c r="AX92" i="43"/>
  <c r="H129" i="42"/>
  <c r="H82" i="43"/>
  <c r="AX82" i="43"/>
  <c r="R129" i="42"/>
  <c r="BU71" i="43"/>
  <c r="AC12" i="42"/>
  <c r="CK80" i="43"/>
  <c r="T13" i="42"/>
  <c r="BU65" i="43"/>
  <c r="AI12" i="42"/>
  <c r="BU68" i="43"/>
  <c r="AF12" i="42"/>
  <c r="AF82" i="42" s="1"/>
  <c r="BE79" i="43"/>
  <c r="U11" i="42"/>
  <c r="U97" i="42" s="1"/>
  <c r="BU78" i="43"/>
  <c r="V12" i="42"/>
  <c r="H91" i="43"/>
  <c r="AX91" i="43"/>
  <c r="I129" i="42"/>
  <c r="H95" i="43"/>
  <c r="AX95" i="43"/>
  <c r="E129" i="42"/>
  <c r="BU57" i="43"/>
  <c r="AQ12" i="42"/>
  <c r="CK81" i="43"/>
  <c r="S13" i="42"/>
  <c r="DA82" i="43"/>
  <c r="R14" i="42"/>
  <c r="H83" i="43"/>
  <c r="AX83" i="43"/>
  <c r="Q129" i="42"/>
  <c r="BU55" i="43"/>
  <c r="AS12" i="42"/>
  <c r="AS42" i="42" s="1"/>
  <c r="BB79" i="43"/>
  <c r="R79" i="43"/>
  <c r="BN79" i="43"/>
  <c r="U130" i="42"/>
  <c r="H84" i="43"/>
  <c r="AX84" i="43"/>
  <c r="P129" i="42"/>
  <c r="BU76" i="43"/>
  <c r="X12" i="42"/>
  <c r="BU46" i="43"/>
  <c r="BB12" i="42"/>
  <c r="BB98" i="42" s="1"/>
  <c r="DA65" i="43"/>
  <c r="AI14" i="42"/>
  <c r="BU59" i="43"/>
  <c r="AO12" i="42"/>
  <c r="AO82" i="42" s="1"/>
  <c r="CK62" i="43"/>
  <c r="AL13" i="42"/>
  <c r="BU75" i="43"/>
  <c r="Y12" i="42"/>
  <c r="H89" i="43"/>
  <c r="AX89" i="43"/>
  <c r="K129" i="42"/>
  <c r="CK54" i="43"/>
  <c r="AT13" i="42"/>
  <c r="BU70" i="43"/>
  <c r="AD12" i="42"/>
  <c r="AD71" i="42" s="1"/>
  <c r="BU56" i="43"/>
  <c r="AR12" i="42"/>
  <c r="AR98" i="42" s="1"/>
  <c r="H97" i="43"/>
  <c r="BE97" i="43" s="1"/>
  <c r="AX97" i="43"/>
  <c r="BE78" i="43"/>
  <c r="V11" i="42"/>
  <c r="V53" i="42" s="1"/>
  <c r="BU81" i="43"/>
  <c r="S12" i="42"/>
  <c r="CK73" i="43"/>
  <c r="AA13" i="42"/>
  <c r="BU53" i="43"/>
  <c r="AU12" i="42"/>
  <c r="AU82" i="42" s="1"/>
  <c r="CK55" i="43"/>
  <c r="AS13" i="42"/>
  <c r="CK51" i="43"/>
  <c r="AW13" i="42"/>
  <c r="AD81" i="45"/>
  <c r="S132" i="44"/>
  <c r="AA11" i="44"/>
  <c r="AT73" i="45"/>
  <c r="AD79" i="45"/>
  <c r="U132" i="44"/>
  <c r="AD83" i="45"/>
  <c r="Q132" i="44"/>
  <c r="AT95" i="45"/>
  <c r="E11" i="44"/>
  <c r="AD89" i="45"/>
  <c r="K132" i="44"/>
  <c r="Q11" i="44"/>
  <c r="AT83" i="45"/>
  <c r="AD88" i="45"/>
  <c r="L132" i="44"/>
  <c r="AD85" i="45"/>
  <c r="O132" i="44"/>
  <c r="AD84" i="45"/>
  <c r="P132" i="44"/>
  <c r="AD77" i="45"/>
  <c r="W132" i="44"/>
  <c r="AT92" i="45"/>
  <c r="H11" i="44"/>
  <c r="L11" i="44"/>
  <c r="AT88" i="45"/>
  <c r="AD86" i="45"/>
  <c r="N132" i="44"/>
  <c r="V11" i="44"/>
  <c r="AT78" i="45"/>
  <c r="AT87" i="45"/>
  <c r="M11" i="44"/>
  <c r="AD72" i="45"/>
  <c r="AB132" i="44"/>
  <c r="I11" i="44"/>
  <c r="AT91" i="45"/>
  <c r="AD90" i="45"/>
  <c r="J132" i="44"/>
  <c r="J11" i="44"/>
  <c r="AT90" i="45"/>
  <c r="D11" i="44"/>
  <c r="AT96" i="45"/>
  <c r="AT86" i="45"/>
  <c r="N11" i="44"/>
  <c r="R11" i="44"/>
  <c r="AT82" i="45"/>
  <c r="AZ82" i="45" s="1"/>
  <c r="K11" i="44"/>
  <c r="AT89" i="45"/>
  <c r="AD76" i="45"/>
  <c r="X132" i="44"/>
  <c r="AD80" i="45"/>
  <c r="T132" i="44"/>
  <c r="T11" i="44"/>
  <c r="AT80" i="45"/>
  <c r="AD73" i="45"/>
  <c r="AA132" i="44"/>
  <c r="AT85" i="45"/>
  <c r="O11" i="44"/>
  <c r="P11" i="44"/>
  <c r="AT84" i="45"/>
  <c r="AD87" i="45"/>
  <c r="M132" i="44"/>
  <c r="AD91" i="45"/>
  <c r="I132" i="44"/>
  <c r="G11" i="44"/>
  <c r="AT93" i="45"/>
  <c r="AD75" i="45"/>
  <c r="Y132" i="44"/>
  <c r="Z11" i="44"/>
  <c r="AT74" i="45"/>
  <c r="AD74" i="45"/>
  <c r="Z132" i="44"/>
  <c r="F11" i="44"/>
  <c r="AT94" i="45"/>
  <c r="AJ14" i="31"/>
  <c r="BQ14" i="31"/>
  <c r="BB15" i="27"/>
  <c r="AK15" i="27"/>
  <c r="AK101" i="27" s="1"/>
  <c r="CC15" i="27"/>
  <c r="CC79" i="27" s="1"/>
  <c r="AV14" i="31"/>
  <c r="BF15" i="27"/>
  <c r="BF65" i="27" s="1"/>
  <c r="V131" i="27"/>
  <c r="CC14" i="31"/>
  <c r="BU14" i="31"/>
  <c r="BM14" i="31"/>
  <c r="BG14" i="31"/>
  <c r="BY14" i="31"/>
  <c r="BP14" i="31"/>
  <c r="AL15" i="27"/>
  <c r="AL88" i="27" s="1"/>
  <c r="BT15" i="27"/>
  <c r="BT81" i="27" s="1"/>
  <c r="BN15" i="27"/>
  <c r="BN67" i="27" s="1"/>
  <c r="BL15" i="27"/>
  <c r="BL67" i="27" s="1"/>
  <c r="AM15" i="27"/>
  <c r="AU15" i="27"/>
  <c r="AU59" i="27" s="1"/>
  <c r="CA14" i="31"/>
  <c r="K15" i="27"/>
  <c r="K54" i="27" s="1"/>
  <c r="L14" i="31"/>
  <c r="M15" i="27"/>
  <c r="M101" i="27" s="1"/>
  <c r="AL12" i="27"/>
  <c r="AL69" i="27" s="1"/>
  <c r="AE78" i="29"/>
  <c r="CL78" i="43" s="1"/>
  <c r="AG14" i="31"/>
  <c r="Z15" i="27"/>
  <c r="Z67" i="27" s="1"/>
  <c r="AB14" i="31"/>
  <c r="U15" i="27"/>
  <c r="U67" i="27" s="1"/>
  <c r="AI15" i="27"/>
  <c r="AI101" i="27" s="1"/>
  <c r="AE14" i="31"/>
  <c r="Q14" i="31"/>
  <c r="V14" i="31"/>
  <c r="V15" i="27"/>
  <c r="N14" i="31"/>
  <c r="T14" i="31"/>
  <c r="AQ14" i="31"/>
  <c r="BL14" i="31"/>
  <c r="BC14" i="31"/>
  <c r="AR14" i="31"/>
  <c r="AS14" i="31"/>
  <c r="AM14" i="31"/>
  <c r="BY15" i="27"/>
  <c r="BY79" i="27" s="1"/>
  <c r="AO15" i="27"/>
  <c r="AO78" i="27" s="1"/>
  <c r="BW15" i="27"/>
  <c r="BW65" i="27" s="1"/>
  <c r="CE15" i="27"/>
  <c r="CE65" i="27" s="1"/>
  <c r="BV15" i="27"/>
  <c r="BV54" i="27" s="1"/>
  <c r="BR15" i="27"/>
  <c r="BR88" i="27" s="1"/>
  <c r="S14" i="31"/>
  <c r="X15" i="27"/>
  <c r="BR14" i="31"/>
  <c r="AF87" i="42"/>
  <c r="AF65" i="42"/>
  <c r="AF56" i="42"/>
  <c r="AF101" i="42"/>
  <c r="AF66" i="42"/>
  <c r="AF57" i="42"/>
  <c r="AF89" i="42"/>
  <c r="AF86" i="42"/>
  <c r="AF68" i="42"/>
  <c r="AF88" i="42"/>
  <c r="AF54" i="42"/>
  <c r="AF61" i="42"/>
  <c r="AF78" i="42"/>
  <c r="AF59" i="42"/>
  <c r="AF45" i="42"/>
  <c r="AF80" i="42"/>
  <c r="AF55" i="42"/>
  <c r="AF58" i="42"/>
  <c r="AF67" i="42"/>
  <c r="AF60" i="42"/>
  <c r="AF30" i="42"/>
  <c r="AF84" i="42"/>
  <c r="AF85" i="42"/>
  <c r="AF81" i="42"/>
  <c r="AF79" i="42"/>
  <c r="I14" i="31"/>
  <c r="U14" i="31"/>
  <c r="M89" i="42"/>
  <c r="M60" i="42"/>
  <c r="M45" i="42"/>
  <c r="M88" i="42"/>
  <c r="M101" i="42"/>
  <c r="M79" i="42"/>
  <c r="M59" i="42"/>
  <c r="M68" i="42"/>
  <c r="M84" i="42"/>
  <c r="M61" i="42"/>
  <c r="M54" i="42"/>
  <c r="M58" i="42"/>
  <c r="M85" i="42"/>
  <c r="M80" i="42"/>
  <c r="M55" i="42"/>
  <c r="M86" i="42"/>
  <c r="M87" i="42"/>
  <c r="M78" i="42"/>
  <c r="M56" i="42"/>
  <c r="M66" i="42"/>
  <c r="M57" i="42"/>
  <c r="M81" i="42"/>
  <c r="M67" i="42"/>
  <c r="M65" i="42"/>
  <c r="M30" i="42"/>
  <c r="AB12" i="27"/>
  <c r="AB63" i="27" s="1"/>
  <c r="BH14" i="31"/>
  <c r="AP14" i="31"/>
  <c r="AN14" i="31"/>
  <c r="BI14" i="31"/>
  <c r="BF14" i="31"/>
  <c r="BD14" i="31"/>
  <c r="BH15" i="27"/>
  <c r="BH30" i="27" s="1"/>
  <c r="BE15" i="27"/>
  <c r="BE86" i="27" s="1"/>
  <c r="CA15" i="27"/>
  <c r="CA58" i="27" s="1"/>
  <c r="BS15" i="27"/>
  <c r="BJ15" i="27"/>
  <c r="BJ65" i="27" s="1"/>
  <c r="AI14" i="31"/>
  <c r="J14" i="31"/>
  <c r="AH15" i="27"/>
  <c r="AH81" i="27" s="1"/>
  <c r="Q58" i="42"/>
  <c r="Q88" i="42"/>
  <c r="Q87" i="42"/>
  <c r="Q66" i="42"/>
  <c r="Q57" i="42"/>
  <c r="Q89" i="42"/>
  <c r="Q68" i="42"/>
  <c r="Q79" i="42"/>
  <c r="Q30" i="42"/>
  <c r="Q84" i="42"/>
  <c r="Q60" i="42"/>
  <c r="Q67" i="42"/>
  <c r="Q101" i="42"/>
  <c r="Q59" i="42"/>
  <c r="Q45" i="42"/>
  <c r="Q78" i="42"/>
  <c r="Q54" i="42"/>
  <c r="Q81" i="42"/>
  <c r="Q55" i="42"/>
  <c r="Q61" i="42"/>
  <c r="Q85" i="42"/>
  <c r="Q86" i="42"/>
  <c r="Q80" i="42"/>
  <c r="Q65" i="42"/>
  <c r="Q56" i="42"/>
  <c r="AA14" i="31"/>
  <c r="P15" i="27"/>
  <c r="P55" i="27" s="1"/>
  <c r="AT14" i="31"/>
  <c r="AP15" i="27"/>
  <c r="AP57" i="27" s="1"/>
  <c r="BX15" i="27"/>
  <c r="BX78" i="27" s="1"/>
  <c r="AR15" i="27"/>
  <c r="AR88" i="27" s="1"/>
  <c r="BI15" i="27"/>
  <c r="BI67" i="27" s="1"/>
  <c r="AT12" i="27"/>
  <c r="AT42" i="27" s="1"/>
  <c r="S15" i="27"/>
  <c r="S66" i="27" s="1"/>
  <c r="K14" i="31"/>
  <c r="AD14" i="31"/>
  <c r="AB15" i="27"/>
  <c r="AB68" i="27" s="1"/>
  <c r="I15" i="27"/>
  <c r="I80" i="27" s="1"/>
  <c r="J15" i="27"/>
  <c r="J84" i="27" s="1"/>
  <c r="AE15" i="27"/>
  <c r="AE56" i="27" s="1"/>
  <c r="AA15" i="27"/>
  <c r="AA56" i="27" s="1"/>
  <c r="BN14" i="31"/>
  <c r="BX14" i="31"/>
  <c r="BO14" i="31"/>
  <c r="AO14" i="31"/>
  <c r="BZ14" i="31"/>
  <c r="BS14" i="31"/>
  <c r="BQ15" i="27"/>
  <c r="BQ45" i="27" s="1"/>
  <c r="AV15" i="27"/>
  <c r="AV59" i="27" s="1"/>
  <c r="AW15" i="27"/>
  <c r="AW55" i="27" s="1"/>
  <c r="CB15" i="27"/>
  <c r="CB66" i="27" s="1"/>
  <c r="AJ15" i="27"/>
  <c r="AJ55" i="27" s="1"/>
  <c r="BM15" i="27"/>
  <c r="Z14" i="31"/>
  <c r="N15" i="27"/>
  <c r="N30" i="27" s="1"/>
  <c r="BT14" i="31"/>
  <c r="AX15" i="27"/>
  <c r="AX57" i="27" s="1"/>
  <c r="W14" i="31"/>
  <c r="O14" i="31"/>
  <c r="R15" i="27"/>
  <c r="AU14" i="31"/>
  <c r="AW14" i="31"/>
  <c r="BC15" i="27"/>
  <c r="BC66" i="27" s="1"/>
  <c r="BK15" i="27"/>
  <c r="BK30" i="27" s="1"/>
  <c r="AD12" i="27"/>
  <c r="AD98" i="27" s="1"/>
  <c r="BE14" i="31"/>
  <c r="AY14" i="31"/>
  <c r="CB14" i="31"/>
  <c r="BB14" i="31"/>
  <c r="AZ14" i="31"/>
  <c r="CD14" i="31"/>
  <c r="CD52" i="31" s="1"/>
  <c r="BD15" i="27"/>
  <c r="BD54" i="27" s="1"/>
  <c r="BG15" i="27"/>
  <c r="BG45" i="27" s="1"/>
  <c r="AS15" i="27"/>
  <c r="AS68" i="27" s="1"/>
  <c r="AN15" i="27"/>
  <c r="AN54" i="27" s="1"/>
  <c r="AZ15" i="27"/>
  <c r="AZ58" i="27" s="1"/>
  <c r="AQ15" i="27"/>
  <c r="AQ65" i="27" s="1"/>
  <c r="AC14" i="31"/>
  <c r="O15" i="27"/>
  <c r="O57" i="27" s="1"/>
  <c r="AX14" i="31"/>
  <c r="BO15" i="27"/>
  <c r="BO79" i="27" s="1"/>
  <c r="BU15" i="27"/>
  <c r="BU78" i="27" s="1"/>
  <c r="AF14" i="31"/>
  <c r="X14" i="31"/>
  <c r="BA14" i="31"/>
  <c r="BW14" i="31"/>
  <c r="AF15" i="27"/>
  <c r="AF58" i="27" s="1"/>
  <c r="W130" i="27"/>
  <c r="AG15" i="27"/>
  <c r="AG89" i="27" s="1"/>
  <c r="T15" i="27"/>
  <c r="T81" i="27" s="1"/>
  <c r="L15" i="27"/>
  <c r="L55" i="27" s="1"/>
  <c r="AH14" i="31"/>
  <c r="Y14" i="31"/>
  <c r="W15" i="27"/>
  <c r="W80" i="27" s="1"/>
  <c r="R14" i="31"/>
  <c r="Y15" i="27"/>
  <c r="Y86" i="27" s="1"/>
  <c r="P14" i="31"/>
  <c r="AD15" i="27"/>
  <c r="AD65" i="27" s="1"/>
  <c r="AL14" i="31"/>
  <c r="BK14" i="31"/>
  <c r="AK14" i="31"/>
  <c r="BJ14" i="31"/>
  <c r="BV14" i="31"/>
  <c r="CE14" i="31"/>
  <c r="CE50" i="31" s="1"/>
  <c r="BP15" i="27"/>
  <c r="BP101" i="27" s="1"/>
  <c r="AY15" i="27"/>
  <c r="AY78" i="27" s="1"/>
  <c r="AT15" i="27"/>
  <c r="AT45" i="27" s="1"/>
  <c r="CD15" i="27"/>
  <c r="BA15" i="27"/>
  <c r="BA79" i="27" s="1"/>
  <c r="BZ15" i="27"/>
  <c r="M14" i="31"/>
  <c r="AC68" i="42"/>
  <c r="AC86" i="42"/>
  <c r="AC59" i="42"/>
  <c r="AC30" i="42"/>
  <c r="AC65" i="42"/>
  <c r="AC84" i="42"/>
  <c r="AC79" i="42"/>
  <c r="AC55" i="42"/>
  <c r="AC81" i="42"/>
  <c r="AC85" i="42"/>
  <c r="AC61" i="42"/>
  <c r="AC60" i="42"/>
  <c r="AC80" i="42"/>
  <c r="AC87" i="42"/>
  <c r="AC66" i="42"/>
  <c r="AC56" i="42"/>
  <c r="AC45" i="42"/>
  <c r="AC88" i="42"/>
  <c r="AC101" i="42"/>
  <c r="AC67" i="42"/>
  <c r="AC57" i="42"/>
  <c r="AC89" i="42"/>
  <c r="AC54" i="42"/>
  <c r="AC78" i="42"/>
  <c r="AC58" i="42"/>
  <c r="AB26" i="27"/>
  <c r="AO82" i="29"/>
  <c r="DB82" i="43" s="1"/>
  <c r="AU12" i="27"/>
  <c r="AU82" i="27" s="1"/>
  <c r="AB77" i="27"/>
  <c r="AB97" i="27"/>
  <c r="AD131" i="27"/>
  <c r="AB52" i="27"/>
  <c r="AE70" i="29"/>
  <c r="CL70" i="43" s="1"/>
  <c r="AB41" i="27"/>
  <c r="AM14" i="27"/>
  <c r="AX12" i="27"/>
  <c r="AX82" i="27" s="1"/>
  <c r="AY13" i="31"/>
  <c r="BA13" i="31"/>
  <c r="AA11" i="31"/>
  <c r="BI13" i="27"/>
  <c r="BI43" i="27" s="1"/>
  <c r="BN13" i="27"/>
  <c r="AE131" i="27"/>
  <c r="AO79" i="29"/>
  <c r="DB79" i="43" s="1"/>
  <c r="CA14" i="27"/>
  <c r="CA100" i="27" s="1"/>
  <c r="BT14" i="27"/>
  <c r="BT73" i="27" s="1"/>
  <c r="AQ14" i="27"/>
  <c r="AQ100" i="27" s="1"/>
  <c r="AQ12" i="27"/>
  <c r="AQ69" i="27" s="1"/>
  <c r="X131" i="27"/>
  <c r="AG69" i="42"/>
  <c r="AG64" i="42"/>
  <c r="AG71" i="42"/>
  <c r="AG98" i="42"/>
  <c r="AG82" i="42"/>
  <c r="AG27" i="42"/>
  <c r="AG63" i="42"/>
  <c r="AG42" i="42"/>
  <c r="BV41" i="42"/>
  <c r="BV52" i="42"/>
  <c r="BV53" i="42"/>
  <c r="BV97" i="42"/>
  <c r="BV77" i="42"/>
  <c r="BV51" i="42"/>
  <c r="BV26" i="42"/>
  <c r="AT71" i="42"/>
  <c r="AT98" i="42"/>
  <c r="AT63" i="42"/>
  <c r="AT69" i="42"/>
  <c r="AT64" i="42"/>
  <c r="AT42" i="42"/>
  <c r="AT27" i="42"/>
  <c r="AT82" i="42"/>
  <c r="AI13" i="31"/>
  <c r="N129" i="27"/>
  <c r="R129" i="27"/>
  <c r="T11" i="31"/>
  <c r="BF13" i="31"/>
  <c r="V11" i="31"/>
  <c r="AV13" i="31"/>
  <c r="BQ13" i="27"/>
  <c r="BQ99" i="27" s="1"/>
  <c r="BC13" i="27"/>
  <c r="BC43" i="27" s="1"/>
  <c r="CD14" i="27"/>
  <c r="CD44" i="27" s="1"/>
  <c r="BU14" i="27"/>
  <c r="BU29" i="27" s="1"/>
  <c r="BF14" i="27"/>
  <c r="BF44" i="27" s="1"/>
  <c r="AE77" i="29"/>
  <c r="CL77" i="43" s="1"/>
  <c r="AE75" i="29"/>
  <c r="CL75" i="43" s="1"/>
  <c r="CN74" i="43" s="1"/>
  <c r="AP12" i="27"/>
  <c r="AP13" i="31"/>
  <c r="AU131" i="27"/>
  <c r="AS13" i="31"/>
  <c r="BE13" i="31"/>
  <c r="AN13" i="31"/>
  <c r="AR13" i="27"/>
  <c r="AR62" i="27" s="1"/>
  <c r="BF13" i="27"/>
  <c r="BF83" i="27" s="1"/>
  <c r="BK13" i="27"/>
  <c r="BO14" i="27"/>
  <c r="BO44" i="27" s="1"/>
  <c r="AT14" i="27"/>
  <c r="AT44" i="27" s="1"/>
  <c r="AO14" i="27"/>
  <c r="AO75" i="27" s="1"/>
  <c r="AM12" i="27"/>
  <c r="AM69" i="27" s="1"/>
  <c r="AM131" i="27"/>
  <c r="AR131" i="27"/>
  <c r="AZ42" i="42"/>
  <c r="AZ98" i="42"/>
  <c r="AZ63" i="42"/>
  <c r="AZ69" i="42"/>
  <c r="AZ82" i="42"/>
  <c r="AZ71" i="42"/>
  <c r="AZ64" i="42"/>
  <c r="AZ27" i="42"/>
  <c r="BD13" i="31"/>
  <c r="U12" i="31"/>
  <c r="Z12" i="31"/>
  <c r="AO80" i="29"/>
  <c r="DB80" i="43" s="1"/>
  <c r="CE13" i="27"/>
  <c r="CE28" i="27" s="1"/>
  <c r="CD13" i="27"/>
  <c r="CD43" i="27" s="1"/>
  <c r="AD85" i="30"/>
  <c r="CA85" i="45" s="1"/>
  <c r="CC14" i="27"/>
  <c r="CC100" i="27" s="1"/>
  <c r="BP14" i="27"/>
  <c r="BP75" i="27" s="1"/>
  <c r="BS14" i="27"/>
  <c r="BS100" i="27" s="1"/>
  <c r="AE82" i="29"/>
  <c r="CL82" i="43" s="1"/>
  <c r="Q129" i="27"/>
  <c r="AT13" i="31"/>
  <c r="X12" i="31"/>
  <c r="BB13" i="31"/>
  <c r="AZ131" i="27"/>
  <c r="BY13" i="27"/>
  <c r="BY83" i="27" s="1"/>
  <c r="R130" i="27"/>
  <c r="AX131" i="27"/>
  <c r="BQ14" i="27"/>
  <c r="BQ73" i="27" s="1"/>
  <c r="AK14" i="27"/>
  <c r="AK74" i="27" s="1"/>
  <c r="BV14" i="27"/>
  <c r="BV44" i="27" s="1"/>
  <c r="BG13" i="31"/>
  <c r="CB14" i="27"/>
  <c r="P129" i="27"/>
  <c r="AN12" i="27"/>
  <c r="AN98" i="27" s="1"/>
  <c r="T41" i="42"/>
  <c r="T97" i="42"/>
  <c r="T77" i="42"/>
  <c r="T52" i="42"/>
  <c r="T51" i="42"/>
  <c r="T26" i="42"/>
  <c r="T53" i="42"/>
  <c r="AF13" i="31"/>
  <c r="AD14" i="27"/>
  <c r="AD100" i="27" s="1"/>
  <c r="AA12" i="31"/>
  <c r="AV13" i="27"/>
  <c r="AV62" i="27" s="1"/>
  <c r="BO13" i="27"/>
  <c r="BO83" i="27" s="1"/>
  <c r="AE72" i="29"/>
  <c r="CL72" i="43" s="1"/>
  <c r="AX14" i="27"/>
  <c r="AX29" i="27" s="1"/>
  <c r="BC14" i="27"/>
  <c r="BC75" i="27" s="1"/>
  <c r="AN14" i="27"/>
  <c r="AN44" i="27" s="1"/>
  <c r="X132" i="27"/>
  <c r="T130" i="27"/>
  <c r="AG98" i="44"/>
  <c r="AG71" i="44"/>
  <c r="AG69" i="44"/>
  <c r="AG67" i="44"/>
  <c r="AG39" i="44"/>
  <c r="AG26" i="44"/>
  <c r="AB51" i="42"/>
  <c r="AB77" i="42"/>
  <c r="AB53" i="42"/>
  <c r="AB97" i="42"/>
  <c r="AB52" i="42"/>
  <c r="AB26" i="42"/>
  <c r="AB41" i="42"/>
  <c r="AY12" i="27"/>
  <c r="BL13" i="27"/>
  <c r="BL43" i="27" s="1"/>
  <c r="K129" i="27"/>
  <c r="AO13" i="31"/>
  <c r="AE13" i="31"/>
  <c r="V12" i="31"/>
  <c r="AZ13" i="31"/>
  <c r="AO74" i="29"/>
  <c r="DB74" i="43" s="1"/>
  <c r="BP13" i="27"/>
  <c r="BP83" i="27" s="1"/>
  <c r="AC131" i="27"/>
  <c r="BZ14" i="27"/>
  <c r="BZ100" i="27" s="1"/>
  <c r="BH14" i="27"/>
  <c r="BH75" i="27" s="1"/>
  <c r="BR14" i="27"/>
  <c r="BR74" i="27" s="1"/>
  <c r="AG131" i="27"/>
  <c r="AV131" i="27"/>
  <c r="H129" i="27"/>
  <c r="M129" i="27"/>
  <c r="X11" i="31"/>
  <c r="AH13" i="31"/>
  <c r="AH14" i="27"/>
  <c r="AH74" i="27" s="1"/>
  <c r="R14" i="27"/>
  <c r="R74" i="27" s="1"/>
  <c r="BV13" i="27"/>
  <c r="BV28" i="27" s="1"/>
  <c r="BH13" i="27"/>
  <c r="BH62" i="27" s="1"/>
  <c r="AH131" i="27"/>
  <c r="AS14" i="27"/>
  <c r="AS100" i="27" s="1"/>
  <c r="BX14" i="27"/>
  <c r="BX76" i="27" s="1"/>
  <c r="BY14" i="27"/>
  <c r="BY100" i="27" s="1"/>
  <c r="AB14" i="27"/>
  <c r="AB100" i="27" s="1"/>
  <c r="AB63" i="42"/>
  <c r="AB69" i="42"/>
  <c r="AB98" i="42"/>
  <c r="AB64" i="42"/>
  <c r="AB42" i="42"/>
  <c r="AB27" i="42"/>
  <c r="AB82" i="42"/>
  <c r="AB71" i="42"/>
  <c r="L129" i="27"/>
  <c r="G129" i="27"/>
  <c r="BC13" i="31"/>
  <c r="BS13" i="27"/>
  <c r="AW14" i="27"/>
  <c r="AW76" i="27" s="1"/>
  <c r="AC14" i="27"/>
  <c r="AC73" i="27" s="1"/>
  <c r="AK67" i="44"/>
  <c r="BD13" i="27"/>
  <c r="BD83" i="27" s="1"/>
  <c r="AW13" i="31"/>
  <c r="BG14" i="27"/>
  <c r="BG100" i="27" s="1"/>
  <c r="R11" i="31"/>
  <c r="AM13" i="31"/>
  <c r="AL13" i="31"/>
  <c r="AJ13" i="31"/>
  <c r="BT13" i="27"/>
  <c r="BT83" i="27" s="1"/>
  <c r="CA13" i="27"/>
  <c r="CA72" i="27" s="1"/>
  <c r="AS131" i="27"/>
  <c r="AL131" i="27"/>
  <c r="AR14" i="27"/>
  <c r="AR44" i="27" s="1"/>
  <c r="BL14" i="27"/>
  <c r="BL44" i="27" s="1"/>
  <c r="BA14" i="27"/>
  <c r="BA73" i="27" s="1"/>
  <c r="AJ131" i="27"/>
  <c r="R81" i="29"/>
  <c r="BV81" i="43" s="1"/>
  <c r="BX80" i="43" s="1"/>
  <c r="R76" i="29"/>
  <c r="BV76" i="43" s="1"/>
  <c r="BX76" i="43" s="1"/>
  <c r="O129" i="27"/>
  <c r="AU13" i="31"/>
  <c r="I129" i="27"/>
  <c r="F129" i="27"/>
  <c r="Z11" i="31"/>
  <c r="Y11" i="31"/>
  <c r="S12" i="31"/>
  <c r="AO81" i="29"/>
  <c r="DB81" i="43" s="1"/>
  <c r="AO77" i="29"/>
  <c r="DB77" i="43" s="1"/>
  <c r="BJ13" i="27"/>
  <c r="BJ70" i="27" s="1"/>
  <c r="BG13" i="27"/>
  <c r="BG99" i="27" s="1"/>
  <c r="BA131" i="27"/>
  <c r="BJ14" i="27"/>
  <c r="BJ100" i="27" s="1"/>
  <c r="CE14" i="27"/>
  <c r="CE74" i="27" s="1"/>
  <c r="AU14" i="27"/>
  <c r="AE51" i="29"/>
  <c r="CL51" i="43" s="1"/>
  <c r="AI12" i="27"/>
  <c r="AI82" i="27" s="1"/>
  <c r="AL14" i="27"/>
  <c r="AL44" i="27" s="1"/>
  <c r="I12" i="31"/>
  <c r="AO75" i="29"/>
  <c r="DB75" i="43" s="1"/>
  <c r="D129" i="27"/>
  <c r="AK12" i="27"/>
  <c r="AK69" i="27" s="1"/>
  <c r="AQ13" i="31"/>
  <c r="Y12" i="31"/>
  <c r="AC13" i="31"/>
  <c r="S11" i="31"/>
  <c r="AO73" i="29"/>
  <c r="DB73" i="43" s="1"/>
  <c r="DD72" i="43" s="1"/>
  <c r="BU13" i="27"/>
  <c r="BU83" i="27" s="1"/>
  <c r="BX13" i="27"/>
  <c r="BX43" i="27" s="1"/>
  <c r="AT131" i="27"/>
  <c r="AI131" i="27"/>
  <c r="AV14" i="27"/>
  <c r="AV75" i="27" s="1"/>
  <c r="AZ14" i="27"/>
  <c r="AZ29" i="27" s="1"/>
  <c r="AJ14" i="27"/>
  <c r="AJ73" i="27" s="1"/>
  <c r="AE63" i="29"/>
  <c r="CL63" i="43" s="1"/>
  <c r="AG14" i="27"/>
  <c r="AG76" i="27" s="1"/>
  <c r="AC12" i="27"/>
  <c r="AC27" i="27" s="1"/>
  <c r="AQ131" i="27"/>
  <c r="BE13" i="27"/>
  <c r="BE99" i="27" s="1"/>
  <c r="E129" i="27"/>
  <c r="W11" i="31"/>
  <c r="T12" i="31"/>
  <c r="AD13" i="31"/>
  <c r="CB13" i="27"/>
  <c r="CB70" i="27" s="1"/>
  <c r="BM13" i="27"/>
  <c r="BM72" i="27" s="1"/>
  <c r="BD14" i="27"/>
  <c r="BD74" i="27" s="1"/>
  <c r="BW14" i="27"/>
  <c r="BW100" i="27" s="1"/>
  <c r="BB14" i="27"/>
  <c r="BB29" i="27" s="1"/>
  <c r="AE73" i="29"/>
  <c r="CL73" i="43" s="1"/>
  <c r="AE14" i="27"/>
  <c r="BB131" i="27"/>
  <c r="AE81" i="29"/>
  <c r="CL81" i="43" s="1"/>
  <c r="BI14" i="27"/>
  <c r="BI76" i="27" s="1"/>
  <c r="AR13" i="31"/>
  <c r="AX13" i="31"/>
  <c r="AI14" i="27"/>
  <c r="AI29" i="27" s="1"/>
  <c r="AY131" i="27"/>
  <c r="BR13" i="27"/>
  <c r="BR83" i="27" s="1"/>
  <c r="CC13" i="27"/>
  <c r="CC99" i="27" s="1"/>
  <c r="AE80" i="29"/>
  <c r="CL80" i="43" s="1"/>
  <c r="AE79" i="29"/>
  <c r="CL79" i="43" s="1"/>
  <c r="BK14" i="27"/>
  <c r="BK76" i="27" s="1"/>
  <c r="BN14" i="27"/>
  <c r="BN75" i="27" s="1"/>
  <c r="AP14" i="27"/>
  <c r="AP76" i="27" s="1"/>
  <c r="R78" i="29"/>
  <c r="BV78" i="43" s="1"/>
  <c r="BX77" i="43" s="1"/>
  <c r="R74" i="29"/>
  <c r="BV74" i="43" s="1"/>
  <c r="U11" i="31"/>
  <c r="AA130" i="27"/>
  <c r="J129" i="27"/>
  <c r="AF14" i="27"/>
  <c r="AF74" i="27" s="1"/>
  <c r="W12" i="31"/>
  <c r="AO131" i="27"/>
  <c r="BZ13" i="27"/>
  <c r="BZ70" i="27" s="1"/>
  <c r="BW13" i="27"/>
  <c r="BW83" i="27" s="1"/>
  <c r="AE68" i="29"/>
  <c r="CL68" i="43" s="1"/>
  <c r="BM14" i="27"/>
  <c r="BM44" i="27" s="1"/>
  <c r="AY14" i="27"/>
  <c r="AY75" i="27" s="1"/>
  <c r="BE14" i="27"/>
  <c r="BE44" i="27" s="1"/>
  <c r="AO78" i="29"/>
  <c r="DB78" i="43" s="1"/>
  <c r="AE60" i="29"/>
  <c r="CL60" i="43" s="1"/>
  <c r="CP60" i="43" s="1"/>
  <c r="AV82" i="42"/>
  <c r="AV69" i="42"/>
  <c r="AV64" i="42"/>
  <c r="AV71" i="42"/>
  <c r="AV42" i="42"/>
  <c r="AV27" i="42"/>
  <c r="AV98" i="42"/>
  <c r="AV63" i="42"/>
  <c r="BT44" i="27"/>
  <c r="AE67" i="29"/>
  <c r="CL67" i="43" s="1"/>
  <c r="Z130" i="27"/>
  <c r="AE64" i="29"/>
  <c r="CL64" i="43" s="1"/>
  <c r="AC84" i="30"/>
  <c r="BT84" i="45" s="1"/>
  <c r="BV84" i="45" s="1"/>
  <c r="Y132" i="27"/>
  <c r="AC89" i="30"/>
  <c r="BT89" i="45" s="1"/>
  <c r="AJ57" i="27"/>
  <c r="BV74" i="27"/>
  <c r="AJ56" i="27"/>
  <c r="AX75" i="27"/>
  <c r="AO76" i="29"/>
  <c r="DB76" i="43" s="1"/>
  <c r="AC86" i="30"/>
  <c r="BT86" i="45" s="1"/>
  <c r="BV85" i="45" s="1"/>
  <c r="AJ30" i="27"/>
  <c r="BV100" i="27"/>
  <c r="W131" i="27"/>
  <c r="BG74" i="27"/>
  <c r="R73" i="29"/>
  <c r="BV73" i="43" s="1"/>
  <c r="BX72" i="43" s="1"/>
  <c r="BG76" i="27"/>
  <c r="BG73" i="27"/>
  <c r="BG75" i="27"/>
  <c r="R131" i="27"/>
  <c r="AJ67" i="27"/>
  <c r="AJ88" i="27"/>
  <c r="AJ87" i="27"/>
  <c r="AK44" i="27"/>
  <c r="AJ66" i="27"/>
  <c r="AJ101" i="27"/>
  <c r="AJ45" i="27"/>
  <c r="AJ68" i="27"/>
  <c r="BF43" i="27"/>
  <c r="BF99" i="27"/>
  <c r="BF28" i="27"/>
  <c r="AE50" i="29"/>
  <c r="CL50" i="43" s="1"/>
  <c r="CQ50" i="43" s="1"/>
  <c r="AR37" i="40" s="1"/>
  <c r="AL75" i="27"/>
  <c r="AL73" i="27"/>
  <c r="R82" i="29"/>
  <c r="BV82" i="43" s="1"/>
  <c r="AL29" i="27"/>
  <c r="BO43" i="27"/>
  <c r="AX73" i="27"/>
  <c r="BC76" i="27"/>
  <c r="BT76" i="27"/>
  <c r="U132" i="27"/>
  <c r="AE69" i="29"/>
  <c r="CL69" i="43" s="1"/>
  <c r="BU44" i="27"/>
  <c r="BU76" i="27"/>
  <c r="AC83" i="30"/>
  <c r="BT83" i="45" s="1"/>
  <c r="Y131" i="27"/>
  <c r="AC88" i="30"/>
  <c r="BT88" i="45" s="1"/>
  <c r="BT74" i="27"/>
  <c r="V132" i="27"/>
  <c r="AJ29" i="27"/>
  <c r="AE46" i="29"/>
  <c r="CL46" i="43" s="1"/>
  <c r="CN45" i="43" s="1"/>
  <c r="AJ76" i="27"/>
  <c r="S131" i="27"/>
  <c r="AA131" i="27"/>
  <c r="AJ74" i="27"/>
  <c r="BA44" i="27"/>
  <c r="BM83" i="27"/>
  <c r="S130" i="27"/>
  <c r="X130" i="27"/>
  <c r="AJ44" i="27"/>
  <c r="AJ100" i="27"/>
  <c r="AC90" i="30"/>
  <c r="BT90" i="45" s="1"/>
  <c r="BV90" i="45" s="1"/>
  <c r="AK131" i="27"/>
  <c r="AE65" i="29"/>
  <c r="CL65" i="43" s="1"/>
  <c r="S132" i="27"/>
  <c r="T131" i="27"/>
  <c r="AW131" i="27"/>
  <c r="CE29" i="27"/>
  <c r="AE53" i="29"/>
  <c r="CL53" i="43" s="1"/>
  <c r="CN52" i="43" s="1"/>
  <c r="BJ74" i="27"/>
  <c r="AF131" i="27"/>
  <c r="BG44" i="27"/>
  <c r="AW75" i="27"/>
  <c r="BP100" i="27"/>
  <c r="BF29" i="27"/>
  <c r="AE61" i="29"/>
  <c r="CL61" i="43" s="1"/>
  <c r="AC87" i="30"/>
  <c r="BT87" i="45" s="1"/>
  <c r="BF62" i="27"/>
  <c r="AE62" i="29"/>
  <c r="CL62" i="43" s="1"/>
  <c r="W132" i="27"/>
  <c r="BV83" i="27"/>
  <c r="BM43" i="27"/>
  <c r="AB131" i="27"/>
  <c r="AA132" i="27"/>
  <c r="AE55" i="29"/>
  <c r="CL55" i="43" s="1"/>
  <c r="CN55" i="43" s="1"/>
  <c r="AE47" i="29"/>
  <c r="CL47" i="43" s="1"/>
  <c r="T132" i="27"/>
  <c r="AE71" i="29"/>
  <c r="CL71" i="43" s="1"/>
  <c r="AP74" i="27"/>
  <c r="V130" i="27"/>
  <c r="U131" i="27"/>
  <c r="AE54" i="29"/>
  <c r="CL54" i="43" s="1"/>
  <c r="AE66" i="29"/>
  <c r="CL66" i="43" s="1"/>
  <c r="Z132" i="27"/>
  <c r="BE61" i="27"/>
  <c r="BE79" i="27"/>
  <c r="BE78" i="27"/>
  <c r="BS88" i="27"/>
  <c r="BS89" i="27"/>
  <c r="AW81" i="27"/>
  <c r="AS89" i="27"/>
  <c r="AS55" i="27"/>
  <c r="AS85" i="27"/>
  <c r="AZ60" i="27"/>
  <c r="AZ67" i="27"/>
  <c r="AZ87" i="27"/>
  <c r="AZ89" i="27"/>
  <c r="AZ30" i="27"/>
  <c r="AZ101" i="27"/>
  <c r="AZ85" i="27"/>
  <c r="AZ55" i="27"/>
  <c r="AZ61" i="27"/>
  <c r="AZ65" i="27"/>
  <c r="AZ84" i="27"/>
  <c r="AZ59" i="27"/>
  <c r="AZ54" i="27"/>
  <c r="AZ80" i="27"/>
  <c r="BP58" i="27"/>
  <c r="BP54" i="27"/>
  <c r="BP45" i="27"/>
  <c r="BP65" i="27"/>
  <c r="BP56" i="27"/>
  <c r="BP61" i="27"/>
  <c r="AT30" i="27"/>
  <c r="AT78" i="27"/>
  <c r="AT59" i="27"/>
  <c r="BA68" i="27"/>
  <c r="BA59" i="27"/>
  <c r="BB101" i="27"/>
  <c r="BB61" i="27"/>
  <c r="BB81" i="27"/>
  <c r="BB55" i="27"/>
  <c r="BB87" i="27"/>
  <c r="BB58" i="27"/>
  <c r="BB79" i="27"/>
  <c r="BB65" i="27"/>
  <c r="BB78" i="27"/>
  <c r="BB68" i="27"/>
  <c r="BB30" i="27"/>
  <c r="BB88" i="27"/>
  <c r="BB45" i="27"/>
  <c r="BB89" i="27"/>
  <c r="BB66" i="27"/>
  <c r="BB57" i="27"/>
  <c r="BO61" i="27"/>
  <c r="BO56" i="27"/>
  <c r="BO89" i="27"/>
  <c r="BO57" i="27"/>
  <c r="BO68" i="27"/>
  <c r="BO85" i="27"/>
  <c r="BU85" i="27"/>
  <c r="BU80" i="27"/>
  <c r="BU55" i="27"/>
  <c r="AP66" i="27"/>
  <c r="AP84" i="27"/>
  <c r="AP85" i="27"/>
  <c r="AR67" i="27"/>
  <c r="AR84" i="27"/>
  <c r="AR68" i="27"/>
  <c r="AE57" i="29"/>
  <c r="CL57" i="43" s="1"/>
  <c r="CN56" i="43" s="1"/>
  <c r="BT88" i="27"/>
  <c r="BT85" i="27"/>
  <c r="BL68" i="27"/>
  <c r="BL80" i="27"/>
  <c r="BL66" i="27"/>
  <c r="AU57" i="27"/>
  <c r="CE58" i="27"/>
  <c r="BR59" i="27"/>
  <c r="BR81" i="27"/>
  <c r="BR30" i="27"/>
  <c r="BH80" i="27"/>
  <c r="BH79" i="27"/>
  <c r="BH88" i="27"/>
  <c r="CA79" i="27"/>
  <c r="CA60" i="27"/>
  <c r="CA80" i="27"/>
  <c r="BJ84" i="27"/>
  <c r="BJ61" i="27"/>
  <c r="AV66" i="27"/>
  <c r="CB84" i="27"/>
  <c r="CB79" i="27"/>
  <c r="BM68" i="27"/>
  <c r="CD76" i="31"/>
  <c r="CD59" i="31"/>
  <c r="CD57" i="31"/>
  <c r="CD63" i="31"/>
  <c r="BG30" i="27"/>
  <c r="BG55" i="27"/>
  <c r="BG87" i="27"/>
  <c r="BG80" i="27"/>
  <c r="BG81" i="27"/>
  <c r="BG101" i="27"/>
  <c r="BG54" i="27"/>
  <c r="AN101" i="27"/>
  <c r="AN61" i="27"/>
  <c r="AN45" i="27"/>
  <c r="AQ67" i="27"/>
  <c r="AQ89" i="27"/>
  <c r="AQ88" i="27"/>
  <c r="AY101" i="27"/>
  <c r="AY56" i="27"/>
  <c r="AY61" i="27"/>
  <c r="AY65" i="27"/>
  <c r="CD30" i="27"/>
  <c r="CD54" i="27"/>
  <c r="CD88" i="27"/>
  <c r="CD85" i="27"/>
  <c r="CD55" i="27"/>
  <c r="CD67" i="27"/>
  <c r="CD68" i="27"/>
  <c r="CD59" i="27"/>
  <c r="CD45" i="27"/>
  <c r="CD60" i="27"/>
  <c r="CD61" i="27"/>
  <c r="CD56" i="27"/>
  <c r="CD79" i="27"/>
  <c r="CD86" i="27"/>
  <c r="CD101" i="27"/>
  <c r="CD80" i="27"/>
  <c r="CD58" i="27"/>
  <c r="BZ57" i="27"/>
  <c r="AK58" i="27"/>
  <c r="AK56" i="27"/>
  <c r="AK68" i="27"/>
  <c r="AK86" i="27"/>
  <c r="AK55" i="27"/>
  <c r="AK66" i="27"/>
  <c r="BC101" i="27"/>
  <c r="BC54" i="27"/>
  <c r="BC30" i="27"/>
  <c r="BX85" i="27"/>
  <c r="BF81" i="27"/>
  <c r="BF89" i="27"/>
  <c r="BF78" i="27"/>
  <c r="AL101" i="27"/>
  <c r="AL85" i="27"/>
  <c r="AL87" i="27"/>
  <c r="AL57" i="27"/>
  <c r="BN85" i="27"/>
  <c r="BN81" i="27"/>
  <c r="BN55" i="27"/>
  <c r="AM101" i="27"/>
  <c r="AM87" i="27"/>
  <c r="AM55" i="27"/>
  <c r="AM30" i="27"/>
  <c r="AM84" i="27"/>
  <c r="AM58" i="27"/>
  <c r="AM66" i="27"/>
  <c r="AM60" i="27"/>
  <c r="AM45" i="27"/>
  <c r="AM67" i="27"/>
  <c r="AM61" i="27"/>
  <c r="AM79" i="27"/>
  <c r="AM86" i="27"/>
  <c r="AM65" i="27"/>
  <c r="AM56" i="27"/>
  <c r="AM80" i="27"/>
  <c r="AM59" i="27"/>
  <c r="AM89" i="27"/>
  <c r="AM68" i="27"/>
  <c r="AM81" i="27"/>
  <c r="AM57" i="27"/>
  <c r="AM78" i="27"/>
  <c r="AM54" i="27"/>
  <c r="AM85" i="27"/>
  <c r="AM88" i="27"/>
  <c r="BY60" i="27"/>
  <c r="BY85" i="27"/>
  <c r="BY65" i="27"/>
  <c r="BY54" i="27"/>
  <c r="BY78" i="27"/>
  <c r="BY58" i="27"/>
  <c r="BW56" i="27"/>
  <c r="BW59" i="27"/>
  <c r="BW61" i="27"/>
  <c r="BW58" i="27"/>
  <c r="BV67" i="27"/>
  <c r="BV65" i="27"/>
  <c r="BV55" i="27"/>
  <c r="BV87" i="27"/>
  <c r="BV66" i="27"/>
  <c r="BV60" i="27"/>
  <c r="O132" i="31"/>
  <c r="AE59" i="29"/>
  <c r="CL59" i="43" s="1"/>
  <c r="CN58" i="43" s="1"/>
  <c r="BV70" i="27"/>
  <c r="CD28" i="27"/>
  <c r="CA43" i="27"/>
  <c r="AE49" i="29"/>
  <c r="CL49" i="43" s="1"/>
  <c r="AE48" i="29"/>
  <c r="CL48" i="43" s="1"/>
  <c r="CE70" i="27"/>
  <c r="H94" i="30"/>
  <c r="AU94" i="45" s="1"/>
  <c r="F130" i="31"/>
  <c r="AD75" i="30"/>
  <c r="CA75" i="45" s="1"/>
  <c r="Y132" i="31"/>
  <c r="P82" i="30"/>
  <c r="BK82" i="45" s="1"/>
  <c r="BM81" i="45" s="1"/>
  <c r="R131" i="31"/>
  <c r="H91" i="30"/>
  <c r="AU91" i="45" s="1"/>
  <c r="I130" i="31"/>
  <c r="H85" i="30"/>
  <c r="AU85" i="45" s="1"/>
  <c r="O130" i="31"/>
  <c r="P89" i="30"/>
  <c r="BK89" i="45" s="1"/>
  <c r="K131" i="31"/>
  <c r="H93" i="30"/>
  <c r="AU93" i="45" s="1"/>
  <c r="G130" i="31"/>
  <c r="P85" i="30"/>
  <c r="BK85" i="45" s="1"/>
  <c r="O131" i="31"/>
  <c r="H83" i="30"/>
  <c r="AU83" i="45" s="1"/>
  <c r="AW82" i="45" s="1"/>
  <c r="Q130" i="31"/>
  <c r="P88" i="30"/>
  <c r="BK88" i="45" s="1"/>
  <c r="BP88" i="45" s="1"/>
  <c r="F42" i="40" s="1"/>
  <c r="L131" i="31"/>
  <c r="H95" i="30"/>
  <c r="AU95" i="45" s="1"/>
  <c r="E130" i="31"/>
  <c r="AD77" i="30"/>
  <c r="CA77" i="45" s="1"/>
  <c r="W132" i="31"/>
  <c r="H84" i="30"/>
  <c r="AU84" i="45" s="1"/>
  <c r="AW83" i="45" s="1"/>
  <c r="P130" i="31"/>
  <c r="H88" i="30"/>
  <c r="AU88" i="45" s="1"/>
  <c r="L130" i="31"/>
  <c r="AD81" i="30"/>
  <c r="CA81" i="45" s="1"/>
  <c r="S132" i="31"/>
  <c r="H90" i="30"/>
  <c r="AU90" i="45" s="1"/>
  <c r="J130" i="31"/>
  <c r="AD79" i="30"/>
  <c r="CA79" i="45" s="1"/>
  <c r="U132" i="31"/>
  <c r="P83" i="30"/>
  <c r="BK83" i="45" s="1"/>
  <c r="Q131" i="31"/>
  <c r="P90" i="30"/>
  <c r="BK90" i="45" s="1"/>
  <c r="J131" i="31"/>
  <c r="P86" i="30"/>
  <c r="BK86" i="45" s="1"/>
  <c r="BM85" i="45" s="1"/>
  <c r="N131" i="31"/>
  <c r="AD91" i="30"/>
  <c r="CA91" i="45" s="1"/>
  <c r="I132" i="31"/>
  <c r="H86" i="30"/>
  <c r="AU86" i="45" s="1"/>
  <c r="N130" i="31"/>
  <c r="R75" i="29"/>
  <c r="BV75" i="43" s="1"/>
  <c r="BX74" i="43" s="1"/>
  <c r="Y130" i="27"/>
  <c r="H87" i="30"/>
  <c r="AU87" i="45" s="1"/>
  <c r="M130" i="31"/>
  <c r="AD72" i="30"/>
  <c r="CA72" i="45" s="1"/>
  <c r="CC71" i="45" s="1"/>
  <c r="AB132" i="31"/>
  <c r="AD76" i="30"/>
  <c r="CA76" i="45" s="1"/>
  <c r="X132" i="31"/>
  <c r="AD82" i="30"/>
  <c r="CA82" i="45" s="1"/>
  <c r="CC81" i="45" s="1"/>
  <c r="R132" i="31"/>
  <c r="H89" i="30"/>
  <c r="AU89" i="45" s="1"/>
  <c r="K130" i="31"/>
  <c r="AD80" i="30"/>
  <c r="CA80" i="45" s="1"/>
  <c r="CC79" i="45" s="1"/>
  <c r="T132" i="31"/>
  <c r="AD73" i="30"/>
  <c r="CA73" i="45" s="1"/>
  <c r="AA132" i="31"/>
  <c r="P87" i="30"/>
  <c r="BK87" i="45" s="1"/>
  <c r="M131" i="31"/>
  <c r="AD78" i="30"/>
  <c r="CA78" i="45" s="1"/>
  <c r="V132" i="31"/>
  <c r="H92" i="30"/>
  <c r="AU92" i="45" s="1"/>
  <c r="H130" i="31"/>
  <c r="AD74" i="30"/>
  <c r="CA74" i="45" s="1"/>
  <c r="Z132" i="31"/>
  <c r="P84" i="30"/>
  <c r="BK84" i="45" s="1"/>
  <c r="P131" i="31"/>
  <c r="H96" i="30"/>
  <c r="AU96" i="45" s="1"/>
  <c r="AW95" i="45" s="1"/>
  <c r="D130" i="31"/>
  <c r="X11" i="27"/>
  <c r="X41" i="27" s="1"/>
  <c r="S11" i="27"/>
  <c r="S41" i="27" s="1"/>
  <c r="V11" i="27"/>
  <c r="V41" i="27" s="1"/>
  <c r="Z11" i="27"/>
  <c r="Z41" i="27" s="1"/>
  <c r="Y11" i="27"/>
  <c r="Y97" i="27" s="1"/>
  <c r="U11" i="27"/>
  <c r="U41" i="27" s="1"/>
  <c r="T11" i="27"/>
  <c r="T41" i="27" s="1"/>
  <c r="W11" i="27"/>
  <c r="AA11" i="27"/>
  <c r="AA77" i="27" s="1"/>
  <c r="AM71" i="27"/>
  <c r="AM64" i="27"/>
  <c r="AB64" i="27"/>
  <c r="AE27" i="27"/>
  <c r="AE42" i="27"/>
  <c r="AE69" i="27"/>
  <c r="AE63" i="27"/>
  <c r="AE98" i="27"/>
  <c r="AE71" i="27"/>
  <c r="AE82" i="27"/>
  <c r="AE64" i="27"/>
  <c r="AA68" i="27"/>
  <c r="AA81" i="27"/>
  <c r="AI58" i="27"/>
  <c r="AI86" i="27"/>
  <c r="AI81" i="27"/>
  <c r="AH44" i="27"/>
  <c r="AH76" i="27"/>
  <c r="R101" i="27"/>
  <c r="R57" i="27"/>
  <c r="R79" i="27"/>
  <c r="R54" i="27"/>
  <c r="R85" i="27"/>
  <c r="R81" i="27"/>
  <c r="R66" i="27"/>
  <c r="R55" i="27"/>
  <c r="R61" i="27"/>
  <c r="R84" i="27"/>
  <c r="R86" i="27"/>
  <c r="R59" i="27"/>
  <c r="R58" i="27"/>
  <c r="R65" i="27"/>
  <c r="R30" i="27"/>
  <c r="R88" i="27"/>
  <c r="R67" i="27"/>
  <c r="R45" i="27"/>
  <c r="R68" i="27"/>
  <c r="R56" i="27"/>
  <c r="R78" i="27"/>
  <c r="R60" i="27"/>
  <c r="R89" i="27"/>
  <c r="R87" i="27"/>
  <c r="R80" i="27"/>
  <c r="AX64" i="27"/>
  <c r="AX42" i="27"/>
  <c r="W78" i="27"/>
  <c r="S56" i="27"/>
  <c r="S78" i="27"/>
  <c r="S81" i="27"/>
  <c r="S65" i="27"/>
  <c r="P68" i="27"/>
  <c r="P65" i="27"/>
  <c r="P80" i="27"/>
  <c r="P78" i="27"/>
  <c r="P81" i="27"/>
  <c r="P57" i="27"/>
  <c r="AW98" i="27"/>
  <c r="AW82" i="27"/>
  <c r="AW69" i="27"/>
  <c r="AW27" i="27"/>
  <c r="AW64" i="27"/>
  <c r="AW71" i="27"/>
  <c r="AW42" i="27"/>
  <c r="AF81" i="27"/>
  <c r="AF60" i="27"/>
  <c r="AF56" i="27"/>
  <c r="AE66" i="27"/>
  <c r="AG100" i="27"/>
  <c r="AB56" i="27"/>
  <c r="AO69" i="27"/>
  <c r="AO64" i="27"/>
  <c r="AO71" i="27"/>
  <c r="AO63" i="27"/>
  <c r="AO27" i="27"/>
  <c r="AO82" i="27"/>
  <c r="AO98" i="27"/>
  <c r="AO42" i="27"/>
  <c r="AD85" i="27"/>
  <c r="AD30" i="27"/>
  <c r="AD58" i="27"/>
  <c r="AD44" i="27"/>
  <c r="N58" i="27"/>
  <c r="AD73" i="27"/>
  <c r="N56" i="27"/>
  <c r="AD74" i="27"/>
  <c r="N45" i="27"/>
  <c r="AD76" i="27"/>
  <c r="N55" i="27"/>
  <c r="N81" i="27"/>
  <c r="AD29" i="27"/>
  <c r="N67" i="27"/>
  <c r="N57" i="27"/>
  <c r="AD75" i="27"/>
  <c r="AS42" i="27"/>
  <c r="AS69" i="27"/>
  <c r="AS27" i="27"/>
  <c r="AS98" i="27"/>
  <c r="AS63" i="27"/>
  <c r="AS71" i="27"/>
  <c r="AS64" i="27"/>
  <c r="AS82" i="27"/>
  <c r="O60" i="27"/>
  <c r="O66" i="27"/>
  <c r="O65" i="27"/>
  <c r="AF98" i="27"/>
  <c r="AF42" i="27"/>
  <c r="AF71" i="27"/>
  <c r="AF63" i="27"/>
  <c r="AF82" i="27"/>
  <c r="AF27" i="27"/>
  <c r="AF64" i="27"/>
  <c r="AF69" i="27"/>
  <c r="AH63" i="27"/>
  <c r="AH69" i="27"/>
  <c r="AH64" i="27"/>
  <c r="AH42" i="27"/>
  <c r="AH98" i="27"/>
  <c r="AH82" i="27"/>
  <c r="AH71" i="27"/>
  <c r="AH27" i="27"/>
  <c r="X101" i="27"/>
  <c r="X60" i="27"/>
  <c r="X65" i="27"/>
  <c r="X87" i="27"/>
  <c r="X45" i="27"/>
  <c r="X66" i="27"/>
  <c r="X54" i="27"/>
  <c r="X81" i="27"/>
  <c r="X79" i="27"/>
  <c r="X55" i="27"/>
  <c r="X30" i="27"/>
  <c r="X78" i="27"/>
  <c r="X86" i="27"/>
  <c r="X67" i="27"/>
  <c r="X57" i="27"/>
  <c r="X59" i="27"/>
  <c r="X80" i="27"/>
  <c r="X58" i="27"/>
  <c r="X68" i="27"/>
  <c r="X85" i="27"/>
  <c r="X89" i="27"/>
  <c r="X84" i="27"/>
  <c r="X61" i="27"/>
  <c r="X56" i="27"/>
  <c r="X88" i="27"/>
  <c r="AZ98" i="27"/>
  <c r="AZ69" i="27"/>
  <c r="AZ64" i="27"/>
  <c r="AZ63" i="27"/>
  <c r="AZ42" i="27"/>
  <c r="AZ71" i="27"/>
  <c r="AZ82" i="27"/>
  <c r="AZ27" i="27"/>
  <c r="R73" i="27"/>
  <c r="Q81" i="27"/>
  <c r="Q85" i="27"/>
  <c r="Q58" i="27"/>
  <c r="Q101" i="27"/>
  <c r="Q79" i="27"/>
  <c r="Q30" i="27"/>
  <c r="Q45" i="27"/>
  <c r="Q61" i="27"/>
  <c r="Q84" i="27"/>
  <c r="Q86" i="27"/>
  <c r="Q65" i="27"/>
  <c r="Q59" i="27"/>
  <c r="Q67" i="27"/>
  <c r="Q89" i="27"/>
  <c r="Q88" i="27"/>
  <c r="Q56" i="27"/>
  <c r="Q68" i="27"/>
  <c r="Q55" i="27"/>
  <c r="Q66" i="27"/>
  <c r="Q78" i="27"/>
  <c r="Q60" i="27"/>
  <c r="Q87" i="27"/>
  <c r="Q80" i="27"/>
  <c r="Q54" i="27"/>
  <c r="Q57" i="27"/>
  <c r="J68" i="27"/>
  <c r="J57" i="27"/>
  <c r="J80" i="27"/>
  <c r="J86" i="27"/>
  <c r="J30" i="27"/>
  <c r="J89" i="27"/>
  <c r="Z89" i="27"/>
  <c r="Z68" i="27"/>
  <c r="Z78" i="27"/>
  <c r="Z85" i="27"/>
  <c r="Z88" i="27"/>
  <c r="Z56" i="27"/>
  <c r="AG98" i="27"/>
  <c r="AG71" i="27"/>
  <c r="AG64" i="27"/>
  <c r="AG42" i="27"/>
  <c r="AG69" i="27"/>
  <c r="AG27" i="27"/>
  <c r="AG82" i="27"/>
  <c r="AG63" i="27"/>
  <c r="V101" i="27"/>
  <c r="V86" i="27"/>
  <c r="V80" i="27"/>
  <c r="V66" i="27"/>
  <c r="V67" i="27"/>
  <c r="V59" i="27"/>
  <c r="V45" i="27"/>
  <c r="V78" i="27"/>
  <c r="V84" i="27"/>
  <c r="V56" i="27"/>
  <c r="V60" i="27"/>
  <c r="V85" i="27"/>
  <c r="V68" i="27"/>
  <c r="V79" i="27"/>
  <c r="V87" i="27"/>
  <c r="V65" i="27"/>
  <c r="V54" i="27"/>
  <c r="V88" i="27"/>
  <c r="V55" i="27"/>
  <c r="V89" i="27"/>
  <c r="V61" i="27"/>
  <c r="V81" i="27"/>
  <c r="V30" i="27"/>
  <c r="V57" i="27"/>
  <c r="V58" i="27"/>
  <c r="L81" i="27"/>
  <c r="L84" i="27"/>
  <c r="L66" i="27"/>
  <c r="L87" i="27"/>
  <c r="L68" i="27"/>
  <c r="L89" i="27"/>
  <c r="L54" i="27"/>
  <c r="AV98" i="27"/>
  <c r="AV42" i="27"/>
  <c r="AV82" i="27"/>
  <c r="AV71" i="27"/>
  <c r="AV64" i="27"/>
  <c r="AV69" i="27"/>
  <c r="AV63" i="27"/>
  <c r="AV27" i="27"/>
  <c r="AE44" i="27"/>
  <c r="AE73" i="27"/>
  <c r="AE76" i="27"/>
  <c r="AE29" i="27"/>
  <c r="AE100" i="27"/>
  <c r="AE75" i="27"/>
  <c r="AE74" i="27"/>
  <c r="U87" i="27"/>
  <c r="U85" i="27"/>
  <c r="U59" i="27"/>
  <c r="U60" i="27"/>
  <c r="U78" i="27"/>
  <c r="U89" i="27"/>
  <c r="U84" i="27"/>
  <c r="AL98" i="27"/>
  <c r="AC69" i="27"/>
  <c r="BA42" i="27"/>
  <c r="BA98" i="27"/>
  <c r="AJ71" i="27"/>
  <c r="AJ64" i="27"/>
  <c r="AJ69" i="27"/>
  <c r="AJ27" i="27"/>
  <c r="AJ82" i="27"/>
  <c r="AJ63" i="27"/>
  <c r="AJ42" i="27"/>
  <c r="AJ98" i="27"/>
  <c r="AC30" i="27"/>
  <c r="AC60" i="27"/>
  <c r="AC81" i="27"/>
  <c r="AC61" i="27"/>
  <c r="AC89" i="27"/>
  <c r="AC80" i="27"/>
  <c r="AC54" i="27"/>
  <c r="AC66" i="27"/>
  <c r="AC84" i="27"/>
  <c r="AC58" i="27"/>
  <c r="AC57" i="27"/>
  <c r="AC78" i="27"/>
  <c r="AC67" i="27"/>
  <c r="AC85" i="27"/>
  <c r="AC87" i="27"/>
  <c r="AC55" i="27"/>
  <c r="AC65" i="27"/>
  <c r="AC101" i="27"/>
  <c r="AC79" i="27"/>
  <c r="AC68" i="27"/>
  <c r="AC45" i="27"/>
  <c r="AC59" i="27"/>
  <c r="AC56" i="27"/>
  <c r="AC88" i="27"/>
  <c r="AC86" i="27"/>
  <c r="AK42" i="27"/>
  <c r="AK71" i="27"/>
  <c r="AK98" i="27"/>
  <c r="AK64" i="27"/>
  <c r="AK63" i="27"/>
  <c r="AK82" i="27"/>
  <c r="Y88" i="27"/>
  <c r="AR64" i="27"/>
  <c r="AR63" i="27"/>
  <c r="AR27" i="27"/>
  <c r="AR82" i="27"/>
  <c r="AR98" i="27"/>
  <c r="AR69" i="27"/>
  <c r="AR71" i="27"/>
  <c r="AR42" i="27"/>
  <c r="T88" i="27"/>
  <c r="T60" i="27"/>
  <c r="T86" i="27"/>
  <c r="BB71" i="27"/>
  <c r="BB64" i="27"/>
  <c r="BB27" i="27"/>
  <c r="BB42" i="27"/>
  <c r="BB69" i="27"/>
  <c r="BB82" i="27"/>
  <c r="BB98" i="27"/>
  <c r="BB63" i="27"/>
  <c r="K68" i="27"/>
  <c r="K45" i="27"/>
  <c r="K66" i="27"/>
  <c r="K89" i="27"/>
  <c r="K85" i="27"/>
  <c r="K56" i="27"/>
  <c r="K84" i="27"/>
  <c r="AT98" i="27"/>
  <c r="AT64" i="27"/>
  <c r="AH54" i="27"/>
  <c r="M78" i="27"/>
  <c r="M58" i="27"/>
  <c r="AG79" i="27"/>
  <c r="AG59" i="27"/>
  <c r="AG57" i="27"/>
  <c r="AG86" i="27"/>
  <c r="AG30" i="27"/>
  <c r="AG81" i="27"/>
  <c r="H94" i="29"/>
  <c r="BF94" i="43" s="1"/>
  <c r="H96" i="29"/>
  <c r="BF96" i="43" s="1"/>
  <c r="H95" i="29"/>
  <c r="BF95" i="43" s="1"/>
  <c r="H90" i="29"/>
  <c r="BF90" i="43" s="1"/>
  <c r="H88" i="29"/>
  <c r="BF88" i="43" s="1"/>
  <c r="H86" i="29"/>
  <c r="BF86" i="43" s="1"/>
  <c r="T12" i="27"/>
  <c r="AD55" i="27"/>
  <c r="H82" i="29"/>
  <c r="BF82" i="43" s="1"/>
  <c r="BH81" i="43" s="1"/>
  <c r="Z13" i="27"/>
  <c r="H89" i="29"/>
  <c r="BF89" i="43" s="1"/>
  <c r="W13" i="27"/>
  <c r="AW63" i="27"/>
  <c r="H83" i="29"/>
  <c r="BF83" i="43" s="1"/>
  <c r="U12" i="27"/>
  <c r="H84" i="29"/>
  <c r="BF84" i="43" s="1"/>
  <c r="H92" i="29"/>
  <c r="BF92" i="43" s="1"/>
  <c r="X13" i="27"/>
  <c r="W12" i="27"/>
  <c r="H87" i="29"/>
  <c r="BF87" i="43" s="1"/>
  <c r="H85" i="29"/>
  <c r="BF85" i="43" s="1"/>
  <c r="H93" i="29"/>
  <c r="BF93" i="43" s="1"/>
  <c r="H91" i="29"/>
  <c r="BF91" i="43" s="1"/>
  <c r="Y13" i="27"/>
  <c r="Y72" i="27" s="1"/>
  <c r="O81" i="27" l="1"/>
  <c r="AF87" i="27"/>
  <c r="BC59" i="27"/>
  <c r="CD50" i="31"/>
  <c r="AR58" i="27"/>
  <c r="K61" i="27"/>
  <c r="K65" i="27"/>
  <c r="K86" i="27"/>
  <c r="U61" i="27"/>
  <c r="U45" i="27"/>
  <c r="U65" i="27"/>
  <c r="L60" i="27"/>
  <c r="L56" i="27"/>
  <c r="L57" i="27"/>
  <c r="J78" i="27"/>
  <c r="J65" i="27"/>
  <c r="J81" i="27"/>
  <c r="O88" i="27"/>
  <c r="O89" i="27"/>
  <c r="O78" i="27"/>
  <c r="O45" i="27"/>
  <c r="N78" i="27"/>
  <c r="N66" i="27"/>
  <c r="N86" i="27"/>
  <c r="AF85" i="27"/>
  <c r="AF30" i="27"/>
  <c r="AF88" i="27"/>
  <c r="P66" i="27"/>
  <c r="P60" i="27"/>
  <c r="P58" i="27"/>
  <c r="AX63" i="27"/>
  <c r="BW79" i="27"/>
  <c r="BW86" i="27"/>
  <c r="BW45" i="27"/>
  <c r="BC60" i="27"/>
  <c r="BC78" i="27"/>
  <c r="BC88" i="27"/>
  <c r="BC45" i="27"/>
  <c r="AN56" i="27"/>
  <c r="AN81" i="27"/>
  <c r="CD56" i="31"/>
  <c r="CD53" i="31"/>
  <c r="CD54" i="31"/>
  <c r="CB55" i="27"/>
  <c r="CB57" i="27"/>
  <c r="CA59" i="27"/>
  <c r="CA67" i="27"/>
  <c r="BL59" i="27"/>
  <c r="BH99" i="27"/>
  <c r="AR54" i="27"/>
  <c r="AR59" i="27"/>
  <c r="AR79" i="27"/>
  <c r="AT79" i="27"/>
  <c r="AT66" i="27"/>
  <c r="CC28" i="27"/>
  <c r="AR70" i="27"/>
  <c r="AQ95" i="45"/>
  <c r="O84" i="27"/>
  <c r="AF45" i="27"/>
  <c r="BW81" i="27"/>
  <c r="CD51" i="31"/>
  <c r="AR78" i="27"/>
  <c r="K101" i="27"/>
  <c r="K60" i="27"/>
  <c r="K87" i="27"/>
  <c r="U56" i="27"/>
  <c r="U79" i="27"/>
  <c r="U57" i="27"/>
  <c r="L58" i="27"/>
  <c r="L67" i="27"/>
  <c r="L61" i="27"/>
  <c r="J101" i="27"/>
  <c r="J55" i="27"/>
  <c r="J54" i="27"/>
  <c r="O101" i="27"/>
  <c r="O85" i="27"/>
  <c r="O55" i="27"/>
  <c r="N60" i="27"/>
  <c r="N84" i="27"/>
  <c r="AF66" i="27"/>
  <c r="AF59" i="27"/>
  <c r="AF61" i="27"/>
  <c r="P86" i="27"/>
  <c r="P88" i="27"/>
  <c r="P61" i="27"/>
  <c r="AX98" i="27"/>
  <c r="BW60" i="27"/>
  <c r="BW57" i="27"/>
  <c r="BW80" i="27"/>
  <c r="BC56" i="27"/>
  <c r="BC57" i="27"/>
  <c r="BC65" i="27"/>
  <c r="AN57" i="27"/>
  <c r="AN86" i="27"/>
  <c r="CD80" i="31"/>
  <c r="CD81" i="31"/>
  <c r="CD61" i="31"/>
  <c r="CB88" i="27"/>
  <c r="CB87" i="27"/>
  <c r="CA88" i="27"/>
  <c r="BL60" i="27"/>
  <c r="BL79" i="27"/>
  <c r="AR56" i="27"/>
  <c r="AR57" i="27"/>
  <c r="AR61" i="27"/>
  <c r="AR101" i="27"/>
  <c r="AT54" i="27"/>
  <c r="AT61" i="27"/>
  <c r="CC70" i="27"/>
  <c r="BD73" i="27"/>
  <c r="O56" i="27"/>
  <c r="AF86" i="27"/>
  <c r="BW67" i="27"/>
  <c r="BC55" i="27"/>
  <c r="BC79" i="27"/>
  <c r="CD79" i="31"/>
  <c r="AR89" i="27"/>
  <c r="V13" i="27"/>
  <c r="K79" i="27"/>
  <c r="K80" i="27"/>
  <c r="K55" i="27"/>
  <c r="U81" i="27"/>
  <c r="U88" i="27"/>
  <c r="U80" i="27"/>
  <c r="L65" i="27"/>
  <c r="L79" i="27"/>
  <c r="L59" i="27"/>
  <c r="J61" i="27"/>
  <c r="J60" i="27"/>
  <c r="J58" i="27"/>
  <c r="O67" i="27"/>
  <c r="O61" i="27"/>
  <c r="O86" i="27"/>
  <c r="N68" i="27"/>
  <c r="N59" i="27"/>
  <c r="AF55" i="27"/>
  <c r="AF54" i="27"/>
  <c r="AF89" i="27"/>
  <c r="P54" i="27"/>
  <c r="P59" i="27"/>
  <c r="P45" i="27"/>
  <c r="AX71" i="27"/>
  <c r="BW84" i="27"/>
  <c r="BW54" i="27"/>
  <c r="BW85" i="27"/>
  <c r="BC84" i="27"/>
  <c r="BC89" i="27"/>
  <c r="BC68" i="27"/>
  <c r="AN80" i="27"/>
  <c r="AN68" i="27"/>
  <c r="CD62" i="31"/>
  <c r="CD85" i="31"/>
  <c r="CD86" i="31"/>
  <c r="CB68" i="27"/>
  <c r="CB60" i="27"/>
  <c r="CA84" i="27"/>
  <c r="BL84" i="27"/>
  <c r="BL87" i="27"/>
  <c r="AR85" i="27"/>
  <c r="AR80" i="27"/>
  <c r="AR60" i="27"/>
  <c r="AT80" i="27"/>
  <c r="AT67" i="27"/>
  <c r="BZ76" i="27"/>
  <c r="CN46" i="43"/>
  <c r="CN68" i="43"/>
  <c r="BV29" i="27"/>
  <c r="K81" i="27"/>
  <c r="U66" i="27"/>
  <c r="AU63" i="27"/>
  <c r="J67" i="27"/>
  <c r="O30" i="27"/>
  <c r="N89" i="27"/>
  <c r="AF101" i="27"/>
  <c r="P84" i="27"/>
  <c r="P30" i="27"/>
  <c r="BW87" i="27"/>
  <c r="BW68" i="27"/>
  <c r="BW88" i="27"/>
  <c r="BC87" i="27"/>
  <c r="BC80" i="27"/>
  <c r="BC67" i="27"/>
  <c r="AN66" i="27"/>
  <c r="CD55" i="31"/>
  <c r="CD84" i="31"/>
  <c r="CD64" i="31"/>
  <c r="CD83" i="31"/>
  <c r="CB89" i="27"/>
  <c r="CA66" i="27"/>
  <c r="BL78" i="27"/>
  <c r="BL30" i="27"/>
  <c r="AR45" i="27"/>
  <c r="AR87" i="27"/>
  <c r="AR30" i="27"/>
  <c r="AT85" i="27"/>
  <c r="CC72" i="27"/>
  <c r="K58" i="27"/>
  <c r="U54" i="27"/>
  <c r="L85" i="27"/>
  <c r="J66" i="27"/>
  <c r="J45" i="27"/>
  <c r="O59" i="27"/>
  <c r="O80" i="27"/>
  <c r="N101" i="27"/>
  <c r="AF79" i="27"/>
  <c r="P79" i="27"/>
  <c r="AX27" i="27"/>
  <c r="K88" i="27"/>
  <c r="K57" i="27"/>
  <c r="K30" i="27"/>
  <c r="U101" i="27"/>
  <c r="U55" i="27"/>
  <c r="U30" i="27"/>
  <c r="L78" i="27"/>
  <c r="L30" i="27"/>
  <c r="L101" i="27"/>
  <c r="J79" i="27"/>
  <c r="J88" i="27"/>
  <c r="J59" i="27"/>
  <c r="O87" i="27"/>
  <c r="O79" i="27"/>
  <c r="O54" i="27"/>
  <c r="N65" i="27"/>
  <c r="N88" i="27"/>
  <c r="N79" i="27"/>
  <c r="N87" i="27"/>
  <c r="AF68" i="27"/>
  <c r="AF67" i="27"/>
  <c r="AF65" i="27"/>
  <c r="AF84" i="27"/>
  <c r="P101" i="27"/>
  <c r="P67" i="27"/>
  <c r="P85" i="27"/>
  <c r="P89" i="27"/>
  <c r="AX69" i="27"/>
  <c r="BW78" i="27"/>
  <c r="BW55" i="27"/>
  <c r="BW101" i="27"/>
  <c r="BW30" i="27"/>
  <c r="BC58" i="27"/>
  <c r="BC61" i="27"/>
  <c r="BC86" i="27"/>
  <c r="AN85" i="27"/>
  <c r="CD88" i="31"/>
  <c r="CD58" i="31"/>
  <c r="CD82" i="31"/>
  <c r="CD77" i="31"/>
  <c r="CB80" i="27"/>
  <c r="CA89" i="27"/>
  <c r="BL81" i="27"/>
  <c r="AR81" i="27"/>
  <c r="AR86" i="27"/>
  <c r="AR66" i="27"/>
  <c r="AT56" i="27"/>
  <c r="CC62" i="27"/>
  <c r="CC83" i="27"/>
  <c r="AR28" i="27"/>
  <c r="AX100" i="27"/>
  <c r="AX44" i="27"/>
  <c r="CN78" i="43"/>
  <c r="CH45" i="43"/>
  <c r="K59" i="27"/>
  <c r="U86" i="27"/>
  <c r="L80" i="27"/>
  <c r="L45" i="27"/>
  <c r="J85" i="27"/>
  <c r="N61" i="27"/>
  <c r="N54" i="27"/>
  <c r="AF57" i="27"/>
  <c r="K78" i="27"/>
  <c r="K67" i="27"/>
  <c r="U68" i="27"/>
  <c r="U58" i="27"/>
  <c r="L88" i="27"/>
  <c r="L86" i="27"/>
  <c r="J87" i="27"/>
  <c r="J56" i="27"/>
  <c r="O58" i="27"/>
  <c r="O68" i="27"/>
  <c r="N85" i="27"/>
  <c r="N80" i="27"/>
  <c r="AF78" i="27"/>
  <c r="AF80" i="27"/>
  <c r="P56" i="27"/>
  <c r="P87" i="27"/>
  <c r="BW66" i="27"/>
  <c r="BW89" i="27"/>
  <c r="BC81" i="27"/>
  <c r="BC85" i="27"/>
  <c r="AN88" i="27"/>
  <c r="CD60" i="31"/>
  <c r="CD78" i="31"/>
  <c r="CD49" i="31"/>
  <c r="CB59" i="27"/>
  <c r="CA54" i="27"/>
  <c r="CA101" i="27"/>
  <c r="BL101" i="27"/>
  <c r="AR55" i="27"/>
  <c r="AR65" i="27"/>
  <c r="AT57" i="27"/>
  <c r="CC43" i="27"/>
  <c r="BG70" i="27"/>
  <c r="AL100" i="27"/>
  <c r="CH80" i="43"/>
  <c r="BG89" i="45"/>
  <c r="T59" i="27"/>
  <c r="AD67" i="27"/>
  <c r="BN56" i="27"/>
  <c r="AY79" i="27"/>
  <c r="BU66" i="27"/>
  <c r="BE59" i="27"/>
  <c r="DU70" i="43"/>
  <c r="BW74" i="45"/>
  <c r="T85" i="27"/>
  <c r="R100" i="27"/>
  <c r="AD78" i="27"/>
  <c r="S45" i="27"/>
  <c r="AY58" i="27"/>
  <c r="BR79" i="27"/>
  <c r="BU81" i="27"/>
  <c r="AS78" i="27"/>
  <c r="BE87" i="27"/>
  <c r="AG78" i="27"/>
  <c r="M61" i="27"/>
  <c r="T101" i="27"/>
  <c r="T45" i="27"/>
  <c r="AB44" i="27"/>
  <c r="AD54" i="27"/>
  <c r="AD89" i="27"/>
  <c r="AD88" i="27"/>
  <c r="S67" i="27"/>
  <c r="S59" i="27"/>
  <c r="S85" i="27"/>
  <c r="AA66" i="27"/>
  <c r="AB82" i="27"/>
  <c r="AM82" i="27"/>
  <c r="CD99" i="27"/>
  <c r="BV61" i="27"/>
  <c r="BV85" i="27"/>
  <c r="BV89" i="27"/>
  <c r="BV101" i="27"/>
  <c r="BN101" i="27"/>
  <c r="BN65" i="27"/>
  <c r="BN88" i="27"/>
  <c r="AY30" i="27"/>
  <c r="AY66" i="27"/>
  <c r="AY80" i="27"/>
  <c r="BG88" i="27"/>
  <c r="BG65" i="27"/>
  <c r="BG89" i="27"/>
  <c r="AV58" i="27"/>
  <c r="BH66" i="27"/>
  <c r="BH87" i="27"/>
  <c r="BR68" i="27"/>
  <c r="BR80" i="27"/>
  <c r="BR89" i="27"/>
  <c r="BT86" i="27"/>
  <c r="BU57" i="27"/>
  <c r="BU56" i="27"/>
  <c r="BU58" i="27"/>
  <c r="BO65" i="27"/>
  <c r="BO54" i="27"/>
  <c r="BO58" i="27"/>
  <c r="BP66" i="27"/>
  <c r="BP79" i="27"/>
  <c r="BP78" i="27"/>
  <c r="AS88" i="27"/>
  <c r="AS65" i="27"/>
  <c r="AS67" i="27"/>
  <c r="BE67" i="27"/>
  <c r="BE55" i="27"/>
  <c r="BE45" i="27"/>
  <c r="AP44" i="27"/>
  <c r="BO28" i="27"/>
  <c r="BD99" i="27"/>
  <c r="CH81" i="43"/>
  <c r="AG55" i="27"/>
  <c r="AG101" i="27"/>
  <c r="T57" i="27"/>
  <c r="BA64" i="27"/>
  <c r="AL42" i="27"/>
  <c r="S14" i="27"/>
  <c r="AG45" i="27"/>
  <c r="AG87" i="27"/>
  <c r="AG85" i="27"/>
  <c r="M89" i="27"/>
  <c r="M56" i="27"/>
  <c r="AT71" i="27"/>
  <c r="T66" i="27"/>
  <c r="T56" i="27"/>
  <c r="T84" i="27"/>
  <c r="BA82" i="27"/>
  <c r="AL27" i="27"/>
  <c r="R75" i="27"/>
  <c r="AD87" i="27"/>
  <c r="AD81" i="27"/>
  <c r="AD61" i="27"/>
  <c r="S60" i="27"/>
  <c r="S55" i="27"/>
  <c r="S84" i="27"/>
  <c r="AH75" i="27"/>
  <c r="AB98" i="27"/>
  <c r="AM27" i="27"/>
  <c r="CD72" i="27"/>
  <c r="BV81" i="27"/>
  <c r="BV56" i="27"/>
  <c r="BV30" i="27"/>
  <c r="BN84" i="27"/>
  <c r="BN87" i="27"/>
  <c r="BN57" i="27"/>
  <c r="BN30" i="27"/>
  <c r="AX58" i="27"/>
  <c r="AY87" i="27"/>
  <c r="AY85" i="27"/>
  <c r="AY67" i="27"/>
  <c r="BG59" i="27"/>
  <c r="BG56" i="27"/>
  <c r="BG57" i="27"/>
  <c r="AV65" i="27"/>
  <c r="BH68" i="27"/>
  <c r="BH60" i="27"/>
  <c r="BR85" i="27"/>
  <c r="BR84" i="27"/>
  <c r="BR45" i="27"/>
  <c r="BT84" i="27"/>
  <c r="BU89" i="27"/>
  <c r="BU65" i="27"/>
  <c r="BU84" i="27"/>
  <c r="BO55" i="27"/>
  <c r="BO86" i="27"/>
  <c r="BO78" i="27"/>
  <c r="BP59" i="27"/>
  <c r="BP89" i="27"/>
  <c r="BP30" i="27"/>
  <c r="AS56" i="27"/>
  <c r="AS81" i="27"/>
  <c r="AS86" i="27"/>
  <c r="BE58" i="27"/>
  <c r="BE60" i="27"/>
  <c r="BE81" i="27"/>
  <c r="BE101" i="27"/>
  <c r="BO70" i="27"/>
  <c r="BR80" i="43"/>
  <c r="CX78" i="43"/>
  <c r="AX75" i="45"/>
  <c r="CD48" i="45"/>
  <c r="AQ88" i="45"/>
  <c r="AG65" i="27"/>
  <c r="AT27" i="27"/>
  <c r="AG80" i="27"/>
  <c r="AG66" i="27"/>
  <c r="AG54" i="27"/>
  <c r="M67" i="27"/>
  <c r="M60" i="27"/>
  <c r="AT69" i="27"/>
  <c r="T65" i="27"/>
  <c r="T68" i="27"/>
  <c r="T89" i="27"/>
  <c r="BA71" i="27"/>
  <c r="AL63" i="27"/>
  <c r="AD82" i="27"/>
  <c r="R44" i="27"/>
  <c r="AD56" i="27"/>
  <c r="AD101" i="27"/>
  <c r="AD57" i="27"/>
  <c r="S30" i="27"/>
  <c r="S57" i="27"/>
  <c r="S54" i="27"/>
  <c r="AH73" i="27"/>
  <c r="AB27" i="27"/>
  <c r="AM98" i="27"/>
  <c r="CD70" i="27"/>
  <c r="BV59" i="27"/>
  <c r="BV88" i="27"/>
  <c r="BV86" i="27"/>
  <c r="BN59" i="27"/>
  <c r="BN60" i="27"/>
  <c r="BN89" i="27"/>
  <c r="AX87" i="27"/>
  <c r="AY54" i="27"/>
  <c r="AY59" i="27"/>
  <c r="AY84" i="27"/>
  <c r="BG66" i="27"/>
  <c r="BG85" i="27"/>
  <c r="BG86" i="27"/>
  <c r="AV30" i="27"/>
  <c r="BH86" i="27"/>
  <c r="BH45" i="27"/>
  <c r="BR56" i="27"/>
  <c r="BR78" i="27"/>
  <c r="BR57" i="27"/>
  <c r="BT61" i="27"/>
  <c r="BU61" i="27"/>
  <c r="BU45" i="27"/>
  <c r="BU67" i="27"/>
  <c r="BU30" i="27"/>
  <c r="BO84" i="27"/>
  <c r="BO30" i="27"/>
  <c r="BO81" i="27"/>
  <c r="BP57" i="27"/>
  <c r="BP60" i="27"/>
  <c r="BP55" i="27"/>
  <c r="BP84" i="27"/>
  <c r="AS61" i="27"/>
  <c r="AS84" i="27"/>
  <c r="AS54" i="27"/>
  <c r="AS30" i="27"/>
  <c r="BE84" i="27"/>
  <c r="BE66" i="27"/>
  <c r="BE30" i="27"/>
  <c r="BU75" i="27"/>
  <c r="BO99" i="27"/>
  <c r="BU74" i="27"/>
  <c r="BV75" i="27"/>
  <c r="AP13" i="27"/>
  <c r="DU64" i="43"/>
  <c r="T79" i="27"/>
  <c r="AD68" i="27"/>
  <c r="CC75" i="45"/>
  <c r="BR101" i="27"/>
  <c r="AG58" i="27"/>
  <c r="M85" i="27"/>
  <c r="T80" i="27"/>
  <c r="BA63" i="27"/>
  <c r="AD80" i="27"/>
  <c r="AD79" i="27"/>
  <c r="AD60" i="27"/>
  <c r="S86" i="27"/>
  <c r="S88" i="27"/>
  <c r="S58" i="27"/>
  <c r="AH29" i="27"/>
  <c r="AA67" i="27"/>
  <c r="AB71" i="27"/>
  <c r="AM42" i="27"/>
  <c r="CD62" i="27"/>
  <c r="BV79" i="27"/>
  <c r="BV58" i="27"/>
  <c r="BV57" i="27"/>
  <c r="BN80" i="27"/>
  <c r="BN45" i="27"/>
  <c r="BN54" i="27"/>
  <c r="AX59" i="27"/>
  <c r="AY81" i="27"/>
  <c r="AY88" i="27"/>
  <c r="AY68" i="27"/>
  <c r="BG79" i="27"/>
  <c r="BG67" i="27"/>
  <c r="BG61" i="27"/>
  <c r="BH67" i="27"/>
  <c r="BH89" i="27"/>
  <c r="BR66" i="27"/>
  <c r="BR55" i="27"/>
  <c r="BR86" i="27"/>
  <c r="BT65" i="27"/>
  <c r="BU60" i="27"/>
  <c r="BU54" i="27"/>
  <c r="BU101" i="27"/>
  <c r="BO59" i="27"/>
  <c r="BO101" i="27"/>
  <c r="BO80" i="27"/>
  <c r="BO45" i="27"/>
  <c r="BP85" i="27"/>
  <c r="BP80" i="27"/>
  <c r="BP81" i="27"/>
  <c r="AS57" i="27"/>
  <c r="AS58" i="27"/>
  <c r="AS66" i="27"/>
  <c r="AW86" i="27"/>
  <c r="BE54" i="27"/>
  <c r="BE85" i="27"/>
  <c r="BE89" i="27"/>
  <c r="BU100" i="27"/>
  <c r="BD62" i="27"/>
  <c r="BO62" i="27"/>
  <c r="BF75" i="27"/>
  <c r="BF73" i="27"/>
  <c r="DU82" i="43"/>
  <c r="CH74" i="43"/>
  <c r="T87" i="27"/>
  <c r="AL82" i="27"/>
  <c r="S89" i="27"/>
  <c r="AY86" i="27"/>
  <c r="BR60" i="27"/>
  <c r="BU59" i="27"/>
  <c r="AS79" i="27"/>
  <c r="BE65" i="27"/>
  <c r="BF100" i="27"/>
  <c r="AG88" i="27"/>
  <c r="M88" i="27"/>
  <c r="T54" i="27"/>
  <c r="AL64" i="27"/>
  <c r="BH89" i="43"/>
  <c r="AG60" i="27"/>
  <c r="M30" i="27"/>
  <c r="AT82" i="27"/>
  <c r="T55" i="27"/>
  <c r="BA69" i="27"/>
  <c r="R76" i="27"/>
  <c r="AD84" i="27"/>
  <c r="AD59" i="27"/>
  <c r="AD66" i="27"/>
  <c r="S68" i="27"/>
  <c r="S61" i="27"/>
  <c r="S80" i="27"/>
  <c r="AH100" i="27"/>
  <c r="AA80" i="27"/>
  <c r="AB42" i="27"/>
  <c r="AM63" i="27"/>
  <c r="CD83" i="27"/>
  <c r="BV78" i="27"/>
  <c r="BV84" i="27"/>
  <c r="BV80" i="27"/>
  <c r="BN58" i="27"/>
  <c r="BN66" i="27"/>
  <c r="BN86" i="27"/>
  <c r="AY57" i="27"/>
  <c r="AY60" i="27"/>
  <c r="AY55" i="27"/>
  <c r="BG78" i="27"/>
  <c r="BG84" i="27"/>
  <c r="BG60" i="27"/>
  <c r="BH59" i="27"/>
  <c r="BH54" i="27"/>
  <c r="BR65" i="27"/>
  <c r="BR87" i="27"/>
  <c r="BR58" i="27"/>
  <c r="BU68" i="27"/>
  <c r="BU86" i="27"/>
  <c r="BU79" i="27"/>
  <c r="BO88" i="27"/>
  <c r="BO60" i="27"/>
  <c r="BO67" i="27"/>
  <c r="BP88" i="27"/>
  <c r="BP68" i="27"/>
  <c r="BP86" i="27"/>
  <c r="AS80" i="27"/>
  <c r="AS87" i="27"/>
  <c r="AS101" i="27"/>
  <c r="AW61" i="27"/>
  <c r="BE80" i="27"/>
  <c r="BE56" i="27"/>
  <c r="BE57" i="27"/>
  <c r="AP73" i="27"/>
  <c r="BO72" i="27"/>
  <c r="BF74" i="27"/>
  <c r="BV73" i="27"/>
  <c r="BH84" i="43"/>
  <c r="S79" i="27"/>
  <c r="AB69" i="27"/>
  <c r="BN61" i="27"/>
  <c r="BN68" i="27"/>
  <c r="BR54" i="27"/>
  <c r="AS60" i="27"/>
  <c r="AG68" i="27"/>
  <c r="AT63" i="27"/>
  <c r="T30" i="27"/>
  <c r="AD27" i="27"/>
  <c r="R29" i="27"/>
  <c r="U14" i="27"/>
  <c r="AG56" i="27"/>
  <c r="AG67" i="27"/>
  <c r="M68" i="27"/>
  <c r="T78" i="27"/>
  <c r="T61" i="27"/>
  <c r="AL71" i="27"/>
  <c r="AD63" i="27"/>
  <c r="X12" i="27"/>
  <c r="AG84" i="27"/>
  <c r="AG61" i="27"/>
  <c r="M59" i="27"/>
  <c r="T67" i="27"/>
  <c r="T58" i="27"/>
  <c r="AD71" i="27"/>
  <c r="AD45" i="27"/>
  <c r="AD86" i="27"/>
  <c r="S101" i="27"/>
  <c r="S87" i="27"/>
  <c r="AA87" i="27"/>
  <c r="CA28" i="27"/>
  <c r="BV45" i="27"/>
  <c r="BV68" i="27"/>
  <c r="BN79" i="27"/>
  <c r="BN78" i="27"/>
  <c r="AY89" i="27"/>
  <c r="AY45" i="27"/>
  <c r="BG68" i="27"/>
  <c r="BG58" i="27"/>
  <c r="BH56" i="27"/>
  <c r="BH84" i="27"/>
  <c r="BR67" i="27"/>
  <c r="BR61" i="27"/>
  <c r="BU87" i="27"/>
  <c r="BU88" i="27"/>
  <c r="BO66" i="27"/>
  <c r="BO87" i="27"/>
  <c r="BP87" i="27"/>
  <c r="BP67" i="27"/>
  <c r="AS59" i="27"/>
  <c r="AS45" i="27"/>
  <c r="AW30" i="27"/>
  <c r="BE68" i="27"/>
  <c r="BE88" i="27"/>
  <c r="BF76" i="27"/>
  <c r="BU73" i="27"/>
  <c r="BV76" i="27"/>
  <c r="CN76" i="43"/>
  <c r="Y80" i="27"/>
  <c r="AI45" i="27"/>
  <c r="AI30" i="27"/>
  <c r="AL45" i="27"/>
  <c r="BF55" i="27"/>
  <c r="BF45" i="27"/>
  <c r="BQ89" i="27"/>
  <c r="S13" i="27"/>
  <c r="S83" i="27" s="1"/>
  <c r="Y57" i="27"/>
  <c r="Z101" i="27"/>
  <c r="Z54" i="27"/>
  <c r="Z58" i="27"/>
  <c r="Z30" i="27"/>
  <c r="AE55" i="27"/>
  <c r="AI85" i="27"/>
  <c r="AI65" i="27"/>
  <c r="AI60" i="27"/>
  <c r="AI79" i="27"/>
  <c r="CC72" i="45"/>
  <c r="AW85" i="45"/>
  <c r="CE99" i="27"/>
  <c r="BY66" i="27"/>
  <c r="BY86" i="27"/>
  <c r="BY87" i="27"/>
  <c r="AL60" i="27"/>
  <c r="AL89" i="27"/>
  <c r="AL56" i="27"/>
  <c r="BI54" i="27"/>
  <c r="BF84" i="27"/>
  <c r="BF54" i="27"/>
  <c r="BF88" i="27"/>
  <c r="AK30" i="27"/>
  <c r="AK54" i="27"/>
  <c r="AK61" i="27"/>
  <c r="CE27" i="31"/>
  <c r="AQ101" i="27"/>
  <c r="BJ56" i="27"/>
  <c r="AU87" i="27"/>
  <c r="BK55" i="27"/>
  <c r="AP67" i="27"/>
  <c r="BA57" i="27"/>
  <c r="BA55" i="27"/>
  <c r="BD56" i="27"/>
  <c r="BQ54" i="27"/>
  <c r="BY44" i="27"/>
  <c r="CH61" i="43"/>
  <c r="DU88" i="43"/>
  <c r="AL67" i="27"/>
  <c r="BK56" i="27"/>
  <c r="BY76" i="27"/>
  <c r="T13" i="27"/>
  <c r="Z79" i="27"/>
  <c r="Z60" i="27"/>
  <c r="Z65" i="27"/>
  <c r="AE87" i="27"/>
  <c r="AI84" i="27"/>
  <c r="AI87" i="27"/>
  <c r="AI68" i="27"/>
  <c r="AI61" i="27"/>
  <c r="BY59" i="27"/>
  <c r="BY89" i="27"/>
  <c r="BY61" i="27"/>
  <c r="BY101" i="27"/>
  <c r="AL66" i="27"/>
  <c r="AL54" i="27"/>
  <c r="AL78" i="27"/>
  <c r="BI59" i="27"/>
  <c r="BF66" i="27"/>
  <c r="BF61" i="27"/>
  <c r="BF58" i="27"/>
  <c r="AK78" i="27"/>
  <c r="AK80" i="27"/>
  <c r="AK79" i="27"/>
  <c r="CE57" i="31"/>
  <c r="AQ55" i="27"/>
  <c r="BJ80" i="27"/>
  <c r="AU30" i="27"/>
  <c r="BK45" i="27"/>
  <c r="AP87" i="27"/>
  <c r="BA30" i="27"/>
  <c r="BA78" i="27"/>
  <c r="BZ75" i="27"/>
  <c r="BY75" i="27"/>
  <c r="AK73" i="27"/>
  <c r="AK75" i="27"/>
  <c r="CH79" i="43"/>
  <c r="CH63" i="43"/>
  <c r="CE72" i="27"/>
  <c r="BI89" i="27"/>
  <c r="BF67" i="27"/>
  <c r="CE54" i="31"/>
  <c r="Z57" i="27"/>
  <c r="Z66" i="27"/>
  <c r="Z84" i="27"/>
  <c r="AB54" i="27"/>
  <c r="AE58" i="27"/>
  <c r="AN82" i="27"/>
  <c r="AI59" i="27"/>
  <c r="BY88" i="27"/>
  <c r="BY45" i="27"/>
  <c r="BY67" i="27"/>
  <c r="AL84" i="27"/>
  <c r="AL86" i="27"/>
  <c r="AL30" i="27"/>
  <c r="BI101" i="27"/>
  <c r="BF87" i="27"/>
  <c r="BF59" i="27"/>
  <c r="BF79" i="27"/>
  <c r="AK60" i="27"/>
  <c r="AK57" i="27"/>
  <c r="AK67" i="27"/>
  <c r="CE62" i="31"/>
  <c r="AQ86" i="27"/>
  <c r="BJ58" i="27"/>
  <c r="CE56" i="27"/>
  <c r="BK54" i="27"/>
  <c r="AP55" i="27"/>
  <c r="BA66" i="27"/>
  <c r="BA89" i="27"/>
  <c r="BZ74" i="27"/>
  <c r="AK29" i="27"/>
  <c r="BR72" i="43"/>
  <c r="AI78" i="27"/>
  <c r="AL61" i="27"/>
  <c r="BD68" i="27"/>
  <c r="Y81" i="27"/>
  <c r="Z55" i="27"/>
  <c r="Z80" i="27"/>
  <c r="Z87" i="27"/>
  <c r="AB61" i="27"/>
  <c r="AE57" i="27"/>
  <c r="AI56" i="27"/>
  <c r="AI54" i="27"/>
  <c r="AI80" i="27"/>
  <c r="BT99" i="27"/>
  <c r="CE43" i="27"/>
  <c r="BY84" i="27"/>
  <c r="BY57" i="27"/>
  <c r="BY80" i="27"/>
  <c r="AL58" i="27"/>
  <c r="AL65" i="27"/>
  <c r="AL79" i="27"/>
  <c r="BF56" i="27"/>
  <c r="BF57" i="27"/>
  <c r="BF68" i="27"/>
  <c r="BF101" i="27"/>
  <c r="AK81" i="27"/>
  <c r="AK85" i="27"/>
  <c r="AK84" i="27"/>
  <c r="AQ61" i="27"/>
  <c r="AQ78" i="27"/>
  <c r="BJ87" i="27"/>
  <c r="CE88" i="27"/>
  <c r="AP80" i="27"/>
  <c r="AP60" i="27"/>
  <c r="BA88" i="27"/>
  <c r="BA45" i="27"/>
  <c r="BZ73" i="27"/>
  <c r="AK100" i="27"/>
  <c r="AQ93" i="45"/>
  <c r="Y67" i="27"/>
  <c r="Z61" i="27"/>
  <c r="Z81" i="27"/>
  <c r="Z45" i="27"/>
  <c r="AG74" i="27"/>
  <c r="AE89" i="27"/>
  <c r="AI88" i="27"/>
  <c r="AI89" i="27"/>
  <c r="AI57" i="27"/>
  <c r="CE62" i="27"/>
  <c r="BY81" i="27"/>
  <c r="BY30" i="27"/>
  <c r="BY56" i="27"/>
  <c r="AL68" i="27"/>
  <c r="AL55" i="27"/>
  <c r="AL59" i="27"/>
  <c r="BI88" i="27"/>
  <c r="BF85" i="27"/>
  <c r="BF60" i="27"/>
  <c r="BF80" i="27"/>
  <c r="AK89" i="27"/>
  <c r="AK88" i="27"/>
  <c r="AK87" i="27"/>
  <c r="CE59" i="31"/>
  <c r="AQ56" i="27"/>
  <c r="AQ85" i="27"/>
  <c r="BJ67" i="27"/>
  <c r="CE84" i="27"/>
  <c r="AP30" i="27"/>
  <c r="AP65" i="27"/>
  <c r="BA60" i="27"/>
  <c r="BZ29" i="27"/>
  <c r="BD30" i="27"/>
  <c r="BQ30" i="27"/>
  <c r="AK76" i="27"/>
  <c r="DD79" i="43"/>
  <c r="DN6" i="43"/>
  <c r="AH65" i="27"/>
  <c r="Y79" i="27"/>
  <c r="Z86" i="27"/>
  <c r="Z59" i="27"/>
  <c r="AG29" i="27"/>
  <c r="AI67" i="27"/>
  <c r="AI55" i="27"/>
  <c r="AI66" i="27"/>
  <c r="CE83" i="27"/>
  <c r="BY55" i="27"/>
  <c r="BY68" i="27"/>
  <c r="AL80" i="27"/>
  <c r="AL81" i="27"/>
  <c r="BI79" i="27"/>
  <c r="BF30" i="27"/>
  <c r="BF86" i="27"/>
  <c r="AK59" i="27"/>
  <c r="AK45" i="27"/>
  <c r="AK65" i="27"/>
  <c r="CE53" i="31"/>
  <c r="AQ81" i="27"/>
  <c r="BJ89" i="27"/>
  <c r="AU61" i="27"/>
  <c r="AP88" i="27"/>
  <c r="BA65" i="27"/>
  <c r="BD66" i="27"/>
  <c r="BQ88" i="27"/>
  <c r="CN53" i="43"/>
  <c r="BY73" i="27"/>
  <c r="AK39" i="44"/>
  <c r="CM6" i="45"/>
  <c r="AQ90" i="45"/>
  <c r="CM5" i="45"/>
  <c r="AK69" i="44"/>
  <c r="AK71" i="44"/>
  <c r="AK98" i="44"/>
  <c r="Z41" i="42"/>
  <c r="DE68" i="43"/>
  <c r="CH46" i="43"/>
  <c r="BC99" i="27"/>
  <c r="AP75" i="27"/>
  <c r="CN61" i="43"/>
  <c r="CD74" i="27"/>
  <c r="BD72" i="27"/>
  <c r="AT100" i="27"/>
  <c r="AW74" i="27"/>
  <c r="BQ29" i="27"/>
  <c r="AC100" i="27"/>
  <c r="BH90" i="43"/>
  <c r="V12" i="27"/>
  <c r="AG44" i="27"/>
  <c r="AP83" i="27"/>
  <c r="AP100" i="27"/>
  <c r="BC83" i="27"/>
  <c r="AT76" i="27"/>
  <c r="BA74" i="27"/>
  <c r="AL76" i="27"/>
  <c r="BY74" i="27"/>
  <c r="AW29" i="27"/>
  <c r="BG29" i="27"/>
  <c r="BZ44" i="27"/>
  <c r="CH53" i="43"/>
  <c r="AI98" i="27"/>
  <c r="AP62" i="27"/>
  <c r="CA62" i="27"/>
  <c r="BD70" i="27"/>
  <c r="CB28" i="27"/>
  <c r="AZ74" i="27"/>
  <c r="AW73" i="27"/>
  <c r="BP79" i="43"/>
  <c r="BR79" i="43" s="1"/>
  <c r="BW76" i="45"/>
  <c r="CH72" i="43"/>
  <c r="AQ84" i="45"/>
  <c r="AQ89" i="45"/>
  <c r="AC75" i="27"/>
  <c r="AI71" i="27"/>
  <c r="BC62" i="27"/>
  <c r="BC70" i="27"/>
  <c r="CN60" i="43"/>
  <c r="AV29" i="27"/>
  <c r="AT75" i="27"/>
  <c r="BQ74" i="27"/>
  <c r="BH86" i="43"/>
  <c r="AP72" i="27"/>
  <c r="CA83" i="27"/>
  <c r="AP29" i="27"/>
  <c r="BC28" i="27"/>
  <c r="AT74" i="27"/>
  <c r="BD28" i="27"/>
  <c r="BA76" i="27"/>
  <c r="AJ75" i="27"/>
  <c r="BV88" i="45"/>
  <c r="BW88" i="45" s="1"/>
  <c r="AL74" i="27"/>
  <c r="AT29" i="27"/>
  <c r="BY29" i="27"/>
  <c r="AW44" i="27"/>
  <c r="CH68" i="43"/>
  <c r="CH54" i="43"/>
  <c r="BW75" i="45"/>
  <c r="BH93" i="43"/>
  <c r="AP43" i="27"/>
  <c r="CA99" i="27"/>
  <c r="BC72" i="27"/>
  <c r="BD43" i="27"/>
  <c r="BI72" i="27"/>
  <c r="AT73" i="27"/>
  <c r="AW100" i="27"/>
  <c r="BG83" i="45"/>
  <c r="BA97" i="43"/>
  <c r="BZ80" i="27"/>
  <c r="BZ30" i="27"/>
  <c r="BZ59" i="27"/>
  <c r="Y56" i="27"/>
  <c r="AE65" i="27"/>
  <c r="S12" i="27"/>
  <c r="S64" i="27" s="1"/>
  <c r="Y85" i="27"/>
  <c r="AE60" i="27"/>
  <c r="I87" i="27"/>
  <c r="BI80" i="27"/>
  <c r="CC84" i="27"/>
  <c r="CE82" i="31"/>
  <c r="AO56" i="27"/>
  <c r="BK65" i="27"/>
  <c r="BQ81" i="27"/>
  <c r="BQ58" i="27"/>
  <c r="Z14" i="27"/>
  <c r="BH88" i="43"/>
  <c r="AH87" i="27"/>
  <c r="AH66" i="27"/>
  <c r="Y59" i="27"/>
  <c r="Y61" i="27"/>
  <c r="Y54" i="27"/>
  <c r="AK27" i="27"/>
  <c r="AC29" i="27"/>
  <c r="AI64" i="27"/>
  <c r="AQ71" i="27"/>
  <c r="AE79" i="27"/>
  <c r="AE59" i="27"/>
  <c r="AE54" i="27"/>
  <c r="AE101" i="27"/>
  <c r="AW91" i="45"/>
  <c r="CN47" i="43"/>
  <c r="BI68" i="27"/>
  <c r="BI78" i="27"/>
  <c r="BI65" i="27"/>
  <c r="AY73" i="27"/>
  <c r="CE58" i="31"/>
  <c r="CE63" i="31"/>
  <c r="AQ60" i="27"/>
  <c r="AQ84" i="27"/>
  <c r="AN65" i="27"/>
  <c r="AN89" i="27"/>
  <c r="CB86" i="27"/>
  <c r="CB81" i="27"/>
  <c r="BJ68" i="27"/>
  <c r="CA57" i="27"/>
  <c r="CA87" i="27"/>
  <c r="CE78" i="27"/>
  <c r="CE68" i="27"/>
  <c r="AO87" i="27"/>
  <c r="BL55" i="27"/>
  <c r="BL85" i="27"/>
  <c r="BK59" i="27"/>
  <c r="BK78" i="27"/>
  <c r="AP56" i="27"/>
  <c r="AP86" i="27"/>
  <c r="BA67" i="27"/>
  <c r="BA84" i="27"/>
  <c r="AT58" i="27"/>
  <c r="AT87" i="27"/>
  <c r="BD61" i="27"/>
  <c r="BD87" i="27"/>
  <c r="BQ101" i="27"/>
  <c r="BQ80" i="27"/>
  <c r="BP76" i="27"/>
  <c r="BA29" i="27"/>
  <c r="CD76" i="27"/>
  <c r="AJ79" i="27"/>
  <c r="AJ58" i="27"/>
  <c r="AJ54" i="27"/>
  <c r="CC77" i="45"/>
  <c r="DD77" i="43"/>
  <c r="AU75" i="27"/>
  <c r="AU76" i="27"/>
  <c r="Y84" i="27"/>
  <c r="AI63" i="27"/>
  <c r="AE67" i="27"/>
  <c r="BI66" i="27"/>
  <c r="AH61" i="27"/>
  <c r="Y87" i="27"/>
  <c r="AE61" i="27"/>
  <c r="BI60" i="27"/>
  <c r="BI30" i="27"/>
  <c r="CE81" i="31"/>
  <c r="CE67" i="27"/>
  <c r="BK79" i="27"/>
  <c r="BD55" i="27"/>
  <c r="AH55" i="27"/>
  <c r="AH45" i="27"/>
  <c r="Y66" i="27"/>
  <c r="Y65" i="27"/>
  <c r="Y55" i="27"/>
  <c r="AC74" i="27"/>
  <c r="AI42" i="27"/>
  <c r="AE68" i="27"/>
  <c r="AE45" i="27"/>
  <c r="AE81" i="27"/>
  <c r="W55" i="27"/>
  <c r="BT70" i="27"/>
  <c r="BI58" i="27"/>
  <c r="BI45" i="27"/>
  <c r="BI61" i="27"/>
  <c r="BX60" i="27"/>
  <c r="CE77" i="31"/>
  <c r="AQ79" i="27"/>
  <c r="AN78" i="27"/>
  <c r="CB54" i="27"/>
  <c r="CA86" i="27"/>
  <c r="CE57" i="27"/>
  <c r="BL61" i="27"/>
  <c r="BK88" i="27"/>
  <c r="AP79" i="27"/>
  <c r="BA81" i="27"/>
  <c r="AT101" i="27"/>
  <c r="AZ68" i="27"/>
  <c r="BD67" i="27"/>
  <c r="BQ65" i="27"/>
  <c r="BN44" i="27"/>
  <c r="CB83" i="27"/>
  <c r="BW44" i="27"/>
  <c r="AQ73" i="27"/>
  <c r="AJ78" i="27"/>
  <c r="BZ83" i="27"/>
  <c r="BZ28" i="27"/>
  <c r="AZ44" i="27"/>
  <c r="AZ76" i="27"/>
  <c r="AZ75" i="27"/>
  <c r="BQ100" i="27"/>
  <c r="BQ44" i="27"/>
  <c r="BQ76" i="27"/>
  <c r="AO76" i="27"/>
  <c r="AO73" i="27"/>
  <c r="AO74" i="27"/>
  <c r="AO100" i="27"/>
  <c r="CD73" i="27"/>
  <c r="CD75" i="27"/>
  <c r="CD29" i="27"/>
  <c r="BN99" i="27"/>
  <c r="BN83" i="27"/>
  <c r="BN70" i="27"/>
  <c r="BN62" i="27"/>
  <c r="BN43" i="27"/>
  <c r="BN28" i="27"/>
  <c r="CE85" i="31"/>
  <c r="CE56" i="31"/>
  <c r="CE80" i="31"/>
  <c r="CE64" i="31"/>
  <c r="CE78" i="31"/>
  <c r="CE61" i="31"/>
  <c r="CE49" i="31"/>
  <c r="CE76" i="31"/>
  <c r="CE40" i="31"/>
  <c r="CE51" i="31"/>
  <c r="CE88" i="31"/>
  <c r="BD89" i="27"/>
  <c r="BD79" i="27"/>
  <c r="BD65" i="27"/>
  <c r="BD81" i="27"/>
  <c r="BD60" i="27"/>
  <c r="BD59" i="27"/>
  <c r="BD57" i="27"/>
  <c r="BD101" i="27"/>
  <c r="BD86" i="27"/>
  <c r="BK67" i="27"/>
  <c r="BK58" i="27"/>
  <c r="BK85" i="27"/>
  <c r="BK61" i="27"/>
  <c r="BK87" i="27"/>
  <c r="BK89" i="27"/>
  <c r="BK101" i="27"/>
  <c r="BK68" i="27"/>
  <c r="BK57" i="27"/>
  <c r="BK66" i="27"/>
  <c r="BQ79" i="27"/>
  <c r="BQ57" i="27"/>
  <c r="BQ87" i="27"/>
  <c r="BQ66" i="27"/>
  <c r="BQ60" i="27"/>
  <c r="BQ68" i="27"/>
  <c r="BQ56" i="27"/>
  <c r="BQ78" i="27"/>
  <c r="BQ84" i="27"/>
  <c r="CE55" i="27"/>
  <c r="CE89" i="27"/>
  <c r="CE81" i="27"/>
  <c r="CE45" i="27"/>
  <c r="CE80" i="27"/>
  <c r="CE54" i="27"/>
  <c r="CE30" i="27"/>
  <c r="CE79" i="27"/>
  <c r="CE59" i="27"/>
  <c r="AD13" i="27"/>
  <c r="BH83" i="43"/>
  <c r="AH86" i="27"/>
  <c r="Y45" i="27"/>
  <c r="Y101" i="27"/>
  <c r="Y68" i="27"/>
  <c r="AC76" i="27"/>
  <c r="AI27" i="27"/>
  <c r="AE86" i="27"/>
  <c r="AE85" i="27"/>
  <c r="AE84" i="27"/>
  <c r="W85" i="27"/>
  <c r="AN27" i="27"/>
  <c r="BI55" i="27"/>
  <c r="BI57" i="27"/>
  <c r="BI86" i="27"/>
  <c r="BX89" i="27"/>
  <c r="CE84" i="31"/>
  <c r="CE83" i="31"/>
  <c r="CE79" i="31"/>
  <c r="CE60" i="27"/>
  <c r="CE87" i="27"/>
  <c r="BK84" i="27"/>
  <c r="BK86" i="27"/>
  <c r="BD85" i="27"/>
  <c r="BD80" i="27"/>
  <c r="BQ67" i="27"/>
  <c r="BQ86" i="27"/>
  <c r="AO44" i="27"/>
  <c r="CN64" i="43"/>
  <c r="CB99" i="27"/>
  <c r="AZ100" i="27"/>
  <c r="AO67" i="27"/>
  <c r="AO55" i="27"/>
  <c r="BI56" i="27"/>
  <c r="CE52" i="31"/>
  <c r="CE85" i="27"/>
  <c r="CE66" i="27"/>
  <c r="BK60" i="27"/>
  <c r="BK80" i="27"/>
  <c r="BD58" i="27"/>
  <c r="BD45" i="27"/>
  <c r="BQ55" i="27"/>
  <c r="BQ85" i="27"/>
  <c r="AZ73" i="27"/>
  <c r="BN72" i="27"/>
  <c r="BD100" i="27"/>
  <c r="BD29" i="27"/>
  <c r="BD44" i="27"/>
  <c r="CE100" i="27"/>
  <c r="CE76" i="27"/>
  <c r="CE44" i="27"/>
  <c r="BH43" i="27"/>
  <c r="BH72" i="27"/>
  <c r="BH70" i="27"/>
  <c r="BP29" i="27"/>
  <c r="BP73" i="27"/>
  <c r="BP44" i="27"/>
  <c r="BP74" i="27"/>
  <c r="BK70" i="27"/>
  <c r="BK99" i="27"/>
  <c r="BA58" i="27"/>
  <c r="BA80" i="27"/>
  <c r="BA85" i="27"/>
  <c r="BA54" i="27"/>
  <c r="BA101" i="27"/>
  <c r="BA86" i="27"/>
  <c r="BA87" i="27"/>
  <c r="BA56" i="27"/>
  <c r="BA61" i="27"/>
  <c r="AQ68" i="27"/>
  <c r="AQ58" i="27"/>
  <c r="AQ59" i="27"/>
  <c r="AQ45" i="27"/>
  <c r="AQ57" i="27"/>
  <c r="AQ66" i="27"/>
  <c r="AQ80" i="27"/>
  <c r="AQ30" i="27"/>
  <c r="AQ54" i="27"/>
  <c r="AQ87" i="27"/>
  <c r="BM79" i="27"/>
  <c r="BM67" i="27"/>
  <c r="BM81" i="27"/>
  <c r="AP54" i="27"/>
  <c r="AP58" i="27"/>
  <c r="AP68" i="27"/>
  <c r="AP45" i="27"/>
  <c r="AP59" i="27"/>
  <c r="AP61" i="27"/>
  <c r="AP101" i="27"/>
  <c r="AP78" i="27"/>
  <c r="AP89" i="27"/>
  <c r="AP81" i="27"/>
  <c r="BJ81" i="27"/>
  <c r="BJ45" i="27"/>
  <c r="BJ101" i="27"/>
  <c r="BJ66" i="27"/>
  <c r="BJ78" i="27"/>
  <c r="BJ30" i="27"/>
  <c r="BJ86" i="27"/>
  <c r="BS83" i="27"/>
  <c r="BS72" i="27"/>
  <c r="W14" i="27"/>
  <c r="AH30" i="27"/>
  <c r="Y58" i="27"/>
  <c r="AE88" i="27"/>
  <c r="BI87" i="27"/>
  <c r="CC55" i="27"/>
  <c r="BZ55" i="27"/>
  <c r="CE86" i="31"/>
  <c r="CE60" i="31"/>
  <c r="AH101" i="27"/>
  <c r="AH78" i="27"/>
  <c r="Y78" i="27"/>
  <c r="Y60" i="27"/>
  <c r="Y89" i="27"/>
  <c r="AC44" i="27"/>
  <c r="AI69" i="27"/>
  <c r="AE78" i="27"/>
  <c r="AE80" i="27"/>
  <c r="AE30" i="27"/>
  <c r="I81" i="27"/>
  <c r="BM82" i="45"/>
  <c r="BI81" i="27"/>
  <c r="BI84" i="27"/>
  <c r="BI85" i="27"/>
  <c r="CC86" i="27"/>
  <c r="CE99" i="31"/>
  <c r="CE55" i="31"/>
  <c r="CE86" i="27"/>
  <c r="CE101" i="27"/>
  <c r="BK81" i="27"/>
  <c r="BD88" i="27"/>
  <c r="BD84" i="27"/>
  <c r="BQ61" i="27"/>
  <c r="BQ59" i="27"/>
  <c r="AO29" i="27"/>
  <c r="CE75" i="27"/>
  <c r="BH83" i="27"/>
  <c r="AN29" i="27"/>
  <c r="BQ75" i="27"/>
  <c r="AY29" i="27"/>
  <c r="AY76" i="27"/>
  <c r="AY74" i="27"/>
  <c r="BM99" i="27"/>
  <c r="BM62" i="27"/>
  <c r="BM28" i="27"/>
  <c r="BJ29" i="27"/>
  <c r="BJ75" i="27"/>
  <c r="BJ76" i="27"/>
  <c r="BJ73" i="27"/>
  <c r="BJ44" i="27"/>
  <c r="BA100" i="27"/>
  <c r="BA75" i="27"/>
  <c r="BV43" i="27"/>
  <c r="BV99" i="27"/>
  <c r="BV62" i="27"/>
  <c r="BV72" i="27"/>
  <c r="AX74" i="27"/>
  <c r="AX76" i="27"/>
  <c r="BF70" i="27"/>
  <c r="BF72" i="27"/>
  <c r="BT29" i="27"/>
  <c r="BT100" i="27"/>
  <c r="BT75" i="27"/>
  <c r="CD65" i="27"/>
  <c r="CD57" i="27"/>
  <c r="CD87" i="27"/>
  <c r="CD81" i="27"/>
  <c r="CD89" i="27"/>
  <c r="CD78" i="27"/>
  <c r="CD66" i="27"/>
  <c r="CD84" i="27"/>
  <c r="AZ88" i="27"/>
  <c r="AZ78" i="27"/>
  <c r="AZ66" i="27"/>
  <c r="AZ57" i="27"/>
  <c r="AZ81" i="27"/>
  <c r="AZ45" i="27"/>
  <c r="AZ86" i="27"/>
  <c r="AZ79" i="27"/>
  <c r="AZ56" i="27"/>
  <c r="AJ60" i="27"/>
  <c r="AJ65" i="27"/>
  <c r="AJ84" i="27"/>
  <c r="AJ89" i="27"/>
  <c r="AJ59" i="27"/>
  <c r="AJ85" i="27"/>
  <c r="AJ80" i="27"/>
  <c r="AJ81" i="27"/>
  <c r="AJ86" i="27"/>
  <c r="AJ61" i="27"/>
  <c r="BS60" i="27"/>
  <c r="BS87" i="27"/>
  <c r="BB80" i="27"/>
  <c r="BB84" i="27"/>
  <c r="BB56" i="27"/>
  <c r="BB86" i="27"/>
  <c r="BB60" i="27"/>
  <c r="BB59" i="27"/>
  <c r="BB54" i="27"/>
  <c r="BB67" i="27"/>
  <c r="BB85" i="27"/>
  <c r="BH95" i="43"/>
  <c r="AH68" i="27"/>
  <c r="Y30" i="27"/>
  <c r="I88" i="27"/>
  <c r="I89" i="27"/>
  <c r="AH59" i="27"/>
  <c r="CE61" i="27"/>
  <c r="BD78" i="27"/>
  <c r="CE73" i="27"/>
  <c r="CD100" i="27"/>
  <c r="BH28" i="27"/>
  <c r="DD74" i="43"/>
  <c r="AR99" i="27"/>
  <c r="AR43" i="27"/>
  <c r="AR83" i="27"/>
  <c r="AR72" i="27"/>
  <c r="AT68" i="27"/>
  <c r="AT84" i="27"/>
  <c r="AT86" i="27"/>
  <c r="AT65" i="27"/>
  <c r="AT88" i="27"/>
  <c r="AT89" i="27"/>
  <c r="AT55" i="27"/>
  <c r="AT60" i="27"/>
  <c r="AT81" i="27"/>
  <c r="AN55" i="27"/>
  <c r="AN60" i="27"/>
  <c r="AN84" i="27"/>
  <c r="AN59" i="27"/>
  <c r="AN58" i="27"/>
  <c r="AN67" i="27"/>
  <c r="AN30" i="27"/>
  <c r="AN87" i="27"/>
  <c r="AN79" i="27"/>
  <c r="CB30" i="27"/>
  <c r="CB101" i="27"/>
  <c r="CB45" i="27"/>
  <c r="CB56" i="27"/>
  <c r="CB78" i="27"/>
  <c r="CB65" i="27"/>
  <c r="CB67" i="27"/>
  <c r="CB58" i="27"/>
  <c r="CB85" i="27"/>
  <c r="CB61" i="27"/>
  <c r="CA68" i="27"/>
  <c r="CA65" i="27"/>
  <c r="CA45" i="27"/>
  <c r="CA30" i="27"/>
  <c r="CA55" i="27"/>
  <c r="CA56" i="27"/>
  <c r="CA61" i="27"/>
  <c r="CA78" i="27"/>
  <c r="CA81" i="27"/>
  <c r="CA85" i="27"/>
  <c r="BL58" i="27"/>
  <c r="BL54" i="27"/>
  <c r="BL45" i="27"/>
  <c r="BL56" i="27"/>
  <c r="BL89" i="27"/>
  <c r="BL86" i="27"/>
  <c r="BL88" i="27"/>
  <c r="BL65" i="27"/>
  <c r="BL57" i="27"/>
  <c r="CH58" i="43"/>
  <c r="AU55" i="27"/>
  <c r="CN70" i="43"/>
  <c r="BV83" i="45"/>
  <c r="BW83" i="45" s="1"/>
  <c r="DE70" i="43"/>
  <c r="CH76" i="43"/>
  <c r="DE71" i="43"/>
  <c r="BR81" i="43"/>
  <c r="AQ91" i="45"/>
  <c r="AQ82" i="45"/>
  <c r="CD51" i="45"/>
  <c r="AU78" i="27"/>
  <c r="BX73" i="43"/>
  <c r="CX80" i="43"/>
  <c r="DU67" i="43"/>
  <c r="CH78" i="43"/>
  <c r="BG84" i="45"/>
  <c r="AQ87" i="45"/>
  <c r="BW80" i="45"/>
  <c r="BW72" i="45"/>
  <c r="AQ94" i="45"/>
  <c r="BN78" i="45"/>
  <c r="AU67" i="27"/>
  <c r="DD80" i="43"/>
  <c r="CH49" i="43"/>
  <c r="DU65" i="43"/>
  <c r="DU80" i="43"/>
  <c r="BG82" i="45"/>
  <c r="CH71" i="43"/>
  <c r="CX79" i="43"/>
  <c r="DE69" i="43"/>
  <c r="BA96" i="43"/>
  <c r="AQ98" i="27"/>
  <c r="W67" i="27"/>
  <c r="W45" i="27"/>
  <c r="W54" i="27"/>
  <c r="I67" i="27"/>
  <c r="I54" i="27"/>
  <c r="I84" i="27"/>
  <c r="BT62" i="27"/>
  <c r="BX54" i="27"/>
  <c r="BX59" i="27"/>
  <c r="BX67" i="27"/>
  <c r="CC30" i="27"/>
  <c r="CC54" i="27"/>
  <c r="CC61" i="27"/>
  <c r="BZ79" i="27"/>
  <c r="BZ89" i="27"/>
  <c r="BZ86" i="27"/>
  <c r="AO45" i="27"/>
  <c r="AO58" i="27"/>
  <c r="AO65" i="27"/>
  <c r="BN74" i="27"/>
  <c r="BN100" i="27"/>
  <c r="BS43" i="27"/>
  <c r="AN76" i="27"/>
  <c r="AN75" i="27"/>
  <c r="AQ42" i="27"/>
  <c r="W86" i="27"/>
  <c r="W66" i="27"/>
  <c r="W89" i="27"/>
  <c r="AN71" i="27"/>
  <c r="AN69" i="27"/>
  <c r="I61" i="27"/>
  <c r="I68" i="27"/>
  <c r="I58" i="27"/>
  <c r="BT72" i="27"/>
  <c r="BX61" i="27"/>
  <c r="BX66" i="27"/>
  <c r="BX56" i="27"/>
  <c r="BX45" i="27"/>
  <c r="CC78" i="27"/>
  <c r="CC59" i="27"/>
  <c r="CC58" i="27"/>
  <c r="BZ67" i="27"/>
  <c r="BZ87" i="27"/>
  <c r="BZ68" i="27"/>
  <c r="AO68" i="27"/>
  <c r="AO88" i="27"/>
  <c r="AO66" i="27"/>
  <c r="BN29" i="27"/>
  <c r="AU44" i="27"/>
  <c r="BW29" i="27"/>
  <c r="AQ63" i="27"/>
  <c r="W84" i="27"/>
  <c r="W68" i="27"/>
  <c r="W87" i="27"/>
  <c r="AN64" i="27"/>
  <c r="I60" i="27"/>
  <c r="I56" i="27"/>
  <c r="I57" i="27"/>
  <c r="BX81" i="27"/>
  <c r="BX68" i="27"/>
  <c r="BX88" i="27"/>
  <c r="CC66" i="27"/>
  <c r="CC85" i="27"/>
  <c r="CC67" i="27"/>
  <c r="BZ45" i="27"/>
  <c r="BZ56" i="27"/>
  <c r="BZ65" i="27"/>
  <c r="AO86" i="27"/>
  <c r="AO30" i="27"/>
  <c r="AO89" i="27"/>
  <c r="BQ70" i="27"/>
  <c r="BS28" i="27"/>
  <c r="BP70" i="27"/>
  <c r="BW75" i="27"/>
  <c r="AN74" i="27"/>
  <c r="AQ82" i="27"/>
  <c r="W56" i="27"/>
  <c r="W30" i="27"/>
  <c r="W61" i="27"/>
  <c r="AN42" i="27"/>
  <c r="I65" i="27"/>
  <c r="I45" i="27"/>
  <c r="I30" i="27"/>
  <c r="BX87" i="27"/>
  <c r="BX65" i="27"/>
  <c r="BX58" i="27"/>
  <c r="CC87" i="27"/>
  <c r="CC65" i="27"/>
  <c r="CC68" i="27"/>
  <c r="CC101" i="27"/>
  <c r="BZ85" i="27"/>
  <c r="BZ81" i="27"/>
  <c r="BZ84" i="27"/>
  <c r="AO81" i="27"/>
  <c r="AO60" i="27"/>
  <c r="AO54" i="27"/>
  <c r="BS99" i="27"/>
  <c r="BO74" i="27"/>
  <c r="AU74" i="27"/>
  <c r="AU100" i="27"/>
  <c r="AQ27" i="27"/>
  <c r="W79" i="27"/>
  <c r="W88" i="27"/>
  <c r="W58" i="27"/>
  <c r="I85" i="27"/>
  <c r="I59" i="27"/>
  <c r="I55" i="27"/>
  <c r="BX57" i="27"/>
  <c r="BX101" i="27"/>
  <c r="BX84" i="27"/>
  <c r="CC60" i="27"/>
  <c r="CC81" i="27"/>
  <c r="CC88" i="27"/>
  <c r="BZ54" i="27"/>
  <c r="BZ60" i="27"/>
  <c r="BZ101" i="27"/>
  <c r="AO80" i="27"/>
  <c r="AO79" i="27"/>
  <c r="AO57" i="27"/>
  <c r="BN73" i="27"/>
  <c r="BS70" i="27"/>
  <c r="AU73" i="27"/>
  <c r="BW76" i="27"/>
  <c r="BW74" i="27"/>
  <c r="AQ64" i="27"/>
  <c r="W81" i="27"/>
  <c r="W65" i="27"/>
  <c r="W57" i="27"/>
  <c r="W101" i="27"/>
  <c r="I78" i="27"/>
  <c r="I86" i="27"/>
  <c r="I101" i="27"/>
  <c r="BT43" i="27"/>
  <c r="BX86" i="27"/>
  <c r="BX79" i="27"/>
  <c r="BX55" i="27"/>
  <c r="CC45" i="27"/>
  <c r="CC57" i="27"/>
  <c r="CC56" i="27"/>
  <c r="BZ88" i="27"/>
  <c r="BZ78" i="27"/>
  <c r="BZ61" i="27"/>
  <c r="AO85" i="27"/>
  <c r="AO61" i="27"/>
  <c r="AO59" i="27"/>
  <c r="BN76" i="27"/>
  <c r="W60" i="27"/>
  <c r="W59" i="27"/>
  <c r="AN63" i="27"/>
  <c r="I66" i="27"/>
  <c r="I79" i="27"/>
  <c r="BT28" i="27"/>
  <c r="BX30" i="27"/>
  <c r="BX80" i="27"/>
  <c r="CC80" i="27"/>
  <c r="CC89" i="27"/>
  <c r="BZ66" i="27"/>
  <c r="BZ58" i="27"/>
  <c r="AO101" i="27"/>
  <c r="AO84" i="27"/>
  <c r="BS62" i="27"/>
  <c r="AN100" i="27"/>
  <c r="AN73" i="27"/>
  <c r="AH42" i="42"/>
  <c r="W51" i="42"/>
  <c r="X70" i="42"/>
  <c r="X83" i="42"/>
  <c r="X28" i="42"/>
  <c r="X62" i="42"/>
  <c r="X72" i="42"/>
  <c r="X99" i="42"/>
  <c r="S97" i="42"/>
  <c r="AK63" i="42"/>
  <c r="AQ96" i="45"/>
  <c r="AK71" i="42"/>
  <c r="AK98" i="42"/>
  <c r="AK42" i="42"/>
  <c r="AK27" i="42"/>
  <c r="AK64" i="42"/>
  <c r="AK69" i="42"/>
  <c r="AR69" i="42"/>
  <c r="BB27" i="42"/>
  <c r="BW85" i="45"/>
  <c r="S41" i="42"/>
  <c r="S51" i="42"/>
  <c r="S26" i="42"/>
  <c r="BW79" i="45"/>
  <c r="AQ85" i="45"/>
  <c r="AZ89" i="43"/>
  <c r="BB89" i="43" s="1"/>
  <c r="S77" i="42"/>
  <c r="BW90" i="45"/>
  <c r="S53" i="42"/>
  <c r="AF27" i="42"/>
  <c r="CH77" i="43"/>
  <c r="BR74" i="43"/>
  <c r="CH65" i="43"/>
  <c r="AQ86" i="45"/>
  <c r="BR28" i="27"/>
  <c r="AI100" i="27"/>
  <c r="BC74" i="27"/>
  <c r="DD75" i="43"/>
  <c r="AU42" i="42"/>
  <c r="BV87" i="45"/>
  <c r="BW87" i="45" s="1"/>
  <c r="AW88" i="45"/>
  <c r="BJ62" i="27"/>
  <c r="BJ43" i="27"/>
  <c r="BI28" i="27"/>
  <c r="AY97" i="45"/>
  <c r="BJ28" i="27"/>
  <c r="AZ84" i="43"/>
  <c r="BB84" i="43" s="1"/>
  <c r="BM83" i="45"/>
  <c r="BM89" i="45"/>
  <c r="AW94" i="45"/>
  <c r="CC75" i="27"/>
  <c r="CC44" i="27"/>
  <c r="BL74" i="27"/>
  <c r="BC44" i="27"/>
  <c r="BS76" i="27"/>
  <c r="AI44" i="27"/>
  <c r="BJ72" i="27"/>
  <c r="BS74" i="27"/>
  <c r="CC73" i="45"/>
  <c r="CN65" i="43"/>
  <c r="BI70" i="27"/>
  <c r="CC76" i="27"/>
  <c r="AU98" i="27"/>
  <c r="AX76" i="45"/>
  <c r="BH82" i="43"/>
  <c r="AB74" i="27"/>
  <c r="AU71" i="27"/>
  <c r="AW93" i="45"/>
  <c r="BW73" i="27"/>
  <c r="CC74" i="27"/>
  <c r="BI83" i="27"/>
  <c r="BS44" i="27"/>
  <c r="CN72" i="43"/>
  <c r="AB13" i="27"/>
  <c r="AB43" i="27" s="1"/>
  <c r="AB75" i="27"/>
  <c r="AU42" i="27"/>
  <c r="AI73" i="27"/>
  <c r="BJ83" i="27"/>
  <c r="BS73" i="27"/>
  <c r="BS75" i="27"/>
  <c r="AY98" i="45"/>
  <c r="AB76" i="27"/>
  <c r="AU27" i="27"/>
  <c r="AW86" i="45"/>
  <c r="AW89" i="45"/>
  <c r="AI75" i="27"/>
  <c r="CN48" i="43"/>
  <c r="BC100" i="27"/>
  <c r="BS29" i="27"/>
  <c r="AB73" i="27"/>
  <c r="AU64" i="27"/>
  <c r="AI76" i="27"/>
  <c r="BI62" i="27"/>
  <c r="BC29" i="27"/>
  <c r="Y26" i="42"/>
  <c r="BH92" i="43"/>
  <c r="AB29" i="27"/>
  <c r="AU69" i="27"/>
  <c r="BM86" i="45"/>
  <c r="AI74" i="27"/>
  <c r="BJ99" i="27"/>
  <c r="CC29" i="27"/>
  <c r="BI99" i="27"/>
  <c r="CN63" i="43"/>
  <c r="CC73" i="27"/>
  <c r="BC73" i="27"/>
  <c r="CG75" i="43"/>
  <c r="CH75" i="43" s="1"/>
  <c r="DD76" i="43"/>
  <c r="DD82" i="43"/>
  <c r="DE82" i="43" s="1"/>
  <c r="DD81" i="43"/>
  <c r="CQ60" i="43"/>
  <c r="AH37" i="40" s="1"/>
  <c r="BP83" i="45"/>
  <c r="K42" i="40" s="1"/>
  <c r="BH97" i="43"/>
  <c r="CN75" i="43"/>
  <c r="BH85" i="43"/>
  <c r="CC76" i="45"/>
  <c r="AW90" i="45"/>
  <c r="BH91" i="43"/>
  <c r="BO88" i="45"/>
  <c r="CN51" i="43"/>
  <c r="BH87" i="43"/>
  <c r="CN80" i="43"/>
  <c r="DD73" i="43"/>
  <c r="CQ53" i="43"/>
  <c r="AO37" i="40" s="1"/>
  <c r="BV82" i="45"/>
  <c r="BW82" i="45" s="1"/>
  <c r="BM87" i="45"/>
  <c r="CC74" i="45"/>
  <c r="CP53" i="43"/>
  <c r="CG51" i="43"/>
  <c r="CN62" i="43"/>
  <c r="CP50" i="43"/>
  <c r="CP47" i="43"/>
  <c r="BH94" i="43"/>
  <c r="CC78" i="45"/>
  <c r="BV89" i="45"/>
  <c r="BW89" i="45" s="1"/>
  <c r="CN59" i="43"/>
  <c r="CO59" i="43" s="1"/>
  <c r="CN77" i="43"/>
  <c r="BW84" i="45"/>
  <c r="CQ47" i="43"/>
  <c r="AU37" i="40" s="1"/>
  <c r="BX82" i="43"/>
  <c r="BY82" i="43" s="1"/>
  <c r="BX81" i="43"/>
  <c r="CQ59" i="43"/>
  <c r="AI37" i="40" s="1"/>
  <c r="BM84" i="45"/>
  <c r="CN50" i="43"/>
  <c r="BX75" i="43"/>
  <c r="CP59" i="43"/>
  <c r="BH96" i="43"/>
  <c r="AW97" i="45"/>
  <c r="AX97" i="45" s="1"/>
  <c r="DD78" i="43"/>
  <c r="CN69" i="43"/>
  <c r="CQ57" i="43"/>
  <c r="AK37" i="40" s="1"/>
  <c r="CC80" i="45"/>
  <c r="AW92" i="45"/>
  <c r="CN79" i="43"/>
  <c r="CP57" i="43"/>
  <c r="CN49" i="43"/>
  <c r="BV86" i="45"/>
  <c r="BW86" i="45" s="1"/>
  <c r="CN67" i="43"/>
  <c r="CN82" i="43"/>
  <c r="CO82" i="43" s="1"/>
  <c r="CN81" i="43"/>
  <c r="BN73" i="45"/>
  <c r="BM90" i="45"/>
  <c r="CN73" i="43"/>
  <c r="AW87" i="45"/>
  <c r="BM88" i="45"/>
  <c r="CN66" i="43"/>
  <c r="BX78" i="43"/>
  <c r="AP97" i="45"/>
  <c r="AQ97" i="45" s="1"/>
  <c r="CN54" i="43"/>
  <c r="AW96" i="45"/>
  <c r="AW84" i="45"/>
  <c r="CN71" i="43"/>
  <c r="CH51" i="43"/>
  <c r="BO83" i="45"/>
  <c r="CN57" i="43"/>
  <c r="Z99" i="42"/>
  <c r="Z28" i="42"/>
  <c r="AH64" i="42"/>
  <c r="Z83" i="42"/>
  <c r="AH69" i="42"/>
  <c r="AH82" i="42"/>
  <c r="AS64" i="42"/>
  <c r="Z72" i="42"/>
  <c r="BZ78" i="45"/>
  <c r="CF78" i="45" s="1"/>
  <c r="P43" i="40" s="1"/>
  <c r="AH98" i="42"/>
  <c r="AS98" i="42"/>
  <c r="Z70" i="42"/>
  <c r="AE69" i="42"/>
  <c r="AH27" i="42"/>
  <c r="Z43" i="42"/>
  <c r="AE98" i="42"/>
  <c r="BB63" i="42"/>
  <c r="AZ93" i="43"/>
  <c r="BB93" i="43" s="1"/>
  <c r="AH63" i="42"/>
  <c r="AE71" i="42"/>
  <c r="BB42" i="42"/>
  <c r="AA77" i="42"/>
  <c r="AE64" i="42"/>
  <c r="BB64" i="42"/>
  <c r="AA26" i="42"/>
  <c r="AE63" i="42"/>
  <c r="BB71" i="42"/>
  <c r="AL42" i="42"/>
  <c r="AA53" i="42"/>
  <c r="AE82" i="42"/>
  <c r="BB69" i="42"/>
  <c r="AL63" i="42"/>
  <c r="AA52" i="42"/>
  <c r="AE42" i="42"/>
  <c r="BB82" i="42"/>
  <c r="AL64" i="42"/>
  <c r="AA41" i="42"/>
  <c r="AL71" i="42"/>
  <c r="AA51" i="42"/>
  <c r="AL69" i="42"/>
  <c r="AL82" i="42"/>
  <c r="AL27" i="42"/>
  <c r="AF63" i="42"/>
  <c r="AV95" i="45"/>
  <c r="AX95" i="45" s="1"/>
  <c r="AZ96" i="45"/>
  <c r="AY96" i="45"/>
  <c r="AZ78" i="45"/>
  <c r="P41" i="40" s="1"/>
  <c r="AY78" i="45"/>
  <c r="AZ73" i="45"/>
  <c r="U41" i="40" s="1"/>
  <c r="AY73" i="45"/>
  <c r="BP89" i="45"/>
  <c r="E42" i="40" s="1"/>
  <c r="BO89" i="45"/>
  <c r="BL75" i="45"/>
  <c r="BN75" i="45" s="1"/>
  <c r="BP75" i="45"/>
  <c r="S42" i="40" s="1"/>
  <c r="BO75" i="45"/>
  <c r="CV79" i="45"/>
  <c r="O44" i="40" s="1"/>
  <c r="CU79" i="45"/>
  <c r="BP90" i="45"/>
  <c r="D42" i="40" s="1"/>
  <c r="BO90" i="45"/>
  <c r="CB63" i="45"/>
  <c r="CD63" i="45" s="1"/>
  <c r="CF64" i="45"/>
  <c r="AD43" i="40" s="1"/>
  <c r="CE64" i="45"/>
  <c r="CF63" i="45"/>
  <c r="AE43" i="40" s="1"/>
  <c r="CE63" i="45"/>
  <c r="CF69" i="45"/>
  <c r="Y43" i="40" s="1"/>
  <c r="CE69" i="45"/>
  <c r="AF71" i="42"/>
  <c r="CV72" i="45"/>
  <c r="V44" i="40" s="1"/>
  <c r="CU72" i="45"/>
  <c r="CF71" i="45"/>
  <c r="W43" i="40" s="1"/>
  <c r="CE71" i="45"/>
  <c r="AZ86" i="45"/>
  <c r="H41" i="40" s="1"/>
  <c r="AY86" i="45"/>
  <c r="CB57" i="45"/>
  <c r="CD57" i="45" s="1"/>
  <c r="CF58" i="45"/>
  <c r="AJ43" i="40" s="1"/>
  <c r="CE58" i="45"/>
  <c r="CV88" i="45"/>
  <c r="F44" i="40" s="1"/>
  <c r="CU88" i="45"/>
  <c r="CR73" i="45"/>
  <c r="CT73" i="45" s="1"/>
  <c r="CV74" i="45"/>
  <c r="T44" i="40" s="1"/>
  <c r="CU74" i="45"/>
  <c r="CF44" i="45"/>
  <c r="AX43" i="40" s="1"/>
  <c r="CE44" i="45"/>
  <c r="AV80" i="45"/>
  <c r="AX80" i="45" s="1"/>
  <c r="AZ80" i="45"/>
  <c r="N41" i="40" s="1"/>
  <c r="AY80" i="45"/>
  <c r="AZ90" i="45"/>
  <c r="D41" i="40" s="1"/>
  <c r="AY90" i="45"/>
  <c r="CV70" i="45"/>
  <c r="X44" i="40" s="1"/>
  <c r="CU70" i="45"/>
  <c r="BP84" i="45"/>
  <c r="J42" i="40" s="1"/>
  <c r="BO84" i="45"/>
  <c r="AV92" i="45"/>
  <c r="AX92" i="45" s="1"/>
  <c r="AZ93" i="45"/>
  <c r="AY93" i="45"/>
  <c r="CF60" i="45"/>
  <c r="AH43" i="40" s="1"/>
  <c r="CE60" i="45"/>
  <c r="CV65" i="45"/>
  <c r="AC44" i="40" s="1"/>
  <c r="CU65" i="45"/>
  <c r="CF66" i="45"/>
  <c r="AB43" i="40" s="1"/>
  <c r="CE66" i="45"/>
  <c r="BP86" i="45"/>
  <c r="H42" i="40" s="1"/>
  <c r="BO86" i="45"/>
  <c r="AZ88" i="45"/>
  <c r="F41" i="40" s="1"/>
  <c r="AY88" i="45"/>
  <c r="CV85" i="45"/>
  <c r="I44" i="40" s="1"/>
  <c r="CU85" i="45"/>
  <c r="CF53" i="45"/>
  <c r="AO43" i="40" s="1"/>
  <c r="CE53" i="45"/>
  <c r="BA63" i="42"/>
  <c r="AZ83" i="45"/>
  <c r="K41" i="40" s="1"/>
  <c r="AY83" i="45"/>
  <c r="BP85" i="45"/>
  <c r="I42" i="40" s="1"/>
  <c r="BO85" i="45"/>
  <c r="CV71" i="45"/>
  <c r="W44" i="40" s="1"/>
  <c r="CU71" i="45"/>
  <c r="BL80" i="45"/>
  <c r="BN80" i="45" s="1"/>
  <c r="BP80" i="45"/>
  <c r="N42" i="40" s="1"/>
  <c r="BO80" i="45"/>
  <c r="CV90" i="45"/>
  <c r="D44" i="40" s="1"/>
  <c r="CU90" i="45"/>
  <c r="BA71" i="42"/>
  <c r="BP87" i="45"/>
  <c r="G42" i="40" s="1"/>
  <c r="BO87" i="45"/>
  <c r="CV75" i="45"/>
  <c r="S44" i="40" s="1"/>
  <c r="CU75" i="45"/>
  <c r="BA98" i="42"/>
  <c r="CF43" i="45"/>
  <c r="AY43" i="40" s="1"/>
  <c r="CE43" i="45"/>
  <c r="CV78" i="45"/>
  <c r="P44" i="40" s="1"/>
  <c r="CU78" i="45"/>
  <c r="BP77" i="45"/>
  <c r="Q42" i="40" s="1"/>
  <c r="BO77" i="45"/>
  <c r="CB69" i="45"/>
  <c r="CD69" i="45" s="1"/>
  <c r="CF70" i="45"/>
  <c r="X43" i="40" s="1"/>
  <c r="CE70" i="45"/>
  <c r="CF59" i="45"/>
  <c r="AI43" i="40" s="1"/>
  <c r="CE59" i="45"/>
  <c r="CR79" i="45"/>
  <c r="CT79" i="45" s="1"/>
  <c r="AZ94" i="45"/>
  <c r="AY94" i="45"/>
  <c r="AZ91" i="45"/>
  <c r="C41" i="40" s="1"/>
  <c r="AY91" i="45"/>
  <c r="AZ92" i="45"/>
  <c r="AY92" i="45"/>
  <c r="CF41" i="45"/>
  <c r="BA43" i="40" s="1"/>
  <c r="CE41" i="45"/>
  <c r="CB45" i="45"/>
  <c r="CD45" i="45" s="1"/>
  <c r="CF46" i="45"/>
  <c r="AV43" i="40" s="1"/>
  <c r="CE46" i="45"/>
  <c r="CB46" i="45"/>
  <c r="CD46" i="45" s="1"/>
  <c r="CF47" i="45"/>
  <c r="AU43" i="40" s="1"/>
  <c r="CE47" i="45"/>
  <c r="CR72" i="45"/>
  <c r="CT72" i="45" s="1"/>
  <c r="CV73" i="45"/>
  <c r="U44" i="40" s="1"/>
  <c r="CU73" i="45"/>
  <c r="AZ89" i="45"/>
  <c r="E41" i="40" s="1"/>
  <c r="AY89" i="45"/>
  <c r="CF57" i="45"/>
  <c r="AK43" i="40" s="1"/>
  <c r="CE57" i="45"/>
  <c r="CF55" i="45"/>
  <c r="AM43" i="40" s="1"/>
  <c r="CE55" i="45"/>
  <c r="CF65" i="45"/>
  <c r="AC43" i="40" s="1"/>
  <c r="CE65" i="45"/>
  <c r="CV84" i="45"/>
  <c r="J44" i="40" s="1"/>
  <c r="CU84" i="45"/>
  <c r="AY84" i="45"/>
  <c r="AZ84" i="45"/>
  <c r="J41" i="40" s="1"/>
  <c r="AZ95" i="45"/>
  <c r="AY95" i="45"/>
  <c r="CB53" i="45"/>
  <c r="CD53" i="45" s="1"/>
  <c r="CF54" i="45"/>
  <c r="AN43" i="40" s="1"/>
  <c r="CE54" i="45"/>
  <c r="CV66" i="45"/>
  <c r="AB44" i="40" s="1"/>
  <c r="CU66" i="45"/>
  <c r="CB66" i="45"/>
  <c r="CD66" i="45" s="1"/>
  <c r="AF64" i="42"/>
  <c r="AV81" i="45"/>
  <c r="AX81" i="45" s="1"/>
  <c r="L41" i="40"/>
  <c r="AY82" i="45"/>
  <c r="CB41" i="45"/>
  <c r="CD41" i="45" s="1"/>
  <c r="CF42" i="45"/>
  <c r="AZ43" i="40" s="1"/>
  <c r="CE42" i="45"/>
  <c r="CF82" i="45"/>
  <c r="L43" i="40" s="1"/>
  <c r="CE82" i="45"/>
  <c r="CB50" i="45"/>
  <c r="CD50" i="45" s="1"/>
  <c r="CF50" i="45"/>
  <c r="AR43" i="40" s="1"/>
  <c r="CE50" i="45"/>
  <c r="AF69" i="42"/>
  <c r="CV82" i="45"/>
  <c r="L44" i="40" s="1"/>
  <c r="CU82" i="45"/>
  <c r="CV67" i="45"/>
  <c r="AA44" i="40" s="1"/>
  <c r="CU67" i="45"/>
  <c r="BO82" i="45"/>
  <c r="BP82" i="45"/>
  <c r="L42" i="40" s="1"/>
  <c r="AF42" i="42"/>
  <c r="AV73" i="45"/>
  <c r="AX73" i="45" s="1"/>
  <c r="AZ74" i="45"/>
  <c r="T41" i="40" s="1"/>
  <c r="AY74" i="45"/>
  <c r="AZ85" i="45"/>
  <c r="I41" i="40" s="1"/>
  <c r="AY85" i="45"/>
  <c r="AV86" i="45"/>
  <c r="AX86" i="45" s="1"/>
  <c r="AZ87" i="45"/>
  <c r="G41" i="40" s="1"/>
  <c r="AY87" i="45"/>
  <c r="CF61" i="45"/>
  <c r="AG43" i="40" s="1"/>
  <c r="CE61" i="45"/>
  <c r="CF45" i="45"/>
  <c r="AW43" i="40" s="1"/>
  <c r="CE45" i="45"/>
  <c r="CV76" i="45"/>
  <c r="R44" i="40" s="1"/>
  <c r="CU76" i="45"/>
  <c r="CM77" i="43"/>
  <c r="CO77" i="43" s="1"/>
  <c r="CQ78" i="43"/>
  <c r="P37" i="40" s="1"/>
  <c r="CP78" i="43"/>
  <c r="CM52" i="43"/>
  <c r="CO52" i="43" s="1"/>
  <c r="CQ52" i="43"/>
  <c r="AP37" i="40" s="1"/>
  <c r="CP52" i="43"/>
  <c r="DG81" i="43"/>
  <c r="M38" i="40" s="1"/>
  <c r="DF81" i="43"/>
  <c r="CP56" i="43"/>
  <c r="CQ56" i="43"/>
  <c r="AL37" i="40" s="1"/>
  <c r="BG77" i="43"/>
  <c r="BI77" i="43" s="1"/>
  <c r="BJ78" i="43"/>
  <c r="BK78" i="43"/>
  <c r="P35" i="40" s="1"/>
  <c r="BZ57" i="43"/>
  <c r="CA57" i="43"/>
  <c r="AK36" i="40" s="1"/>
  <c r="CA65" i="43"/>
  <c r="AC36" i="40" s="1"/>
  <c r="BZ65" i="43"/>
  <c r="CP71" i="43"/>
  <c r="CQ71" i="43"/>
  <c r="W37" i="40" s="1"/>
  <c r="BZ73" i="43"/>
  <c r="CA73" i="43"/>
  <c r="U36" i="40" s="1"/>
  <c r="CQ62" i="43"/>
  <c r="AF37" i="40" s="1"/>
  <c r="CP62" i="43"/>
  <c r="CQ79" i="43"/>
  <c r="O37" i="40" s="1"/>
  <c r="CP79" i="43"/>
  <c r="BG73" i="43"/>
  <c r="BI73" i="43" s="1"/>
  <c r="BJ74" i="43"/>
  <c r="BK74" i="43"/>
  <c r="T35" i="40" s="1"/>
  <c r="CM67" i="43"/>
  <c r="CQ68" i="43"/>
  <c r="Z37" i="40" s="1"/>
  <c r="CP68" i="43"/>
  <c r="BZ74" i="43"/>
  <c r="CA74" i="43"/>
  <c r="T36" i="40" s="1"/>
  <c r="CA51" i="43"/>
  <c r="AQ36" i="40" s="1"/>
  <c r="BZ51" i="43"/>
  <c r="BJ97" i="43"/>
  <c r="BK97" i="43"/>
  <c r="CP74" i="43"/>
  <c r="CQ74" i="43"/>
  <c r="T37" i="40" s="1"/>
  <c r="CQ51" i="43"/>
  <c r="AQ37" i="40" s="1"/>
  <c r="CP51" i="43"/>
  <c r="BZ59" i="43"/>
  <c r="CA59" i="43"/>
  <c r="AI36" i="40" s="1"/>
  <c r="CQ80" i="43"/>
  <c r="N37" i="40" s="1"/>
  <c r="CP80" i="43"/>
  <c r="CM81" i="43"/>
  <c r="CQ82" i="43"/>
  <c r="L37" i="40" s="1"/>
  <c r="CP82" i="43"/>
  <c r="CM58" i="43"/>
  <c r="CO58" i="43" s="1"/>
  <c r="CP58" i="43"/>
  <c r="CQ58" i="43"/>
  <c r="AJ37" i="40" s="1"/>
  <c r="BW49" i="43"/>
  <c r="BY49" i="43" s="1"/>
  <c r="CA50" i="43"/>
  <c r="AR36" i="40" s="1"/>
  <c r="BZ50" i="43"/>
  <c r="DG78" i="43"/>
  <c r="P38" i="40" s="1"/>
  <c r="DF78" i="43"/>
  <c r="BJ77" i="43"/>
  <c r="BK77" i="43"/>
  <c r="Q35" i="40" s="1"/>
  <c r="CP72" i="43"/>
  <c r="CQ72" i="43"/>
  <c r="V37" i="40" s="1"/>
  <c r="BZ56" i="43"/>
  <c r="CA56" i="43"/>
  <c r="AL36" i="40" s="1"/>
  <c r="BZ62" i="43"/>
  <c r="CA62" i="43"/>
  <c r="AF36" i="40" s="1"/>
  <c r="CA49" i="43"/>
  <c r="AS36" i="40" s="1"/>
  <c r="BZ49" i="43"/>
  <c r="BJ81" i="43"/>
  <c r="BK81" i="43"/>
  <c r="M35" i="40" s="1"/>
  <c r="BZ58" i="43"/>
  <c r="CA58" i="43"/>
  <c r="AJ36" i="40" s="1"/>
  <c r="BK86" i="43"/>
  <c r="H35" i="40" s="1"/>
  <c r="BJ86" i="43"/>
  <c r="CP55" i="43"/>
  <c r="CQ55" i="43"/>
  <c r="AM37" i="40" s="1"/>
  <c r="DC65" i="43"/>
  <c r="DE65" i="43" s="1"/>
  <c r="DG65" i="43"/>
  <c r="AC38" i="40" s="1"/>
  <c r="DF65" i="43"/>
  <c r="BZ71" i="43"/>
  <c r="CA71" i="43"/>
  <c r="W36" i="40" s="1"/>
  <c r="CM75" i="43"/>
  <c r="CP76" i="43"/>
  <c r="CQ76" i="43"/>
  <c r="R37" i="40" s="1"/>
  <c r="CM63" i="43"/>
  <c r="CQ64" i="43"/>
  <c r="AD37" i="40" s="1"/>
  <c r="CP64" i="43"/>
  <c r="CA64" i="43"/>
  <c r="AD36" i="40" s="1"/>
  <c r="BZ64" i="43"/>
  <c r="CA70" i="43"/>
  <c r="X36" i="40" s="1"/>
  <c r="BZ70" i="43"/>
  <c r="BZ55" i="43"/>
  <c r="CA55" i="43"/>
  <c r="AM36" i="40" s="1"/>
  <c r="CA69" i="43"/>
  <c r="Y36" i="40" s="1"/>
  <c r="BZ69" i="43"/>
  <c r="DG79" i="43"/>
  <c r="O38" i="40" s="1"/>
  <c r="DF79" i="43"/>
  <c r="CQ65" i="43"/>
  <c r="AC37" i="40" s="1"/>
  <c r="CP65" i="43"/>
  <c r="BZ46" i="43"/>
  <c r="CA46" i="43"/>
  <c r="AV36" i="40" s="1"/>
  <c r="BZ78" i="43"/>
  <c r="CA78" i="43"/>
  <c r="P36" i="40" s="1"/>
  <c r="BZ63" i="43"/>
  <c r="CA63" i="43"/>
  <c r="AE36" i="40" s="1"/>
  <c r="CA66" i="43"/>
  <c r="AB36" i="40" s="1"/>
  <c r="BZ66" i="43"/>
  <c r="BW52" i="43"/>
  <c r="BY52" i="43" s="1"/>
  <c r="CA53" i="43"/>
  <c r="AO36" i="40" s="1"/>
  <c r="BZ53" i="43"/>
  <c r="CP54" i="43"/>
  <c r="CQ54" i="43"/>
  <c r="AN37" i="40" s="1"/>
  <c r="CQ48" i="43"/>
  <c r="AT37" i="40" s="1"/>
  <c r="CP48" i="43"/>
  <c r="CP61" i="43"/>
  <c r="CQ61" i="43"/>
  <c r="AG37" i="40" s="1"/>
  <c r="BJ73" i="43"/>
  <c r="BK73" i="43"/>
  <c r="U35" i="40" s="1"/>
  <c r="BW60" i="43"/>
  <c r="BY60" i="43" s="1"/>
  <c r="BZ61" i="43"/>
  <c r="CA61" i="43"/>
  <c r="AG36" i="40" s="1"/>
  <c r="CP77" i="43"/>
  <c r="CQ77" i="43"/>
  <c r="Q37" i="40" s="1"/>
  <c r="CQ63" i="43"/>
  <c r="AE37" i="40" s="1"/>
  <c r="CP63" i="43"/>
  <c r="BJ76" i="43"/>
  <c r="BK76" i="43"/>
  <c r="R35" i="40" s="1"/>
  <c r="CM72" i="43"/>
  <c r="CO72" i="43" s="1"/>
  <c r="CP73" i="43"/>
  <c r="CQ73" i="43"/>
  <c r="U37" i="40" s="1"/>
  <c r="BZ76" i="43"/>
  <c r="CA76" i="43"/>
  <c r="R36" i="40" s="1"/>
  <c r="DF73" i="43"/>
  <c r="DG73" i="43"/>
  <c r="U38" i="40" s="1"/>
  <c r="DG80" i="43"/>
  <c r="N38" i="40" s="1"/>
  <c r="DF80" i="43"/>
  <c r="CQ46" i="43"/>
  <c r="AV37" i="40" s="1"/>
  <c r="CP46" i="43"/>
  <c r="CP75" i="43"/>
  <c r="CQ75" i="43"/>
  <c r="S37" i="40" s="1"/>
  <c r="DG82" i="43"/>
  <c r="L38" i="40" s="1"/>
  <c r="DF82" i="43"/>
  <c r="BJ79" i="43"/>
  <c r="BK79" i="43"/>
  <c r="O35" i="40" s="1"/>
  <c r="BK98" i="43"/>
  <c r="BJ98" i="43"/>
  <c r="CA82" i="43"/>
  <c r="L36" i="40" s="1"/>
  <c r="BZ82" i="43"/>
  <c r="CA81" i="43"/>
  <c r="M36" i="40" s="1"/>
  <c r="BZ81" i="43"/>
  <c r="BJ75" i="43"/>
  <c r="BK75" i="43"/>
  <c r="S35" i="40" s="1"/>
  <c r="CP69" i="43"/>
  <c r="CQ69" i="43"/>
  <c r="Y37" i="40" s="1"/>
  <c r="BZ60" i="43"/>
  <c r="CA60" i="43"/>
  <c r="AH36" i="40" s="1"/>
  <c r="CQ67" i="43"/>
  <c r="AA37" i="40" s="1"/>
  <c r="CP67" i="43"/>
  <c r="BZ75" i="43"/>
  <c r="CA75" i="43"/>
  <c r="S36" i="40" s="1"/>
  <c r="CQ81" i="43"/>
  <c r="M37" i="40" s="1"/>
  <c r="CP81" i="43"/>
  <c r="CA68" i="43"/>
  <c r="Z36" i="40" s="1"/>
  <c r="BZ68" i="43"/>
  <c r="CQ66" i="43"/>
  <c r="AB37" i="40" s="1"/>
  <c r="CP66" i="43"/>
  <c r="BZ47" i="43"/>
  <c r="CA47" i="43"/>
  <c r="AU36" i="40" s="1"/>
  <c r="CQ49" i="43"/>
  <c r="AS37" i="40" s="1"/>
  <c r="CP49" i="43"/>
  <c r="CB56" i="45"/>
  <c r="CD56" i="45" s="1"/>
  <c r="CR84" i="45"/>
  <c r="CT84" i="45" s="1"/>
  <c r="BL90" i="45"/>
  <c r="BL83" i="45"/>
  <c r="CR87" i="45"/>
  <c r="CT87" i="45" s="1"/>
  <c r="CB62" i="45"/>
  <c r="CD62" i="45" s="1"/>
  <c r="CR75" i="45"/>
  <c r="CT75" i="45" s="1"/>
  <c r="AV74" i="45"/>
  <c r="AX74" i="45" s="1"/>
  <c r="CR64" i="45"/>
  <c r="CT64" i="45" s="1"/>
  <c r="AV96" i="45"/>
  <c r="AV85" i="45"/>
  <c r="AX85" i="45" s="1"/>
  <c r="BL86" i="45"/>
  <c r="BN86" i="45" s="1"/>
  <c r="CB43" i="45"/>
  <c r="CD43" i="45" s="1"/>
  <c r="CB68" i="45"/>
  <c r="CD68" i="45" s="1"/>
  <c r="AV77" i="45"/>
  <c r="AX77" i="45" s="1"/>
  <c r="AV72" i="45"/>
  <c r="AX72" i="45" s="1"/>
  <c r="CR70" i="45"/>
  <c r="CT70" i="45" s="1"/>
  <c r="CB52" i="45"/>
  <c r="CD52" i="45" s="1"/>
  <c r="CR85" i="45"/>
  <c r="CT85" i="45" s="1"/>
  <c r="BL87" i="45"/>
  <c r="CB60" i="45"/>
  <c r="CD60" i="45" s="1"/>
  <c r="CB40" i="45"/>
  <c r="CD40" i="45" s="1"/>
  <c r="CR74" i="45"/>
  <c r="CT74" i="45" s="1"/>
  <c r="CB65" i="45"/>
  <c r="CD65" i="45" s="1"/>
  <c r="BL85" i="45"/>
  <c r="BN85" i="45" s="1"/>
  <c r="CB54" i="45"/>
  <c r="CD54" i="45" s="1"/>
  <c r="BL76" i="45"/>
  <c r="BN76" i="45" s="1"/>
  <c r="CR90" i="45"/>
  <c r="CT90" i="45" s="1"/>
  <c r="BU78" i="45"/>
  <c r="BW78" i="45" s="1"/>
  <c r="AV78" i="45"/>
  <c r="AX78" i="45" s="1"/>
  <c r="AV79" i="45"/>
  <c r="AX79" i="45" s="1"/>
  <c r="AV89" i="45"/>
  <c r="AX89" i="45" s="1"/>
  <c r="BL88" i="45"/>
  <c r="BL79" i="45"/>
  <c r="BN79" i="45" s="1"/>
  <c r="CR89" i="45"/>
  <c r="CT89" i="45" s="1"/>
  <c r="CB64" i="45"/>
  <c r="CD64" i="45" s="1"/>
  <c r="BL77" i="45"/>
  <c r="BN77" i="45" s="1"/>
  <c r="AV87" i="45"/>
  <c r="AX87" i="45" s="1"/>
  <c r="CR81" i="45"/>
  <c r="CT81" i="45" s="1"/>
  <c r="CB58" i="45"/>
  <c r="CD58" i="45" s="1"/>
  <c r="CB47" i="45"/>
  <c r="CD47" i="45" s="1"/>
  <c r="AV82" i="45"/>
  <c r="AX82" i="45" s="1"/>
  <c r="BL74" i="45"/>
  <c r="BN74" i="45" s="1"/>
  <c r="CR65" i="45"/>
  <c r="CT65" i="45" s="1"/>
  <c r="BU77" i="45"/>
  <c r="BW77" i="45" s="1"/>
  <c r="CR76" i="45"/>
  <c r="CT76" i="45" s="1"/>
  <c r="CR88" i="45"/>
  <c r="CT88" i="45" s="1"/>
  <c r="AV93" i="45"/>
  <c r="AX93" i="45" s="1"/>
  <c r="CB59" i="45"/>
  <c r="CD59" i="45" s="1"/>
  <c r="CB49" i="45"/>
  <c r="CD49" i="45" s="1"/>
  <c r="CR66" i="45"/>
  <c r="CT66" i="45" s="1"/>
  <c r="CR83" i="45"/>
  <c r="CT83" i="45" s="1"/>
  <c r="CB61" i="45"/>
  <c r="CD61" i="45" s="1"/>
  <c r="BL81" i="45"/>
  <c r="BN81" i="45" s="1"/>
  <c r="AV83" i="45"/>
  <c r="AX83" i="45" s="1"/>
  <c r="AV90" i="45"/>
  <c r="AX90" i="45" s="1"/>
  <c r="AV91" i="45"/>
  <c r="BL84" i="45"/>
  <c r="CR71" i="45"/>
  <c r="CT71" i="45" s="1"/>
  <c r="CB70" i="45"/>
  <c r="CD70" i="45" s="1"/>
  <c r="CB44" i="45"/>
  <c r="CD44" i="45" s="1"/>
  <c r="AV88" i="45"/>
  <c r="AX88" i="45" s="1"/>
  <c r="CR78" i="45"/>
  <c r="CT78" i="45" s="1"/>
  <c r="BL82" i="45"/>
  <c r="BN82" i="45" s="1"/>
  <c r="AV94" i="45"/>
  <c r="CB42" i="45"/>
  <c r="CD42" i="45" s="1"/>
  <c r="CR77" i="45"/>
  <c r="CT77" i="45" s="1"/>
  <c r="CR69" i="45"/>
  <c r="CT69" i="45" s="1"/>
  <c r="BL89" i="45"/>
  <c r="BN89" i="45" s="1"/>
  <c r="CR67" i="45"/>
  <c r="CT67" i="45" s="1"/>
  <c r="CR82" i="45"/>
  <c r="CT82" i="45" s="1"/>
  <c r="AV84" i="45"/>
  <c r="AX84" i="45" s="1"/>
  <c r="CB55" i="45"/>
  <c r="CD55" i="45" s="1"/>
  <c r="BW75" i="43"/>
  <c r="BY75" i="43" s="1"/>
  <c r="DC81" i="43"/>
  <c r="DC79" i="43"/>
  <c r="DE79" i="43" s="1"/>
  <c r="BG76" i="43"/>
  <c r="BI76" i="43" s="1"/>
  <c r="CM64" i="43"/>
  <c r="AZ92" i="43"/>
  <c r="BB92" i="43" s="1"/>
  <c r="BW64" i="43"/>
  <c r="BY64" i="43" s="1"/>
  <c r="BW73" i="43"/>
  <c r="BY73" i="43" s="1"/>
  <c r="CV75" i="43"/>
  <c r="CX75" i="43" s="1"/>
  <c r="BW55" i="43"/>
  <c r="BY55" i="43" s="1"/>
  <c r="CM54" i="43"/>
  <c r="CO54" i="43" s="1"/>
  <c r="BW61" i="43"/>
  <c r="BY61" i="43" s="1"/>
  <c r="CM71" i="43"/>
  <c r="W77" i="42"/>
  <c r="AR63" i="42"/>
  <c r="BG78" i="43"/>
  <c r="BI78" i="43" s="1"/>
  <c r="AZ88" i="43"/>
  <c r="BB88" i="43" s="1"/>
  <c r="BG97" i="43"/>
  <c r="BI97" i="43" s="1"/>
  <c r="CV76" i="43"/>
  <c r="CX76" i="43" s="1"/>
  <c r="CM76" i="43"/>
  <c r="CO76" i="43" s="1"/>
  <c r="CM62" i="43"/>
  <c r="AZ90" i="43"/>
  <c r="BB90" i="43" s="1"/>
  <c r="BG75" i="43"/>
  <c r="BI75" i="43" s="1"/>
  <c r="AZ96" i="43"/>
  <c r="BB96" i="43" s="1"/>
  <c r="W97" i="42"/>
  <c r="AR27" i="42"/>
  <c r="BW74" i="43"/>
  <c r="BY74" i="43" s="1"/>
  <c r="AZ91" i="43"/>
  <c r="BB91" i="43" s="1"/>
  <c r="BW48" i="43"/>
  <c r="BY48" i="43" s="1"/>
  <c r="DC72" i="43"/>
  <c r="DE72" i="43" s="1"/>
  <c r="BG72" i="43"/>
  <c r="BI72" i="43" s="1"/>
  <c r="BW50" i="43"/>
  <c r="BY50" i="43" s="1"/>
  <c r="DW75" i="43"/>
  <c r="S39" i="40" s="1"/>
  <c r="DS74" i="43"/>
  <c r="DU74" i="43" s="1"/>
  <c r="DV75" i="43"/>
  <c r="DW90" i="43"/>
  <c r="D39" i="40" s="1"/>
  <c r="DV90" i="43"/>
  <c r="DS89" i="43"/>
  <c r="DU89" i="43" s="1"/>
  <c r="BP78" i="43"/>
  <c r="BR78" i="43" s="1"/>
  <c r="BW53" i="43"/>
  <c r="BY53" i="43" s="1"/>
  <c r="CM79" i="43"/>
  <c r="CM47" i="43"/>
  <c r="CO47" i="43" s="1"/>
  <c r="AR82" i="42"/>
  <c r="BW69" i="43"/>
  <c r="BY69" i="43" s="1"/>
  <c r="DC64" i="43"/>
  <c r="DE64" i="43" s="1"/>
  <c r="CM80" i="43"/>
  <c r="CO80" i="43" s="1"/>
  <c r="BW67" i="43"/>
  <c r="BY67" i="43" s="1"/>
  <c r="BW70" i="43"/>
  <c r="BY70" i="43" s="1"/>
  <c r="CM65" i="43"/>
  <c r="CO65" i="43" s="1"/>
  <c r="BW46" i="43"/>
  <c r="BY46" i="43" s="1"/>
  <c r="BW81" i="43"/>
  <c r="BY81" i="43" s="1"/>
  <c r="BG79" i="43"/>
  <c r="BI79" i="43" s="1"/>
  <c r="W26" i="42"/>
  <c r="AR42" i="42"/>
  <c r="BW54" i="43"/>
  <c r="BY54" i="43" s="1"/>
  <c r="BW68" i="43"/>
  <c r="BY68" i="43" s="1"/>
  <c r="CV74" i="43"/>
  <c r="CX74" i="43" s="1"/>
  <c r="BG74" i="43"/>
  <c r="BI74" i="43" s="1"/>
  <c r="BG80" i="43"/>
  <c r="BI80" i="43" s="1"/>
  <c r="CM68" i="43"/>
  <c r="CO68" i="43" s="1"/>
  <c r="AZ87" i="43"/>
  <c r="BB87" i="43" s="1"/>
  <c r="BW59" i="43"/>
  <c r="BY59" i="43" s="1"/>
  <c r="BW57" i="43"/>
  <c r="BY57" i="43" s="1"/>
  <c r="CM45" i="43"/>
  <c r="CO45" i="43" s="1"/>
  <c r="CM74" i="43"/>
  <c r="CO74" i="43" s="1"/>
  <c r="DV69" i="43"/>
  <c r="DS68" i="43"/>
  <c r="DW69" i="43"/>
  <c r="Y39" i="40" s="1"/>
  <c r="BW71" i="43"/>
  <c r="BY71" i="43" s="1"/>
  <c r="BW47" i="43"/>
  <c r="BY47" i="43" s="1"/>
  <c r="CM60" i="43"/>
  <c r="CO60" i="43" s="1"/>
  <c r="DS75" i="43"/>
  <c r="DU75" i="43" s="1"/>
  <c r="DW76" i="43"/>
  <c r="R39" i="40" s="1"/>
  <c r="DV76" i="43"/>
  <c r="W41" i="42"/>
  <c r="AR64" i="42"/>
  <c r="AZ97" i="43"/>
  <c r="BB97" i="43" s="1"/>
  <c r="CM53" i="43"/>
  <c r="CO53" i="43" s="1"/>
  <c r="CM61" i="43"/>
  <c r="BW45" i="43"/>
  <c r="BY45" i="43" s="1"/>
  <c r="BW56" i="43"/>
  <c r="BY56" i="43" s="1"/>
  <c r="AZ82" i="43"/>
  <c r="BB82" i="43" s="1"/>
  <c r="CH69" i="43"/>
  <c r="CF70" i="43"/>
  <c r="CH70" i="43" s="1"/>
  <c r="BW62" i="43"/>
  <c r="BY62" i="43" s="1"/>
  <c r="BW63" i="43"/>
  <c r="BY63" i="43" s="1"/>
  <c r="AZ94" i="43"/>
  <c r="BB94" i="43" s="1"/>
  <c r="CM48" i="43"/>
  <c r="CM57" i="43"/>
  <c r="CM55" i="43"/>
  <c r="CO55" i="43" s="1"/>
  <c r="W53" i="42"/>
  <c r="X97" i="42"/>
  <c r="AR71" i="42"/>
  <c r="AZ83" i="43"/>
  <c r="BB83" i="43" s="1"/>
  <c r="CM78" i="43"/>
  <c r="CO78" i="43" s="1"/>
  <c r="CM51" i="43"/>
  <c r="DC78" i="43"/>
  <c r="DE78" i="43" s="1"/>
  <c r="DC80" i="43"/>
  <c r="DE80" i="43" s="1"/>
  <c r="BR76" i="43"/>
  <c r="BP77" i="43"/>
  <c r="BR77" i="43" s="1"/>
  <c r="CM66" i="43"/>
  <c r="CM46" i="43"/>
  <c r="CO46" i="43" s="1"/>
  <c r="AZ81" i="43"/>
  <c r="BB81" i="43" s="1"/>
  <c r="BW51" i="43"/>
  <c r="BY51" i="43" s="1"/>
  <c r="CM50" i="43"/>
  <c r="BW58" i="43"/>
  <c r="BY58" i="43" s="1"/>
  <c r="AZ95" i="43"/>
  <c r="BB95" i="43" s="1"/>
  <c r="CM73" i="43"/>
  <c r="CO73" i="43" s="1"/>
  <c r="BW72" i="43"/>
  <c r="BY72" i="43" s="1"/>
  <c r="BW65" i="43"/>
  <c r="BY65" i="43" s="1"/>
  <c r="CM49" i="43"/>
  <c r="BW66" i="43"/>
  <c r="BY66" i="43" s="1"/>
  <c r="DS90" i="43"/>
  <c r="DU90" i="43" s="1"/>
  <c r="CM56" i="43"/>
  <c r="CO56" i="43" s="1"/>
  <c r="AZ86" i="43"/>
  <c r="BB86" i="43" s="1"/>
  <c r="AN82" i="42"/>
  <c r="AO71" i="42"/>
  <c r="AO42" i="42"/>
  <c r="AO63" i="42"/>
  <c r="AO64" i="42"/>
  <c r="BA69" i="42"/>
  <c r="AO27" i="42"/>
  <c r="BA82" i="42"/>
  <c r="AO69" i="42"/>
  <c r="BA27" i="42"/>
  <c r="AO98" i="42"/>
  <c r="BA42" i="42"/>
  <c r="U53" i="42"/>
  <c r="U77" i="42"/>
  <c r="U41" i="42"/>
  <c r="U26" i="42"/>
  <c r="U52" i="42"/>
  <c r="U51" i="42"/>
  <c r="AS71" i="42"/>
  <c r="AS27" i="42"/>
  <c r="AS69" i="42"/>
  <c r="AS63" i="42"/>
  <c r="DU76" i="43"/>
  <c r="AF98" i="42"/>
  <c r="AS82" i="42"/>
  <c r="X13" i="44"/>
  <c r="BZ76" i="45"/>
  <c r="K13" i="44"/>
  <c r="BZ89" i="45"/>
  <c r="Y13" i="44"/>
  <c r="BZ75" i="45"/>
  <c r="AB13" i="44"/>
  <c r="BZ72" i="45"/>
  <c r="AA13" i="44"/>
  <c r="BZ73" i="45"/>
  <c r="Q13" i="44"/>
  <c r="BZ83" i="45"/>
  <c r="W13" i="44"/>
  <c r="BZ77" i="45"/>
  <c r="U13" i="44"/>
  <c r="BZ79" i="45"/>
  <c r="P13" i="44"/>
  <c r="BZ84" i="45"/>
  <c r="AD64" i="42"/>
  <c r="I13" i="44"/>
  <c r="BZ91" i="45"/>
  <c r="DU69" i="43"/>
  <c r="DU68" i="43"/>
  <c r="Z52" i="42"/>
  <c r="AD69" i="42"/>
  <c r="N13" i="44"/>
  <c r="BZ86" i="45"/>
  <c r="AD82" i="42"/>
  <c r="M13" i="44"/>
  <c r="BZ87" i="45"/>
  <c r="O13" i="44"/>
  <c r="BZ85" i="45"/>
  <c r="S13" i="44"/>
  <c r="BZ81" i="45"/>
  <c r="AD27" i="42"/>
  <c r="J13" i="44"/>
  <c r="BZ90" i="45"/>
  <c r="AD42" i="42"/>
  <c r="T13" i="44"/>
  <c r="BZ80" i="45"/>
  <c r="L13" i="44"/>
  <c r="BZ88" i="45"/>
  <c r="AX98" i="42"/>
  <c r="Z13" i="44"/>
  <c r="BZ74" i="45"/>
  <c r="Z51" i="42"/>
  <c r="AN64" i="42"/>
  <c r="AN71" i="42"/>
  <c r="AN98" i="42"/>
  <c r="AN27" i="42"/>
  <c r="AN42" i="42"/>
  <c r="AX42" i="42"/>
  <c r="AD63" i="42"/>
  <c r="AX27" i="42"/>
  <c r="AD98" i="42"/>
  <c r="AX82" i="42"/>
  <c r="AX63" i="42"/>
  <c r="Z77" i="42"/>
  <c r="AN69" i="42"/>
  <c r="AX71" i="42"/>
  <c r="Z26" i="42"/>
  <c r="AX64" i="42"/>
  <c r="Z97" i="42"/>
  <c r="AU27" i="42"/>
  <c r="Y41" i="42"/>
  <c r="CX73" i="43"/>
  <c r="Y53" i="42"/>
  <c r="BB85" i="43"/>
  <c r="BE95" i="43"/>
  <c r="E11" i="42"/>
  <c r="E97" i="42" s="1"/>
  <c r="Y52" i="42"/>
  <c r="BE91" i="43"/>
  <c r="I11" i="42"/>
  <c r="I77" i="42" s="1"/>
  <c r="DA74" i="43"/>
  <c r="Z14" i="42"/>
  <c r="Z29" i="42" s="1"/>
  <c r="BE85" i="43"/>
  <c r="O11" i="42"/>
  <c r="O41" i="42" s="1"/>
  <c r="DA76" i="43"/>
  <c r="X14" i="42"/>
  <c r="X53" i="42"/>
  <c r="Y51" i="42"/>
  <c r="X51" i="42"/>
  <c r="Y77" i="42"/>
  <c r="BE89" i="43"/>
  <c r="K11" i="42"/>
  <c r="K51" i="42" s="1"/>
  <c r="X41" i="42"/>
  <c r="X77" i="42"/>
  <c r="BE83" i="43"/>
  <c r="Q11" i="42"/>
  <c r="Q77" i="42" s="1"/>
  <c r="V43" i="42"/>
  <c r="BE82" i="43"/>
  <c r="R11" i="42"/>
  <c r="R51" i="42" s="1"/>
  <c r="X26" i="42"/>
  <c r="V26" i="42"/>
  <c r="BE84" i="43"/>
  <c r="P11" i="42"/>
  <c r="P53" i="42" s="1"/>
  <c r="AU71" i="42"/>
  <c r="V52" i="42"/>
  <c r="BE90" i="43"/>
  <c r="J11" i="42"/>
  <c r="J52" i="42" s="1"/>
  <c r="BU77" i="43"/>
  <c r="W12" i="42"/>
  <c r="AU98" i="42"/>
  <c r="V51" i="42"/>
  <c r="BE92" i="43"/>
  <c r="H11" i="42"/>
  <c r="H26" i="42" s="1"/>
  <c r="AJ71" i="42"/>
  <c r="AJ42" i="42"/>
  <c r="AJ63" i="42"/>
  <c r="AJ69" i="42"/>
  <c r="AJ27" i="42"/>
  <c r="AJ64" i="42"/>
  <c r="AJ82" i="42"/>
  <c r="AJ98" i="42"/>
  <c r="DA77" i="43"/>
  <c r="W14" i="42"/>
  <c r="W73" i="42" s="1"/>
  <c r="AU64" i="42"/>
  <c r="V97" i="42"/>
  <c r="BU79" i="43"/>
  <c r="U12" i="42"/>
  <c r="BE93" i="43"/>
  <c r="G11" i="42"/>
  <c r="G97" i="42" s="1"/>
  <c r="CK70" i="43"/>
  <c r="AD13" i="42"/>
  <c r="DA75" i="43"/>
  <c r="Y14" i="42"/>
  <c r="AW98" i="42"/>
  <c r="AW63" i="42"/>
  <c r="AW69" i="42"/>
  <c r="AW64" i="42"/>
  <c r="AW71" i="42"/>
  <c r="AW27" i="42"/>
  <c r="AW82" i="42"/>
  <c r="AW42" i="42"/>
  <c r="AU69" i="42"/>
  <c r="V77" i="42"/>
  <c r="BE87" i="43"/>
  <c r="M11" i="42"/>
  <c r="M97" i="42" s="1"/>
  <c r="BE96" i="43"/>
  <c r="D11" i="42"/>
  <c r="AU63" i="42"/>
  <c r="V41" i="42"/>
  <c r="BE94" i="43"/>
  <c r="F11" i="42"/>
  <c r="F41" i="42" s="1"/>
  <c r="CX77" i="43"/>
  <c r="V99" i="42"/>
  <c r="BE88" i="43"/>
  <c r="L11" i="42"/>
  <c r="L97" i="42" s="1"/>
  <c r="BU80" i="43"/>
  <c r="T12" i="42"/>
  <c r="BM74" i="27"/>
  <c r="AY100" i="27"/>
  <c r="BZ72" i="27"/>
  <c r="BP62" i="27"/>
  <c r="CA70" i="27"/>
  <c r="BD75" i="27"/>
  <c r="P132" i="31"/>
  <c r="AY44" i="27"/>
  <c r="AW68" i="27"/>
  <c r="BZ43" i="27"/>
  <c r="AD84" i="30"/>
  <c r="CA84" i="45" s="1"/>
  <c r="BM29" i="27"/>
  <c r="AW101" i="27"/>
  <c r="BZ99" i="27"/>
  <c r="BP72" i="27"/>
  <c r="BR62" i="27"/>
  <c r="BM70" i="27"/>
  <c r="BH100" i="27"/>
  <c r="BM100" i="27"/>
  <c r="BZ62" i="27"/>
  <c r="BM76" i="27"/>
  <c r="BR76" i="27"/>
  <c r="AB55" i="27"/>
  <c r="AX55" i="27"/>
  <c r="AX80" i="27"/>
  <c r="BM60" i="27"/>
  <c r="BM101" i="27"/>
  <c r="AV56" i="27"/>
  <c r="AV88" i="27"/>
  <c r="BS85" i="27"/>
  <c r="BS101" i="27"/>
  <c r="BE72" i="27"/>
  <c r="M40" i="44"/>
  <c r="M52" i="44"/>
  <c r="M99" i="44"/>
  <c r="M79" i="44"/>
  <c r="M57" i="44"/>
  <c r="M27" i="44"/>
  <c r="M78" i="44"/>
  <c r="M61" i="44"/>
  <c r="M58" i="44"/>
  <c r="M83" i="44"/>
  <c r="M55" i="44"/>
  <c r="M63" i="44"/>
  <c r="M80" i="44"/>
  <c r="M56" i="44"/>
  <c r="M85" i="44"/>
  <c r="M84" i="44"/>
  <c r="M59" i="44"/>
  <c r="M86" i="44"/>
  <c r="M62" i="44"/>
  <c r="M49" i="44"/>
  <c r="M60" i="44"/>
  <c r="M88" i="44"/>
  <c r="M77" i="44"/>
  <c r="M53" i="44"/>
  <c r="M76" i="44"/>
  <c r="M64" i="44"/>
  <c r="M50" i="44"/>
  <c r="M51" i="44"/>
  <c r="M54" i="44"/>
  <c r="M82" i="44"/>
  <c r="M81" i="44"/>
  <c r="AT80" i="42"/>
  <c r="AT57" i="42"/>
  <c r="AT60" i="42"/>
  <c r="AT45" i="42"/>
  <c r="AT101" i="42"/>
  <c r="AT59" i="42"/>
  <c r="AT89" i="42"/>
  <c r="AT56" i="42"/>
  <c r="AT87" i="42"/>
  <c r="AT55" i="42"/>
  <c r="AT84" i="42"/>
  <c r="AT65" i="42"/>
  <c r="AT68" i="42"/>
  <c r="AT30" i="42"/>
  <c r="AT86" i="42"/>
  <c r="AT88" i="42"/>
  <c r="AT66" i="42"/>
  <c r="AT61" i="42"/>
  <c r="AT78" i="42"/>
  <c r="AT81" i="42"/>
  <c r="AT67" i="42"/>
  <c r="AT58" i="42"/>
  <c r="AT85" i="42"/>
  <c r="AT54" i="42"/>
  <c r="AT79" i="42"/>
  <c r="BV40" i="44"/>
  <c r="BV80" i="44"/>
  <c r="BV52" i="44"/>
  <c r="BV64" i="44"/>
  <c r="BV79" i="44"/>
  <c r="BV76" i="44"/>
  <c r="BV50" i="44"/>
  <c r="BV83" i="44"/>
  <c r="BV86" i="44"/>
  <c r="BV54" i="44"/>
  <c r="BV49" i="44"/>
  <c r="BV84" i="44"/>
  <c r="BV60" i="44"/>
  <c r="BV55" i="44"/>
  <c r="BV59" i="44"/>
  <c r="BV99" i="44"/>
  <c r="BV82" i="44"/>
  <c r="BV57" i="44"/>
  <c r="BV56" i="44"/>
  <c r="BV88" i="44"/>
  <c r="BV61" i="44"/>
  <c r="BV58" i="44"/>
  <c r="BV51" i="44"/>
  <c r="BV77" i="44"/>
  <c r="BV78" i="44"/>
  <c r="BV81" i="44"/>
  <c r="BV62" i="44"/>
  <c r="BV63" i="44"/>
  <c r="BV53" i="44"/>
  <c r="BV27" i="44"/>
  <c r="BV85" i="44"/>
  <c r="AL54" i="44"/>
  <c r="AL83" i="44"/>
  <c r="AL52" i="44"/>
  <c r="AL51" i="44"/>
  <c r="AL49" i="44"/>
  <c r="AL82" i="44"/>
  <c r="AL79" i="44"/>
  <c r="AL76" i="44"/>
  <c r="AL99" i="44"/>
  <c r="AL84" i="44"/>
  <c r="AL60" i="44"/>
  <c r="AL81" i="44"/>
  <c r="AL50" i="44"/>
  <c r="AL85" i="44"/>
  <c r="AL59" i="44"/>
  <c r="AL88" i="44"/>
  <c r="AL53" i="44"/>
  <c r="AL57" i="44"/>
  <c r="AL80" i="44"/>
  <c r="AL61" i="44"/>
  <c r="AL77" i="44"/>
  <c r="AL62" i="44"/>
  <c r="AL78" i="44"/>
  <c r="AL63" i="44"/>
  <c r="AL64" i="44"/>
  <c r="AL56" i="44"/>
  <c r="AL55" i="44"/>
  <c r="AL86" i="44"/>
  <c r="AL27" i="44"/>
  <c r="AL58" i="44"/>
  <c r="AL40" i="44"/>
  <c r="R57" i="44"/>
  <c r="R53" i="44"/>
  <c r="R54" i="44"/>
  <c r="R80" i="44"/>
  <c r="R79" i="44"/>
  <c r="R61" i="44"/>
  <c r="R76" i="44"/>
  <c r="R56" i="44"/>
  <c r="R50" i="44"/>
  <c r="R83" i="44"/>
  <c r="R82" i="44"/>
  <c r="R52" i="44"/>
  <c r="R84" i="44"/>
  <c r="R58" i="44"/>
  <c r="R86" i="44"/>
  <c r="R59" i="44"/>
  <c r="R77" i="44"/>
  <c r="R51" i="44"/>
  <c r="R78" i="44"/>
  <c r="R62" i="44"/>
  <c r="R85" i="44"/>
  <c r="R63" i="44"/>
  <c r="R99" i="44"/>
  <c r="R88" i="44"/>
  <c r="R64" i="44"/>
  <c r="R81" i="44"/>
  <c r="R60" i="44"/>
  <c r="R27" i="44"/>
  <c r="R40" i="44"/>
  <c r="R55" i="44"/>
  <c r="R49" i="44"/>
  <c r="L57" i="42"/>
  <c r="L81" i="42"/>
  <c r="L66" i="42"/>
  <c r="L84" i="42"/>
  <c r="L60" i="42"/>
  <c r="L65" i="42"/>
  <c r="L45" i="42"/>
  <c r="L85" i="42"/>
  <c r="L78" i="42"/>
  <c r="L54" i="42"/>
  <c r="L89" i="42"/>
  <c r="L88" i="42"/>
  <c r="L56" i="42"/>
  <c r="L87" i="42"/>
  <c r="L55" i="42"/>
  <c r="L80" i="42"/>
  <c r="L61" i="42"/>
  <c r="L86" i="42"/>
  <c r="L58" i="42"/>
  <c r="L67" i="42"/>
  <c r="L101" i="42"/>
  <c r="L79" i="42"/>
  <c r="L68" i="42"/>
  <c r="L30" i="42"/>
  <c r="L59" i="42"/>
  <c r="BW40" i="44"/>
  <c r="BW27" i="44"/>
  <c r="BW83" i="44"/>
  <c r="BW55" i="44"/>
  <c r="BW49" i="44"/>
  <c r="BW52" i="44"/>
  <c r="BW84" i="44"/>
  <c r="BW79" i="44"/>
  <c r="BW56" i="44"/>
  <c r="BW59" i="44"/>
  <c r="BW85" i="44"/>
  <c r="BW81" i="44"/>
  <c r="BW58" i="44"/>
  <c r="BW51" i="44"/>
  <c r="BW86" i="44"/>
  <c r="BW82" i="44"/>
  <c r="BW62" i="44"/>
  <c r="BW53" i="44"/>
  <c r="BW57" i="44"/>
  <c r="BW99" i="44"/>
  <c r="BW61" i="44"/>
  <c r="BW63" i="44"/>
  <c r="BW88" i="44"/>
  <c r="BW78" i="44"/>
  <c r="BW60" i="44"/>
  <c r="BW76" i="44"/>
  <c r="BW54" i="44"/>
  <c r="BW64" i="44"/>
  <c r="BW50" i="44"/>
  <c r="BW80" i="44"/>
  <c r="BW77" i="44"/>
  <c r="BU87" i="42"/>
  <c r="BU84" i="42"/>
  <c r="BU56" i="42"/>
  <c r="BU81" i="42"/>
  <c r="BU65" i="42"/>
  <c r="BU57" i="42"/>
  <c r="BU30" i="42"/>
  <c r="BU101" i="42"/>
  <c r="BU86" i="42"/>
  <c r="BU66" i="42"/>
  <c r="BU89" i="42"/>
  <c r="BU67" i="42"/>
  <c r="BU45" i="42"/>
  <c r="BU85" i="42"/>
  <c r="BU59" i="42"/>
  <c r="BU58" i="42"/>
  <c r="BU88" i="42"/>
  <c r="BU78" i="42"/>
  <c r="BU60" i="42"/>
  <c r="BU79" i="42"/>
  <c r="BU55" i="42"/>
  <c r="BU80" i="42"/>
  <c r="BU61" i="42"/>
  <c r="BU68" i="42"/>
  <c r="BU54" i="42"/>
  <c r="AC40" i="44"/>
  <c r="AC52" i="44"/>
  <c r="AC27" i="44"/>
  <c r="AC85" i="44"/>
  <c r="AC83" i="44"/>
  <c r="AC61" i="44"/>
  <c r="AC54" i="44"/>
  <c r="AC82" i="44"/>
  <c r="AC60" i="44"/>
  <c r="AC53" i="44"/>
  <c r="AC80" i="44"/>
  <c r="AC55" i="44"/>
  <c r="AC86" i="44"/>
  <c r="AC62" i="44"/>
  <c r="AC56" i="44"/>
  <c r="AC99" i="44"/>
  <c r="AC76" i="44"/>
  <c r="AC57" i="44"/>
  <c r="AC88" i="44"/>
  <c r="AC79" i="44"/>
  <c r="AC59" i="44"/>
  <c r="AC81" i="44"/>
  <c r="AC77" i="44"/>
  <c r="AC58" i="44"/>
  <c r="AC49" i="44"/>
  <c r="AC50" i="44"/>
  <c r="AC51" i="44"/>
  <c r="AC78" i="44"/>
  <c r="AC84" i="44"/>
  <c r="AC63" i="44"/>
  <c r="AC64" i="44"/>
  <c r="AS68" i="42"/>
  <c r="AS58" i="42"/>
  <c r="AS84" i="42"/>
  <c r="AS61" i="42"/>
  <c r="AS55" i="42"/>
  <c r="AS45" i="42"/>
  <c r="AS85" i="42"/>
  <c r="AS89" i="42"/>
  <c r="AS59" i="42"/>
  <c r="AS30" i="42"/>
  <c r="AS54" i="42"/>
  <c r="AS87" i="42"/>
  <c r="AS80" i="42"/>
  <c r="AS56" i="42"/>
  <c r="AS79" i="42"/>
  <c r="AS88" i="42"/>
  <c r="AS78" i="42"/>
  <c r="AS57" i="42"/>
  <c r="AS67" i="42"/>
  <c r="AS81" i="42"/>
  <c r="AS66" i="42"/>
  <c r="AS60" i="42"/>
  <c r="AS86" i="42"/>
  <c r="AS101" i="42"/>
  <c r="AS65" i="42"/>
  <c r="AZ61" i="44"/>
  <c r="AZ99" i="44"/>
  <c r="AZ80" i="44"/>
  <c r="AZ52" i="44"/>
  <c r="AZ58" i="44"/>
  <c r="AZ86" i="44"/>
  <c r="AZ62" i="44"/>
  <c r="AZ60" i="44"/>
  <c r="AZ76" i="44"/>
  <c r="AZ57" i="44"/>
  <c r="AZ40" i="44"/>
  <c r="AZ78" i="44"/>
  <c r="AZ83" i="44"/>
  <c r="AZ56" i="44"/>
  <c r="AZ77" i="44"/>
  <c r="AZ50" i="44"/>
  <c r="AZ82" i="44"/>
  <c r="AZ54" i="44"/>
  <c r="AZ63" i="44"/>
  <c r="AZ85" i="44"/>
  <c r="AZ79" i="44"/>
  <c r="AZ64" i="44"/>
  <c r="AZ51" i="44"/>
  <c r="AZ59" i="44"/>
  <c r="AZ88" i="44"/>
  <c r="AZ55" i="44"/>
  <c r="AZ53" i="44"/>
  <c r="AZ49" i="44"/>
  <c r="AZ81" i="44"/>
  <c r="AZ84" i="44"/>
  <c r="AZ27" i="44"/>
  <c r="BE27" i="44"/>
  <c r="BE86" i="44"/>
  <c r="BE99" i="44"/>
  <c r="BE60" i="44"/>
  <c r="BE63" i="44"/>
  <c r="BE88" i="44"/>
  <c r="BE77" i="44"/>
  <c r="BE64" i="44"/>
  <c r="BE84" i="44"/>
  <c r="BE53" i="44"/>
  <c r="BE56" i="44"/>
  <c r="BE80" i="44"/>
  <c r="BE49" i="44"/>
  <c r="BE82" i="44"/>
  <c r="BE58" i="44"/>
  <c r="BE83" i="44"/>
  <c r="BE54" i="44"/>
  <c r="BE51" i="44"/>
  <c r="BE40" i="44"/>
  <c r="BE85" i="44"/>
  <c r="BE55" i="44"/>
  <c r="BE59" i="44"/>
  <c r="BE79" i="44"/>
  <c r="BE61" i="44"/>
  <c r="BE52" i="44"/>
  <c r="BE76" i="44"/>
  <c r="BE62" i="44"/>
  <c r="BE81" i="44"/>
  <c r="BE78" i="44"/>
  <c r="BE57" i="44"/>
  <c r="BE50" i="44"/>
  <c r="AP59" i="42"/>
  <c r="AP45" i="42"/>
  <c r="AP57" i="42"/>
  <c r="AP89" i="42"/>
  <c r="AP86" i="42"/>
  <c r="AP54" i="42"/>
  <c r="AP55" i="42"/>
  <c r="AP84" i="42"/>
  <c r="AP85" i="42"/>
  <c r="AP78" i="42"/>
  <c r="AP88" i="42"/>
  <c r="AP68" i="42"/>
  <c r="AP60" i="42"/>
  <c r="AP101" i="42"/>
  <c r="AP61" i="42"/>
  <c r="AP79" i="42"/>
  <c r="AP66" i="42"/>
  <c r="AP80" i="42"/>
  <c r="AP67" i="42"/>
  <c r="AP81" i="42"/>
  <c r="AP30" i="42"/>
  <c r="AP65" i="42"/>
  <c r="AP58" i="42"/>
  <c r="AP56" i="42"/>
  <c r="AP87" i="42"/>
  <c r="S53" i="44"/>
  <c r="S82" i="44"/>
  <c r="S85" i="44"/>
  <c r="S63" i="44"/>
  <c r="S83" i="44"/>
  <c r="S79" i="44"/>
  <c r="S60" i="44"/>
  <c r="S84" i="44"/>
  <c r="S78" i="44"/>
  <c r="S64" i="44"/>
  <c r="S80" i="44"/>
  <c r="S59" i="44"/>
  <c r="S57" i="44"/>
  <c r="S76" i="44"/>
  <c r="S51" i="44"/>
  <c r="S56" i="44"/>
  <c r="S99" i="44"/>
  <c r="S52" i="44"/>
  <c r="S86" i="44"/>
  <c r="S54" i="44"/>
  <c r="S81" i="44"/>
  <c r="S49" i="44"/>
  <c r="S88" i="44"/>
  <c r="S77" i="44"/>
  <c r="S58" i="44"/>
  <c r="S61" i="44"/>
  <c r="S62" i="44"/>
  <c r="S55" i="44"/>
  <c r="S50" i="44"/>
  <c r="S27" i="44"/>
  <c r="S40" i="44"/>
  <c r="BW45" i="42"/>
  <c r="BW89" i="42"/>
  <c r="BW68" i="42"/>
  <c r="BW67" i="42"/>
  <c r="BW81" i="42"/>
  <c r="BW65" i="42"/>
  <c r="BW55" i="42"/>
  <c r="BW80" i="42"/>
  <c r="BW66" i="42"/>
  <c r="BW56" i="42"/>
  <c r="BW88" i="42"/>
  <c r="BW61" i="42"/>
  <c r="BW57" i="42"/>
  <c r="BW30" i="42"/>
  <c r="BW87" i="42"/>
  <c r="BW59" i="42"/>
  <c r="BW84" i="42"/>
  <c r="BW85" i="42"/>
  <c r="BW79" i="42"/>
  <c r="BW54" i="42"/>
  <c r="BW78" i="42"/>
  <c r="BW86" i="42"/>
  <c r="BW101" i="42"/>
  <c r="BW60" i="42"/>
  <c r="BW58" i="42"/>
  <c r="AS50" i="44"/>
  <c r="AS51" i="44"/>
  <c r="AS40" i="44"/>
  <c r="AS27" i="44"/>
  <c r="AS59" i="44"/>
  <c r="AS54" i="44"/>
  <c r="AS53" i="44"/>
  <c r="AS84" i="44"/>
  <c r="AS63" i="44"/>
  <c r="AS58" i="44"/>
  <c r="AS85" i="44"/>
  <c r="AS80" i="44"/>
  <c r="AS60" i="44"/>
  <c r="AS86" i="44"/>
  <c r="AS62" i="44"/>
  <c r="AS56" i="44"/>
  <c r="AS99" i="44"/>
  <c r="AS82" i="44"/>
  <c r="AS64" i="44"/>
  <c r="AS88" i="44"/>
  <c r="AS79" i="44"/>
  <c r="AS61" i="44"/>
  <c r="AS81" i="44"/>
  <c r="AS77" i="44"/>
  <c r="AS57" i="44"/>
  <c r="AS78" i="44"/>
  <c r="AS83" i="44"/>
  <c r="AS76" i="44"/>
  <c r="AS55" i="44"/>
  <c r="AS49" i="44"/>
  <c r="AS52" i="44"/>
  <c r="AQ57" i="44"/>
  <c r="AQ27" i="44"/>
  <c r="AQ51" i="44"/>
  <c r="AQ50" i="44"/>
  <c r="AQ40" i="44"/>
  <c r="AQ53" i="44"/>
  <c r="AQ88" i="44"/>
  <c r="AQ61" i="44"/>
  <c r="AQ64" i="44"/>
  <c r="AQ80" i="44"/>
  <c r="AQ76" i="44"/>
  <c r="AQ58" i="44"/>
  <c r="AQ82" i="44"/>
  <c r="AQ54" i="44"/>
  <c r="AQ49" i="44"/>
  <c r="AQ77" i="44"/>
  <c r="AQ55" i="44"/>
  <c r="AQ52" i="44"/>
  <c r="AQ84" i="44"/>
  <c r="AQ79" i="44"/>
  <c r="AQ62" i="44"/>
  <c r="AQ59" i="44"/>
  <c r="AQ85" i="44"/>
  <c r="AQ83" i="44"/>
  <c r="AQ63" i="44"/>
  <c r="AQ86" i="44"/>
  <c r="AQ99" i="44"/>
  <c r="AQ81" i="44"/>
  <c r="AQ78" i="44"/>
  <c r="AQ60" i="44"/>
  <c r="AQ56" i="44"/>
  <c r="V40" i="44"/>
  <c r="V82" i="44"/>
  <c r="V79" i="44"/>
  <c r="V61" i="44"/>
  <c r="V57" i="44"/>
  <c r="V99" i="44"/>
  <c r="V80" i="44"/>
  <c r="V64" i="44"/>
  <c r="V86" i="44"/>
  <c r="V58" i="44"/>
  <c r="V59" i="44"/>
  <c r="V81" i="44"/>
  <c r="V50" i="44"/>
  <c r="V85" i="44"/>
  <c r="V52" i="44"/>
  <c r="V83" i="44"/>
  <c r="V53" i="44"/>
  <c r="V84" i="44"/>
  <c r="V63" i="44"/>
  <c r="V77" i="44"/>
  <c r="V62" i="44"/>
  <c r="V78" i="44"/>
  <c r="V56" i="44"/>
  <c r="V49" i="44"/>
  <c r="V88" i="44"/>
  <c r="V76" i="44"/>
  <c r="V55" i="44"/>
  <c r="V54" i="44"/>
  <c r="V60" i="44"/>
  <c r="V27" i="44"/>
  <c r="V51" i="44"/>
  <c r="U30" i="42"/>
  <c r="U89" i="42"/>
  <c r="U65" i="42"/>
  <c r="U57" i="42"/>
  <c r="U86" i="42"/>
  <c r="U66" i="42"/>
  <c r="U45" i="42"/>
  <c r="U101" i="42"/>
  <c r="U67" i="42"/>
  <c r="U58" i="42"/>
  <c r="U85" i="42"/>
  <c r="U68" i="42"/>
  <c r="U59" i="42"/>
  <c r="U84" i="42"/>
  <c r="U60" i="42"/>
  <c r="U54" i="42"/>
  <c r="U56" i="42"/>
  <c r="U79" i="42"/>
  <c r="U61" i="42"/>
  <c r="U87" i="42"/>
  <c r="U55" i="42"/>
  <c r="U88" i="42"/>
  <c r="U78" i="42"/>
  <c r="U81" i="42"/>
  <c r="U80" i="42"/>
  <c r="AK30" i="42"/>
  <c r="AK78" i="42"/>
  <c r="AK59" i="42"/>
  <c r="AK89" i="42"/>
  <c r="AK66" i="42"/>
  <c r="AK58" i="42"/>
  <c r="AK56" i="42"/>
  <c r="AK81" i="42"/>
  <c r="AK86" i="42"/>
  <c r="AK67" i="42"/>
  <c r="AK61" i="42"/>
  <c r="AK45" i="42"/>
  <c r="AK79" i="42"/>
  <c r="AK85" i="42"/>
  <c r="AK54" i="42"/>
  <c r="AK80" i="42"/>
  <c r="AK60" i="42"/>
  <c r="AK55" i="42"/>
  <c r="AK88" i="42"/>
  <c r="AK101" i="42"/>
  <c r="AK68" i="42"/>
  <c r="AK84" i="42"/>
  <c r="AK87" i="42"/>
  <c r="AK65" i="42"/>
  <c r="AK57" i="42"/>
  <c r="AB57" i="27"/>
  <c r="AB88" i="27"/>
  <c r="AX65" i="27"/>
  <c r="BM57" i="27"/>
  <c r="BM45" i="27"/>
  <c r="AV81" i="27"/>
  <c r="BS78" i="27"/>
  <c r="BP28" i="27"/>
  <c r="AQ29" i="27"/>
  <c r="AA14" i="27"/>
  <c r="M81" i="27"/>
  <c r="M79" i="27"/>
  <c r="M84" i="27"/>
  <c r="M45" i="27"/>
  <c r="AH80" i="27"/>
  <c r="AH84" i="27"/>
  <c r="AH56" i="27"/>
  <c r="AD69" i="27"/>
  <c r="AB59" i="27"/>
  <c r="AB81" i="27"/>
  <c r="AB86" i="27"/>
  <c r="AG75" i="27"/>
  <c r="AA89" i="27"/>
  <c r="AA45" i="27"/>
  <c r="AA88" i="27"/>
  <c r="AX56" i="27"/>
  <c r="AX67" i="27"/>
  <c r="AX101" i="27"/>
  <c r="BM85" i="27"/>
  <c r="BM61" i="27"/>
  <c r="BM86" i="27"/>
  <c r="AV84" i="27"/>
  <c r="AV78" i="27"/>
  <c r="AV45" i="27"/>
  <c r="BJ55" i="27"/>
  <c r="BJ79" i="27"/>
  <c r="BJ59" i="27"/>
  <c r="BH65" i="27"/>
  <c r="BH58" i="27"/>
  <c r="BH57" i="27"/>
  <c r="AU66" i="27"/>
  <c r="AU85" i="27"/>
  <c r="AU60" i="27"/>
  <c r="BT54" i="27"/>
  <c r="BT66" i="27"/>
  <c r="BT89" i="27"/>
  <c r="AW58" i="27"/>
  <c r="AW78" i="27"/>
  <c r="AW85" i="27"/>
  <c r="AW45" i="27"/>
  <c r="BS68" i="27"/>
  <c r="BS57" i="27"/>
  <c r="BS84" i="27"/>
  <c r="BE62" i="27"/>
  <c r="AV74" i="27"/>
  <c r="BH29" i="27"/>
  <c r="BH73" i="27"/>
  <c r="AU53" i="44"/>
  <c r="AU40" i="44"/>
  <c r="AU49" i="44"/>
  <c r="AU27" i="44"/>
  <c r="AU51" i="44"/>
  <c r="AU80" i="44"/>
  <c r="AU85" i="44"/>
  <c r="AU58" i="44"/>
  <c r="AU81" i="44"/>
  <c r="AU76" i="44"/>
  <c r="AU59" i="44"/>
  <c r="AU82" i="44"/>
  <c r="AU60" i="44"/>
  <c r="AU78" i="44"/>
  <c r="AU79" i="44"/>
  <c r="AU56" i="44"/>
  <c r="AU52" i="44"/>
  <c r="AU83" i="44"/>
  <c r="AU64" i="44"/>
  <c r="AU50" i="44"/>
  <c r="AU86" i="44"/>
  <c r="AU84" i="44"/>
  <c r="AU61" i="44"/>
  <c r="AU55" i="44"/>
  <c r="AU99" i="44"/>
  <c r="AU88" i="44"/>
  <c r="AU77" i="44"/>
  <c r="AU63" i="44"/>
  <c r="AU62" i="44"/>
  <c r="AU54" i="44"/>
  <c r="AU57" i="44"/>
  <c r="AX84" i="42"/>
  <c r="AX80" i="42"/>
  <c r="AX85" i="42"/>
  <c r="AX89" i="42"/>
  <c r="AX79" i="42"/>
  <c r="AX55" i="42"/>
  <c r="AX81" i="42"/>
  <c r="AX56" i="42"/>
  <c r="AX54" i="42"/>
  <c r="AX65" i="42"/>
  <c r="AX57" i="42"/>
  <c r="AX30" i="42"/>
  <c r="AX87" i="42"/>
  <c r="AX60" i="42"/>
  <c r="AX86" i="42"/>
  <c r="AX66" i="42"/>
  <c r="AX45" i="42"/>
  <c r="AX88" i="42"/>
  <c r="AX67" i="42"/>
  <c r="AX58" i="42"/>
  <c r="AX61" i="42"/>
  <c r="AX101" i="42"/>
  <c r="AX78" i="42"/>
  <c r="AX68" i="42"/>
  <c r="AX59" i="42"/>
  <c r="BM67" i="42"/>
  <c r="BM101" i="42"/>
  <c r="BM54" i="42"/>
  <c r="BM58" i="42"/>
  <c r="BM88" i="42"/>
  <c r="BM55" i="42"/>
  <c r="BM85" i="42"/>
  <c r="BM78" i="42"/>
  <c r="BM56" i="42"/>
  <c r="BM86" i="42"/>
  <c r="BM80" i="42"/>
  <c r="BM61" i="42"/>
  <c r="BM87" i="42"/>
  <c r="BM65" i="42"/>
  <c r="BM57" i="42"/>
  <c r="BM30" i="42"/>
  <c r="BM89" i="42"/>
  <c r="BM66" i="42"/>
  <c r="BM59" i="42"/>
  <c r="BM68" i="42"/>
  <c r="BM45" i="42"/>
  <c r="BM60" i="42"/>
  <c r="BM81" i="42"/>
  <c r="BM79" i="42"/>
  <c r="BM84" i="42"/>
  <c r="AV45" i="42"/>
  <c r="AV85" i="42"/>
  <c r="AV79" i="42"/>
  <c r="AV56" i="42"/>
  <c r="AV87" i="42"/>
  <c r="AV65" i="42"/>
  <c r="AV57" i="42"/>
  <c r="AV101" i="42"/>
  <c r="AV66" i="42"/>
  <c r="AV88" i="42"/>
  <c r="AV86" i="42"/>
  <c r="AV68" i="42"/>
  <c r="AV58" i="42"/>
  <c r="AV78" i="42"/>
  <c r="AV61" i="42"/>
  <c r="AV60" i="42"/>
  <c r="AV89" i="42"/>
  <c r="AV54" i="42"/>
  <c r="AV67" i="42"/>
  <c r="AV30" i="42"/>
  <c r="AV84" i="42"/>
  <c r="AV80" i="42"/>
  <c r="AV81" i="42"/>
  <c r="AV59" i="42"/>
  <c r="AV55" i="42"/>
  <c r="AO57" i="44"/>
  <c r="AO58" i="44"/>
  <c r="AO27" i="44"/>
  <c r="AO59" i="44"/>
  <c r="AO86" i="44"/>
  <c r="AO60" i="44"/>
  <c r="AO63" i="44"/>
  <c r="AO62" i="44"/>
  <c r="AO88" i="44"/>
  <c r="AO82" i="44"/>
  <c r="AO51" i="44"/>
  <c r="AO76" i="44"/>
  <c r="AO77" i="44"/>
  <c r="AO49" i="44"/>
  <c r="AO50" i="44"/>
  <c r="AO78" i="44"/>
  <c r="AO53" i="44"/>
  <c r="AO52" i="44"/>
  <c r="AO99" i="44"/>
  <c r="AO64" i="44"/>
  <c r="AO79" i="44"/>
  <c r="AO56" i="44"/>
  <c r="AO84" i="44"/>
  <c r="AO81" i="44"/>
  <c r="AO80" i="44"/>
  <c r="AO54" i="44"/>
  <c r="AO85" i="44"/>
  <c r="AO61" i="44"/>
  <c r="AO55" i="44"/>
  <c r="AO83" i="44"/>
  <c r="AO40" i="44"/>
  <c r="AA85" i="42"/>
  <c r="AA61" i="42"/>
  <c r="AA30" i="42"/>
  <c r="AA84" i="42"/>
  <c r="AA78" i="42"/>
  <c r="AA58" i="42"/>
  <c r="AA86" i="42"/>
  <c r="AA68" i="42"/>
  <c r="AA67" i="42"/>
  <c r="AA101" i="42"/>
  <c r="AA60" i="42"/>
  <c r="AA54" i="42"/>
  <c r="AA89" i="42"/>
  <c r="AA79" i="42"/>
  <c r="AA59" i="42"/>
  <c r="AA80" i="42"/>
  <c r="AA65" i="42"/>
  <c r="AA55" i="42"/>
  <c r="AA57" i="42"/>
  <c r="AA56" i="42"/>
  <c r="AA66" i="42"/>
  <c r="AA81" i="42"/>
  <c r="AA45" i="42"/>
  <c r="AA87" i="42"/>
  <c r="AA88" i="42"/>
  <c r="AB56" i="42"/>
  <c r="AB60" i="42"/>
  <c r="AB58" i="42"/>
  <c r="AB61" i="42"/>
  <c r="AB89" i="42"/>
  <c r="AB79" i="42"/>
  <c r="AB78" i="42"/>
  <c r="AB68" i="42"/>
  <c r="AB45" i="42"/>
  <c r="AB55" i="42"/>
  <c r="AB30" i="42"/>
  <c r="AB84" i="42"/>
  <c r="AB66" i="42"/>
  <c r="AB88" i="42"/>
  <c r="AB87" i="42"/>
  <c r="AB86" i="42"/>
  <c r="AB85" i="42"/>
  <c r="AB67" i="42"/>
  <c r="AB57" i="42"/>
  <c r="AB65" i="42"/>
  <c r="AB80" i="42"/>
  <c r="AB54" i="42"/>
  <c r="AB101" i="42"/>
  <c r="AB81" i="42"/>
  <c r="AB59" i="42"/>
  <c r="AH58" i="42"/>
  <c r="AH86" i="42"/>
  <c r="AH81" i="42"/>
  <c r="AH56" i="42"/>
  <c r="AH88" i="42"/>
  <c r="AH65" i="42"/>
  <c r="AH57" i="42"/>
  <c r="AH101" i="42"/>
  <c r="AH84" i="42"/>
  <c r="AH67" i="42"/>
  <c r="AH61" i="42"/>
  <c r="AH89" i="42"/>
  <c r="AH59" i="42"/>
  <c r="AH80" i="42"/>
  <c r="AH55" i="42"/>
  <c r="AH30" i="42"/>
  <c r="AH54" i="42"/>
  <c r="AH60" i="42"/>
  <c r="AH85" i="42"/>
  <c r="AH45" i="42"/>
  <c r="AH87" i="42"/>
  <c r="AH78" i="42"/>
  <c r="AH79" i="42"/>
  <c r="AH66" i="42"/>
  <c r="AH68" i="42"/>
  <c r="BS78" i="42"/>
  <c r="BS61" i="42"/>
  <c r="BS56" i="42"/>
  <c r="BS30" i="42"/>
  <c r="BS79" i="42"/>
  <c r="BS68" i="42"/>
  <c r="BS65" i="42"/>
  <c r="BS88" i="42"/>
  <c r="BS80" i="42"/>
  <c r="BS57" i="42"/>
  <c r="BS101" i="42"/>
  <c r="BS86" i="42"/>
  <c r="BS45" i="42"/>
  <c r="BS89" i="42"/>
  <c r="BS66" i="42"/>
  <c r="BS59" i="42"/>
  <c r="BS81" i="42"/>
  <c r="BS58" i="42"/>
  <c r="BS60" i="42"/>
  <c r="BS67" i="42"/>
  <c r="BS84" i="42"/>
  <c r="BS87" i="42"/>
  <c r="BS85" i="42"/>
  <c r="BS54" i="42"/>
  <c r="BS55" i="42"/>
  <c r="BD99" i="44"/>
  <c r="BD59" i="44"/>
  <c r="BD62" i="44"/>
  <c r="BD78" i="44"/>
  <c r="BD51" i="44"/>
  <c r="BD79" i="44"/>
  <c r="BD57" i="44"/>
  <c r="BD82" i="44"/>
  <c r="BD85" i="44"/>
  <c r="BD63" i="44"/>
  <c r="BD83" i="44"/>
  <c r="BD60" i="44"/>
  <c r="BD64" i="44"/>
  <c r="BD86" i="44"/>
  <c r="BD88" i="44"/>
  <c r="BD58" i="44"/>
  <c r="BD84" i="44"/>
  <c r="BD77" i="44"/>
  <c r="BD56" i="44"/>
  <c r="BD76" i="44"/>
  <c r="BD53" i="44"/>
  <c r="BD55" i="44"/>
  <c r="BD81" i="44"/>
  <c r="BD80" i="44"/>
  <c r="BD52" i="44"/>
  <c r="BD54" i="44"/>
  <c r="BD61" i="44"/>
  <c r="BD40" i="44"/>
  <c r="BD50" i="44"/>
  <c r="BD27" i="44"/>
  <c r="BD49" i="44"/>
  <c r="AP50" i="44"/>
  <c r="AP27" i="44"/>
  <c r="AP40" i="44"/>
  <c r="AP53" i="44"/>
  <c r="AP85" i="44"/>
  <c r="AP60" i="44"/>
  <c r="AP63" i="44"/>
  <c r="AP82" i="44"/>
  <c r="AP61" i="44"/>
  <c r="AP64" i="44"/>
  <c r="AP80" i="44"/>
  <c r="AP59" i="44"/>
  <c r="AP57" i="44"/>
  <c r="AP77" i="44"/>
  <c r="AP52" i="44"/>
  <c r="AP58" i="44"/>
  <c r="AP83" i="44"/>
  <c r="AP79" i="44"/>
  <c r="AP54" i="44"/>
  <c r="AP51" i="44"/>
  <c r="AP84" i="44"/>
  <c r="AP86" i="44"/>
  <c r="AP76" i="44"/>
  <c r="AP49" i="44"/>
  <c r="AP99" i="44"/>
  <c r="AP88" i="44"/>
  <c r="AP81" i="44"/>
  <c r="AP78" i="44"/>
  <c r="AP55" i="44"/>
  <c r="AP62" i="44"/>
  <c r="AP56" i="44"/>
  <c r="I40" i="44"/>
  <c r="I52" i="44"/>
  <c r="I51" i="44"/>
  <c r="I27" i="44"/>
  <c r="I82" i="44"/>
  <c r="I64" i="44"/>
  <c r="I59" i="44"/>
  <c r="I85" i="44"/>
  <c r="I79" i="44"/>
  <c r="I54" i="44"/>
  <c r="I56" i="44"/>
  <c r="I86" i="44"/>
  <c r="I84" i="44"/>
  <c r="I55" i="44"/>
  <c r="I99" i="44"/>
  <c r="I80" i="44"/>
  <c r="I49" i="44"/>
  <c r="I78" i="44"/>
  <c r="I57" i="44"/>
  <c r="I77" i="44"/>
  <c r="I63" i="44"/>
  <c r="I53" i="44"/>
  <c r="I83" i="44"/>
  <c r="I60" i="44"/>
  <c r="I88" i="44"/>
  <c r="I62" i="44"/>
  <c r="I81" i="44"/>
  <c r="I76" i="44"/>
  <c r="I50" i="44"/>
  <c r="I58" i="44"/>
  <c r="I61" i="44"/>
  <c r="AU30" i="42"/>
  <c r="AU101" i="42"/>
  <c r="AU68" i="42"/>
  <c r="AU60" i="42"/>
  <c r="AU89" i="42"/>
  <c r="AU61" i="42"/>
  <c r="AU45" i="42"/>
  <c r="AU80" i="42"/>
  <c r="AU54" i="42"/>
  <c r="AU58" i="42"/>
  <c r="AU84" i="42"/>
  <c r="AU81" i="42"/>
  <c r="AU55" i="42"/>
  <c r="AU85" i="42"/>
  <c r="AU79" i="42"/>
  <c r="AU59" i="42"/>
  <c r="AU86" i="42"/>
  <c r="AU65" i="42"/>
  <c r="AU56" i="42"/>
  <c r="AU88" i="42"/>
  <c r="AU87" i="42"/>
  <c r="AU78" i="42"/>
  <c r="AU67" i="42"/>
  <c r="AU66" i="42"/>
  <c r="AU57" i="42"/>
  <c r="BT55" i="42"/>
  <c r="BT56" i="42"/>
  <c r="BT54" i="42"/>
  <c r="BT79" i="42"/>
  <c r="BT68" i="42"/>
  <c r="BT80" i="42"/>
  <c r="BT65" i="42"/>
  <c r="BT81" i="42"/>
  <c r="BT66" i="42"/>
  <c r="BT88" i="42"/>
  <c r="BT85" i="42"/>
  <c r="BT45" i="42"/>
  <c r="BT101" i="42"/>
  <c r="BT84" i="42"/>
  <c r="BT59" i="42"/>
  <c r="BT89" i="42"/>
  <c r="BT67" i="42"/>
  <c r="BT58" i="42"/>
  <c r="BT30" i="42"/>
  <c r="BT57" i="42"/>
  <c r="BT87" i="42"/>
  <c r="BT78" i="42"/>
  <c r="BT60" i="42"/>
  <c r="BT61" i="42"/>
  <c r="BT86" i="42"/>
  <c r="BG40" i="44"/>
  <c r="BG27" i="44"/>
  <c r="BG99" i="44"/>
  <c r="BG76" i="44"/>
  <c r="BG63" i="44"/>
  <c r="BG52" i="44"/>
  <c r="BG88" i="44"/>
  <c r="BG78" i="44"/>
  <c r="BG60" i="44"/>
  <c r="BG80" i="44"/>
  <c r="BG59" i="44"/>
  <c r="BG64" i="44"/>
  <c r="BG77" i="44"/>
  <c r="BG54" i="44"/>
  <c r="BG58" i="44"/>
  <c r="BG79" i="44"/>
  <c r="BG81" i="44"/>
  <c r="BG49" i="44"/>
  <c r="BG84" i="44"/>
  <c r="BG82" i="44"/>
  <c r="BG55" i="44"/>
  <c r="BG53" i="44"/>
  <c r="BG83" i="44"/>
  <c r="BG61" i="44"/>
  <c r="BG56" i="44"/>
  <c r="BG62" i="44"/>
  <c r="BG50" i="44"/>
  <c r="BG51" i="44"/>
  <c r="BG57" i="44"/>
  <c r="BG86" i="44"/>
  <c r="BG85" i="44"/>
  <c r="BR56" i="42"/>
  <c r="BR55" i="42"/>
  <c r="BR87" i="42"/>
  <c r="BR85" i="42"/>
  <c r="BR45" i="42"/>
  <c r="BR88" i="42"/>
  <c r="BR84" i="42"/>
  <c r="BR59" i="42"/>
  <c r="BR101" i="42"/>
  <c r="BR66" i="42"/>
  <c r="BR58" i="42"/>
  <c r="BR86" i="42"/>
  <c r="BR67" i="42"/>
  <c r="BR65" i="42"/>
  <c r="BR30" i="42"/>
  <c r="BR60" i="42"/>
  <c r="BR78" i="42"/>
  <c r="BR61" i="42"/>
  <c r="BR89" i="42"/>
  <c r="BR81" i="42"/>
  <c r="BR80" i="42"/>
  <c r="BR54" i="42"/>
  <c r="BR68" i="42"/>
  <c r="BR57" i="42"/>
  <c r="BR79" i="42"/>
  <c r="BZ59" i="42"/>
  <c r="BZ57" i="42"/>
  <c r="BZ84" i="42"/>
  <c r="BZ101" i="42"/>
  <c r="BZ56" i="42"/>
  <c r="BZ86" i="42"/>
  <c r="BZ68" i="42"/>
  <c r="BZ78" i="42"/>
  <c r="BZ88" i="42"/>
  <c r="BZ65" i="42"/>
  <c r="BZ80" i="42"/>
  <c r="BZ81" i="42"/>
  <c r="BZ89" i="42"/>
  <c r="BZ58" i="42"/>
  <c r="BZ66" i="42"/>
  <c r="BZ54" i="42"/>
  <c r="BZ79" i="42"/>
  <c r="BZ87" i="42"/>
  <c r="BZ60" i="42"/>
  <c r="BZ61" i="42"/>
  <c r="BZ30" i="42"/>
  <c r="BZ45" i="42"/>
  <c r="BZ85" i="42"/>
  <c r="BZ55" i="42"/>
  <c r="BZ67" i="42"/>
  <c r="AY87" i="42"/>
  <c r="AY65" i="42"/>
  <c r="AY68" i="42"/>
  <c r="AY88" i="42"/>
  <c r="AY66" i="42"/>
  <c r="AY60" i="42"/>
  <c r="AY101" i="42"/>
  <c r="AY80" i="42"/>
  <c r="AY45" i="42"/>
  <c r="AY30" i="42"/>
  <c r="AY89" i="42"/>
  <c r="AY67" i="42"/>
  <c r="AY81" i="42"/>
  <c r="AY85" i="42"/>
  <c r="AY59" i="42"/>
  <c r="AY61" i="42"/>
  <c r="AY78" i="42"/>
  <c r="AY55" i="42"/>
  <c r="AY54" i="42"/>
  <c r="AY86" i="42"/>
  <c r="AY84" i="42"/>
  <c r="AY79" i="42"/>
  <c r="AY56" i="42"/>
  <c r="AY58" i="42"/>
  <c r="AY57" i="42"/>
  <c r="BJ61" i="44"/>
  <c r="BJ40" i="44"/>
  <c r="BJ27" i="44"/>
  <c r="BJ49" i="44"/>
  <c r="BJ99" i="44"/>
  <c r="BJ62" i="44"/>
  <c r="BJ60" i="44"/>
  <c r="BJ81" i="44"/>
  <c r="BJ79" i="44"/>
  <c r="BJ64" i="44"/>
  <c r="BJ80" i="44"/>
  <c r="BJ63" i="44"/>
  <c r="BJ55" i="44"/>
  <c r="BJ82" i="44"/>
  <c r="BJ84" i="44"/>
  <c r="BJ51" i="44"/>
  <c r="BJ83" i="44"/>
  <c r="BJ78" i="44"/>
  <c r="BJ53" i="44"/>
  <c r="BJ76" i="44"/>
  <c r="BJ54" i="44"/>
  <c r="BJ58" i="44"/>
  <c r="BJ50" i="44"/>
  <c r="BJ52" i="44"/>
  <c r="BJ59" i="44"/>
  <c r="BJ85" i="44"/>
  <c r="BJ86" i="44"/>
  <c r="BJ88" i="44"/>
  <c r="BJ77" i="44"/>
  <c r="BJ57" i="44"/>
  <c r="BJ56" i="44"/>
  <c r="AD45" i="42"/>
  <c r="AD78" i="42"/>
  <c r="AD57" i="42"/>
  <c r="AD66" i="42"/>
  <c r="AD58" i="42"/>
  <c r="AD86" i="42"/>
  <c r="AD65" i="42"/>
  <c r="AD56" i="42"/>
  <c r="AD85" i="42"/>
  <c r="AD81" i="42"/>
  <c r="AD68" i="42"/>
  <c r="AD61" i="42"/>
  <c r="AD30" i="42"/>
  <c r="AD89" i="42"/>
  <c r="AD80" i="42"/>
  <c r="AD67" i="42"/>
  <c r="AD84" i="42"/>
  <c r="AD88" i="42"/>
  <c r="AD54" i="42"/>
  <c r="AD60" i="42"/>
  <c r="AD87" i="42"/>
  <c r="AD59" i="42"/>
  <c r="AD101" i="42"/>
  <c r="AD79" i="42"/>
  <c r="AD55" i="42"/>
  <c r="W85" i="42"/>
  <c r="W67" i="42"/>
  <c r="W60" i="42"/>
  <c r="W78" i="42"/>
  <c r="W68" i="42"/>
  <c r="W55" i="42"/>
  <c r="W79" i="42"/>
  <c r="W61" i="42"/>
  <c r="W56" i="42"/>
  <c r="W88" i="42"/>
  <c r="W80" i="42"/>
  <c r="W57" i="42"/>
  <c r="W101" i="42"/>
  <c r="W81" i="42"/>
  <c r="W45" i="42"/>
  <c r="W89" i="42"/>
  <c r="W86" i="42"/>
  <c r="W65" i="42"/>
  <c r="W30" i="42"/>
  <c r="W84" i="42"/>
  <c r="W87" i="42"/>
  <c r="W66" i="42"/>
  <c r="W58" i="42"/>
  <c r="W54" i="42"/>
  <c r="W59" i="42"/>
  <c r="T59" i="42"/>
  <c r="T54" i="42"/>
  <c r="T89" i="42"/>
  <c r="T66" i="42"/>
  <c r="T45" i="42"/>
  <c r="T85" i="42"/>
  <c r="T67" i="42"/>
  <c r="T58" i="42"/>
  <c r="T84" i="42"/>
  <c r="T68" i="42"/>
  <c r="T55" i="42"/>
  <c r="T78" i="42"/>
  <c r="T60" i="42"/>
  <c r="T79" i="42"/>
  <c r="T81" i="42"/>
  <c r="T86" i="42"/>
  <c r="T80" i="42"/>
  <c r="T56" i="42"/>
  <c r="T30" i="42"/>
  <c r="T61" i="42"/>
  <c r="T101" i="42"/>
  <c r="T57" i="42"/>
  <c r="T87" i="42"/>
  <c r="T88" i="42"/>
  <c r="T65" i="42"/>
  <c r="BA76" i="44"/>
  <c r="BA81" i="44"/>
  <c r="BA77" i="44"/>
  <c r="BA52" i="44"/>
  <c r="BA78" i="44"/>
  <c r="BA61" i="44"/>
  <c r="BA57" i="44"/>
  <c r="BA83" i="44"/>
  <c r="BA82" i="44"/>
  <c r="BA50" i="44"/>
  <c r="BA49" i="44"/>
  <c r="BA85" i="44"/>
  <c r="BA63" i="44"/>
  <c r="BA55" i="44"/>
  <c r="BA79" i="44"/>
  <c r="BA58" i="44"/>
  <c r="BA64" i="44"/>
  <c r="BA51" i="44"/>
  <c r="BA59" i="44"/>
  <c r="BA84" i="44"/>
  <c r="BA60" i="44"/>
  <c r="BA99" i="44"/>
  <c r="BA40" i="44"/>
  <c r="BA88" i="44"/>
  <c r="BA56" i="44"/>
  <c r="BA86" i="44"/>
  <c r="BA80" i="44"/>
  <c r="BA54" i="44"/>
  <c r="BA53" i="44"/>
  <c r="BA62" i="44"/>
  <c r="BA27" i="44"/>
  <c r="BO87" i="42"/>
  <c r="BO81" i="42"/>
  <c r="BO56" i="42"/>
  <c r="BO88" i="42"/>
  <c r="BO80" i="42"/>
  <c r="BO61" i="42"/>
  <c r="BO101" i="42"/>
  <c r="BO65" i="42"/>
  <c r="BO57" i="42"/>
  <c r="BO89" i="42"/>
  <c r="BO66" i="42"/>
  <c r="BO45" i="42"/>
  <c r="BO30" i="42"/>
  <c r="BO85" i="42"/>
  <c r="BO67" i="42"/>
  <c r="BO60" i="42"/>
  <c r="BO84" i="42"/>
  <c r="BO59" i="42"/>
  <c r="BO58" i="42"/>
  <c r="BO86" i="42"/>
  <c r="BO78" i="42"/>
  <c r="BO79" i="42"/>
  <c r="BO68" i="42"/>
  <c r="BO55" i="42"/>
  <c r="BO54" i="42"/>
  <c r="AQ45" i="42"/>
  <c r="AQ84" i="42"/>
  <c r="AQ85" i="42"/>
  <c r="AQ58" i="42"/>
  <c r="AQ86" i="42"/>
  <c r="AQ78" i="42"/>
  <c r="AQ61" i="42"/>
  <c r="AQ30" i="42"/>
  <c r="AQ101" i="42"/>
  <c r="AQ60" i="42"/>
  <c r="AQ54" i="42"/>
  <c r="AQ89" i="42"/>
  <c r="AQ68" i="42"/>
  <c r="AQ55" i="42"/>
  <c r="AQ80" i="42"/>
  <c r="AQ79" i="42"/>
  <c r="AQ59" i="42"/>
  <c r="AQ88" i="42"/>
  <c r="AQ65" i="42"/>
  <c r="AQ56" i="42"/>
  <c r="AQ87" i="42"/>
  <c r="AQ81" i="42"/>
  <c r="AQ66" i="42"/>
  <c r="AQ57" i="42"/>
  <c r="AQ67" i="42"/>
  <c r="BG59" i="42"/>
  <c r="BG45" i="42"/>
  <c r="BG86" i="42"/>
  <c r="BG68" i="42"/>
  <c r="BG55" i="42"/>
  <c r="BG101" i="42"/>
  <c r="BG85" i="42"/>
  <c r="BG61" i="42"/>
  <c r="BG89" i="42"/>
  <c r="BG88" i="42"/>
  <c r="BG56" i="42"/>
  <c r="BG30" i="42"/>
  <c r="BG80" i="42"/>
  <c r="BG65" i="42"/>
  <c r="BG67" i="42"/>
  <c r="BG81" i="42"/>
  <c r="BG66" i="42"/>
  <c r="BG57" i="42"/>
  <c r="BG87" i="42"/>
  <c r="BG58" i="42"/>
  <c r="BG60" i="42"/>
  <c r="BG79" i="42"/>
  <c r="BG54" i="42"/>
  <c r="BG78" i="42"/>
  <c r="BG84" i="42"/>
  <c r="BB27" i="44"/>
  <c r="BB77" i="44"/>
  <c r="BB50" i="44"/>
  <c r="BB55" i="44"/>
  <c r="BB82" i="44"/>
  <c r="BB80" i="44"/>
  <c r="BB52" i="44"/>
  <c r="BB57" i="44"/>
  <c r="BB99" i="44"/>
  <c r="BB76" i="44"/>
  <c r="BB60" i="44"/>
  <c r="BB51" i="44"/>
  <c r="BB85" i="44"/>
  <c r="BB58" i="44"/>
  <c r="BB88" i="44"/>
  <c r="BB59" i="44"/>
  <c r="BB86" i="44"/>
  <c r="BB53" i="44"/>
  <c r="BB84" i="44"/>
  <c r="BB61" i="44"/>
  <c r="BB78" i="44"/>
  <c r="BB62" i="44"/>
  <c r="BB79" i="44"/>
  <c r="BB56" i="44"/>
  <c r="BB81" i="44"/>
  <c r="BB83" i="44"/>
  <c r="BB64" i="44"/>
  <c r="BB54" i="44"/>
  <c r="BB40" i="44"/>
  <c r="BB63" i="44"/>
  <c r="BB49" i="44"/>
  <c r="BI59" i="42"/>
  <c r="BI65" i="42"/>
  <c r="BI87" i="42"/>
  <c r="BI80" i="42"/>
  <c r="BI88" i="42"/>
  <c r="BI85" i="42"/>
  <c r="BI81" i="42"/>
  <c r="BI78" i="42"/>
  <c r="BI56" i="42"/>
  <c r="BI68" i="42"/>
  <c r="BI101" i="42"/>
  <c r="BI66" i="42"/>
  <c r="BI57" i="42"/>
  <c r="BI30" i="42"/>
  <c r="BI58" i="42"/>
  <c r="BI86" i="42"/>
  <c r="BI67" i="42"/>
  <c r="BI45" i="42"/>
  <c r="BI55" i="42"/>
  <c r="BI79" i="42"/>
  <c r="BI60" i="42"/>
  <c r="BI89" i="42"/>
  <c r="BI84" i="42"/>
  <c r="BI61" i="42"/>
  <c r="BI54" i="42"/>
  <c r="AT53" i="44"/>
  <c r="AT51" i="44"/>
  <c r="AT27" i="44"/>
  <c r="AT40" i="44"/>
  <c r="AT49" i="44"/>
  <c r="AT79" i="44"/>
  <c r="AT63" i="44"/>
  <c r="AT59" i="44"/>
  <c r="AT88" i="44"/>
  <c r="AT76" i="44"/>
  <c r="AT78" i="44"/>
  <c r="AT83" i="44"/>
  <c r="AT54" i="44"/>
  <c r="AT52" i="44"/>
  <c r="AT84" i="44"/>
  <c r="AT60" i="44"/>
  <c r="AT50" i="44"/>
  <c r="AT85" i="44"/>
  <c r="AT82" i="44"/>
  <c r="AT56" i="44"/>
  <c r="AT58" i="44"/>
  <c r="AT86" i="44"/>
  <c r="AT77" i="44"/>
  <c r="AT64" i="44"/>
  <c r="AT55" i="44"/>
  <c r="AT61" i="44"/>
  <c r="AT57" i="44"/>
  <c r="AT99" i="44"/>
  <c r="AT81" i="44"/>
  <c r="AT80" i="44"/>
  <c r="AT62" i="44"/>
  <c r="AO60" i="42"/>
  <c r="AO79" i="42"/>
  <c r="AO78" i="42"/>
  <c r="AO55" i="42"/>
  <c r="AO80" i="42"/>
  <c r="AO65" i="42"/>
  <c r="AO56" i="42"/>
  <c r="AO87" i="42"/>
  <c r="AO84" i="42"/>
  <c r="AO57" i="42"/>
  <c r="AO81" i="42"/>
  <c r="AO45" i="42"/>
  <c r="AO101" i="42"/>
  <c r="AO86" i="42"/>
  <c r="AO58" i="42"/>
  <c r="AO89" i="42"/>
  <c r="AO67" i="42"/>
  <c r="AO61" i="42"/>
  <c r="AO54" i="42"/>
  <c r="AO66" i="42"/>
  <c r="AO30" i="42"/>
  <c r="AO68" i="42"/>
  <c r="AO85" i="42"/>
  <c r="AO88" i="42"/>
  <c r="AO59" i="42"/>
  <c r="AR50" i="44"/>
  <c r="AR54" i="44"/>
  <c r="AR51" i="44"/>
  <c r="AR40" i="44"/>
  <c r="AR27" i="44"/>
  <c r="AR80" i="44"/>
  <c r="AR79" i="44"/>
  <c r="AR64" i="44"/>
  <c r="AR83" i="44"/>
  <c r="AR76" i="44"/>
  <c r="AR59" i="44"/>
  <c r="AR99" i="44"/>
  <c r="AR77" i="44"/>
  <c r="AR52" i="44"/>
  <c r="AR88" i="44"/>
  <c r="AR53" i="44"/>
  <c r="AR57" i="44"/>
  <c r="AR78" i="44"/>
  <c r="AR55" i="44"/>
  <c r="AR86" i="44"/>
  <c r="AR63" i="44"/>
  <c r="AR81" i="44"/>
  <c r="AR60" i="44"/>
  <c r="AR61" i="44"/>
  <c r="AR56" i="44"/>
  <c r="AR84" i="44"/>
  <c r="AR85" i="44"/>
  <c r="AR62" i="44"/>
  <c r="AR82" i="44"/>
  <c r="AR58" i="44"/>
  <c r="AR49" i="44"/>
  <c r="T53" i="44"/>
  <c r="T27" i="44"/>
  <c r="T88" i="44"/>
  <c r="T99" i="44"/>
  <c r="T52" i="44"/>
  <c r="T56" i="44"/>
  <c r="T81" i="44"/>
  <c r="T78" i="44"/>
  <c r="T62" i="44"/>
  <c r="T55" i="44"/>
  <c r="T84" i="44"/>
  <c r="T85" i="44"/>
  <c r="T63" i="44"/>
  <c r="T54" i="44"/>
  <c r="T86" i="44"/>
  <c r="T82" i="44"/>
  <c r="T64" i="44"/>
  <c r="T79" i="44"/>
  <c r="T59" i="44"/>
  <c r="T83" i="44"/>
  <c r="T60" i="44"/>
  <c r="T77" i="44"/>
  <c r="T49" i="44"/>
  <c r="T57" i="44"/>
  <c r="T51" i="44"/>
  <c r="T40" i="44"/>
  <c r="T58" i="44"/>
  <c r="T61" i="44"/>
  <c r="T80" i="44"/>
  <c r="T76" i="44"/>
  <c r="T50" i="44"/>
  <c r="Q54" i="44"/>
  <c r="Q53" i="44"/>
  <c r="Q81" i="44"/>
  <c r="Q85" i="44"/>
  <c r="Q61" i="44"/>
  <c r="Q82" i="44"/>
  <c r="Q77" i="44"/>
  <c r="Q62" i="44"/>
  <c r="Q83" i="44"/>
  <c r="Q64" i="44"/>
  <c r="Q63" i="44"/>
  <c r="Q80" i="44"/>
  <c r="Q58" i="44"/>
  <c r="Q51" i="44"/>
  <c r="Q49" i="44"/>
  <c r="Q86" i="44"/>
  <c r="Q50" i="44"/>
  <c r="Q40" i="44"/>
  <c r="Q59" i="44"/>
  <c r="Q99" i="44"/>
  <c r="Q60" i="44"/>
  <c r="Q84" i="44"/>
  <c r="Q52" i="44"/>
  <c r="Q76" i="44"/>
  <c r="Q78" i="44"/>
  <c r="Q57" i="44"/>
  <c r="Q79" i="44"/>
  <c r="Q27" i="44"/>
  <c r="Q88" i="44"/>
  <c r="Q56" i="44"/>
  <c r="Q55" i="44"/>
  <c r="AB40" i="44"/>
  <c r="AB27" i="44"/>
  <c r="AB84" i="44"/>
  <c r="AB80" i="44"/>
  <c r="AB63" i="44"/>
  <c r="AB59" i="44"/>
  <c r="AB99" i="44"/>
  <c r="AB62" i="44"/>
  <c r="AB60" i="44"/>
  <c r="AB54" i="44"/>
  <c r="AB88" i="44"/>
  <c r="AB76" i="44"/>
  <c r="AB55" i="44"/>
  <c r="AB50" i="44"/>
  <c r="AB78" i="44"/>
  <c r="AB64" i="44"/>
  <c r="AB82" i="44"/>
  <c r="AB56" i="44"/>
  <c r="AB83" i="44"/>
  <c r="AB58" i="44"/>
  <c r="AB61" i="44"/>
  <c r="AB52" i="44"/>
  <c r="AB81" i="44"/>
  <c r="AB49" i="44"/>
  <c r="AB51" i="44"/>
  <c r="AB79" i="44"/>
  <c r="AB57" i="44"/>
  <c r="AB77" i="44"/>
  <c r="AB85" i="44"/>
  <c r="AB86" i="44"/>
  <c r="AB53" i="44"/>
  <c r="BF45" i="42"/>
  <c r="BF65" i="42"/>
  <c r="BF57" i="42"/>
  <c r="BF55" i="42"/>
  <c r="BF67" i="42"/>
  <c r="BF79" i="42"/>
  <c r="BF60" i="42"/>
  <c r="BF80" i="42"/>
  <c r="BF58" i="42"/>
  <c r="BF81" i="42"/>
  <c r="BF54" i="42"/>
  <c r="BF89" i="42"/>
  <c r="BF87" i="42"/>
  <c r="BF86" i="42"/>
  <c r="BF84" i="42"/>
  <c r="BF68" i="42"/>
  <c r="BF59" i="42"/>
  <c r="BF88" i="42"/>
  <c r="BF61" i="42"/>
  <c r="BF30" i="42"/>
  <c r="BF78" i="42"/>
  <c r="BF56" i="42"/>
  <c r="BF101" i="42"/>
  <c r="BF85" i="42"/>
  <c r="BF66" i="42"/>
  <c r="BB65" i="42"/>
  <c r="BB56" i="42"/>
  <c r="BB78" i="42"/>
  <c r="BB67" i="42"/>
  <c r="BB85" i="42"/>
  <c r="BB68" i="42"/>
  <c r="BB84" i="42"/>
  <c r="BB61" i="42"/>
  <c r="BB30" i="42"/>
  <c r="BB79" i="42"/>
  <c r="BB59" i="42"/>
  <c r="BB87" i="42"/>
  <c r="BB80" i="42"/>
  <c r="BB57" i="42"/>
  <c r="BB88" i="42"/>
  <c r="BB81" i="42"/>
  <c r="BB45" i="42"/>
  <c r="BB54" i="42"/>
  <c r="BB101" i="42"/>
  <c r="BB86" i="42"/>
  <c r="BB60" i="42"/>
  <c r="BB89" i="42"/>
  <c r="BB66" i="42"/>
  <c r="BB55" i="42"/>
  <c r="BB58" i="42"/>
  <c r="M87" i="27"/>
  <c r="M66" i="27"/>
  <c r="M80" i="27"/>
  <c r="AH88" i="27"/>
  <c r="AH85" i="27"/>
  <c r="AH67" i="27"/>
  <c r="AD64" i="27"/>
  <c r="AB66" i="27"/>
  <c r="AB67" i="27"/>
  <c r="AB87" i="27"/>
  <c r="AB101" i="27"/>
  <c r="AA55" i="27"/>
  <c r="AA58" i="27"/>
  <c r="AA101" i="27"/>
  <c r="AX81" i="27"/>
  <c r="AX30" i="27"/>
  <c r="AX79" i="27"/>
  <c r="BM56" i="27"/>
  <c r="BM66" i="27"/>
  <c r="BM80" i="27"/>
  <c r="AV54" i="27"/>
  <c r="AV87" i="27"/>
  <c r="AV89" i="27"/>
  <c r="BJ60" i="27"/>
  <c r="BJ57" i="27"/>
  <c r="BJ85" i="27"/>
  <c r="BH61" i="27"/>
  <c r="BH55" i="27"/>
  <c r="BH101" i="27"/>
  <c r="AU84" i="27"/>
  <c r="AU65" i="27"/>
  <c r="AU88" i="27"/>
  <c r="BT59" i="27"/>
  <c r="BT45" i="27"/>
  <c r="BT80" i="27"/>
  <c r="AW54" i="27"/>
  <c r="AW65" i="27"/>
  <c r="AW59" i="27"/>
  <c r="BS66" i="27"/>
  <c r="BS55" i="27"/>
  <c r="BS54" i="27"/>
  <c r="BS45" i="27"/>
  <c r="BE70" i="27"/>
  <c r="BL72" i="27"/>
  <c r="BU43" i="27"/>
  <c r="AV44" i="27"/>
  <c r="BM75" i="27"/>
  <c r="AQ74" i="27"/>
  <c r="BH74" i="27"/>
  <c r="BR75" i="27"/>
  <c r="V62" i="42"/>
  <c r="BK30" i="42"/>
  <c r="BK89" i="42"/>
  <c r="BK66" i="42"/>
  <c r="BK60" i="42"/>
  <c r="BK80" i="42"/>
  <c r="BK54" i="42"/>
  <c r="BK58" i="42"/>
  <c r="BK87" i="42"/>
  <c r="BK68" i="42"/>
  <c r="BK59" i="42"/>
  <c r="BK84" i="42"/>
  <c r="BK78" i="42"/>
  <c r="BK55" i="42"/>
  <c r="BK85" i="42"/>
  <c r="BK65" i="42"/>
  <c r="BK56" i="42"/>
  <c r="BK86" i="42"/>
  <c r="BK67" i="42"/>
  <c r="BK61" i="42"/>
  <c r="BK101" i="42"/>
  <c r="BK81" i="42"/>
  <c r="BK79" i="42"/>
  <c r="BK57" i="42"/>
  <c r="BK45" i="42"/>
  <c r="BK88" i="42"/>
  <c r="R60" i="42"/>
  <c r="R59" i="42"/>
  <c r="R54" i="42"/>
  <c r="R79" i="42"/>
  <c r="R68" i="42"/>
  <c r="R81" i="42"/>
  <c r="R55" i="42"/>
  <c r="R85" i="42"/>
  <c r="R87" i="42"/>
  <c r="R56" i="42"/>
  <c r="R86" i="42"/>
  <c r="R80" i="42"/>
  <c r="R61" i="42"/>
  <c r="R88" i="42"/>
  <c r="R65" i="42"/>
  <c r="R57" i="42"/>
  <c r="R67" i="42"/>
  <c r="R30" i="42"/>
  <c r="R45" i="42"/>
  <c r="R58" i="42"/>
  <c r="R101" i="42"/>
  <c r="R84" i="42"/>
  <c r="R78" i="42"/>
  <c r="R89" i="42"/>
  <c r="R66" i="42"/>
  <c r="BT40" i="44"/>
  <c r="BT83" i="44"/>
  <c r="BT79" i="44"/>
  <c r="BT64" i="44"/>
  <c r="BT49" i="44"/>
  <c r="BT86" i="44"/>
  <c r="BT88" i="44"/>
  <c r="BT53" i="44"/>
  <c r="BT56" i="44"/>
  <c r="BT99" i="44"/>
  <c r="BT81" i="44"/>
  <c r="BT54" i="44"/>
  <c r="BT55" i="44"/>
  <c r="BT85" i="44"/>
  <c r="BT77" i="44"/>
  <c r="BT57" i="44"/>
  <c r="BT62" i="44"/>
  <c r="BT76" i="44"/>
  <c r="BT59" i="44"/>
  <c r="BT61" i="44"/>
  <c r="BT78" i="44"/>
  <c r="BT50" i="44"/>
  <c r="BT84" i="44"/>
  <c r="BT80" i="44"/>
  <c r="BT60" i="44"/>
  <c r="BT63" i="44"/>
  <c r="BT51" i="44"/>
  <c r="BT82" i="44"/>
  <c r="BT27" i="44"/>
  <c r="BT58" i="44"/>
  <c r="BT52" i="44"/>
  <c r="AJ54" i="42"/>
  <c r="AJ88" i="42"/>
  <c r="AJ67" i="42"/>
  <c r="AJ78" i="42"/>
  <c r="AJ60" i="42"/>
  <c r="AJ86" i="42"/>
  <c r="AJ79" i="42"/>
  <c r="AJ59" i="42"/>
  <c r="AJ55" i="42"/>
  <c r="AJ87" i="42"/>
  <c r="AJ80" i="42"/>
  <c r="AJ56" i="42"/>
  <c r="AJ101" i="42"/>
  <c r="AJ84" i="42"/>
  <c r="AJ57" i="42"/>
  <c r="AJ89" i="42"/>
  <c r="AJ65" i="42"/>
  <c r="AJ45" i="42"/>
  <c r="AJ66" i="42"/>
  <c r="AJ85" i="42"/>
  <c r="AJ68" i="42"/>
  <c r="AJ81" i="42"/>
  <c r="AJ58" i="42"/>
  <c r="AJ30" i="42"/>
  <c r="AJ61" i="42"/>
  <c r="BQ80" i="42"/>
  <c r="BQ68" i="42"/>
  <c r="BQ55" i="42"/>
  <c r="BQ87" i="42"/>
  <c r="BQ85" i="42"/>
  <c r="BQ61" i="42"/>
  <c r="BQ88" i="42"/>
  <c r="BQ65" i="42"/>
  <c r="BQ57" i="42"/>
  <c r="BQ89" i="42"/>
  <c r="BQ66" i="42"/>
  <c r="BQ45" i="42"/>
  <c r="BQ86" i="42"/>
  <c r="BQ67" i="42"/>
  <c r="BQ59" i="42"/>
  <c r="BQ101" i="42"/>
  <c r="BQ60" i="42"/>
  <c r="BQ81" i="42"/>
  <c r="BQ56" i="42"/>
  <c r="BQ58" i="42"/>
  <c r="BQ78" i="42"/>
  <c r="BQ54" i="42"/>
  <c r="BQ84" i="42"/>
  <c r="BQ30" i="42"/>
  <c r="BQ79" i="42"/>
  <c r="BO49" i="44"/>
  <c r="BO56" i="44"/>
  <c r="BO82" i="44"/>
  <c r="BO78" i="44"/>
  <c r="BO64" i="44"/>
  <c r="BO83" i="44"/>
  <c r="BO80" i="44"/>
  <c r="BO60" i="44"/>
  <c r="BO84" i="44"/>
  <c r="BO81" i="44"/>
  <c r="BO57" i="44"/>
  <c r="BO76" i="44"/>
  <c r="BO58" i="44"/>
  <c r="BO59" i="44"/>
  <c r="BO40" i="44"/>
  <c r="BO77" i="44"/>
  <c r="BO85" i="44"/>
  <c r="BO50" i="44"/>
  <c r="BO79" i="44"/>
  <c r="BO62" i="44"/>
  <c r="BO51" i="44"/>
  <c r="BO52" i="44"/>
  <c r="BO99" i="44"/>
  <c r="BO88" i="44"/>
  <c r="BO55" i="44"/>
  <c r="BO86" i="44"/>
  <c r="BO54" i="44"/>
  <c r="BO27" i="44"/>
  <c r="BO61" i="44"/>
  <c r="BO63" i="44"/>
  <c r="BO53" i="44"/>
  <c r="AE30" i="42"/>
  <c r="AE87" i="42"/>
  <c r="AE78" i="42"/>
  <c r="AE66" i="42"/>
  <c r="AE80" i="42"/>
  <c r="AE54" i="42"/>
  <c r="AE58" i="42"/>
  <c r="AE101" i="42"/>
  <c r="AE59" i="42"/>
  <c r="AE61" i="42"/>
  <c r="AE84" i="42"/>
  <c r="AE81" i="42"/>
  <c r="AE55" i="42"/>
  <c r="AE85" i="42"/>
  <c r="AE79" i="42"/>
  <c r="AE60" i="42"/>
  <c r="AE86" i="42"/>
  <c r="AE65" i="42"/>
  <c r="AE56" i="42"/>
  <c r="AE45" i="42"/>
  <c r="AE88" i="42"/>
  <c r="AE89" i="42"/>
  <c r="AE67" i="42"/>
  <c r="AE68" i="42"/>
  <c r="AE57" i="42"/>
  <c r="AD49" i="44"/>
  <c r="AD52" i="44"/>
  <c r="AD27" i="44"/>
  <c r="AD40" i="44"/>
  <c r="AD82" i="44"/>
  <c r="AD77" i="44"/>
  <c r="AD61" i="44"/>
  <c r="AD88" i="44"/>
  <c r="AD54" i="44"/>
  <c r="AD53" i="44"/>
  <c r="AD85" i="44"/>
  <c r="AD83" i="44"/>
  <c r="AD64" i="44"/>
  <c r="AD51" i="44"/>
  <c r="AD58" i="44"/>
  <c r="AD86" i="44"/>
  <c r="AD80" i="44"/>
  <c r="AD56" i="44"/>
  <c r="AD60" i="44"/>
  <c r="AD99" i="44"/>
  <c r="AD62" i="44"/>
  <c r="AD57" i="44"/>
  <c r="AD81" i="44"/>
  <c r="AD76" i="44"/>
  <c r="AD59" i="44"/>
  <c r="AD63" i="44"/>
  <c r="AD78" i="44"/>
  <c r="AD55" i="44"/>
  <c r="AD50" i="44"/>
  <c r="AD84" i="44"/>
  <c r="AD79" i="44"/>
  <c r="J56" i="44"/>
  <c r="J40" i="44"/>
  <c r="J27" i="44"/>
  <c r="J85" i="44"/>
  <c r="J82" i="44"/>
  <c r="J57" i="44"/>
  <c r="J77" i="44"/>
  <c r="J78" i="44"/>
  <c r="J58" i="44"/>
  <c r="J84" i="44"/>
  <c r="J81" i="44"/>
  <c r="J49" i="44"/>
  <c r="J99" i="44"/>
  <c r="J52" i="44"/>
  <c r="J53" i="44"/>
  <c r="J88" i="44"/>
  <c r="J63" i="44"/>
  <c r="J62" i="44"/>
  <c r="J79" i="44"/>
  <c r="J64" i="44"/>
  <c r="J50" i="44"/>
  <c r="J86" i="44"/>
  <c r="J54" i="44"/>
  <c r="J51" i="44"/>
  <c r="J80" i="44"/>
  <c r="J55" i="44"/>
  <c r="J61" i="44"/>
  <c r="J76" i="44"/>
  <c r="J59" i="44"/>
  <c r="J83" i="44"/>
  <c r="J60" i="44"/>
  <c r="CA30" i="42"/>
  <c r="CA87" i="42"/>
  <c r="CA54" i="42"/>
  <c r="CA61" i="42"/>
  <c r="CA81" i="42"/>
  <c r="CA55" i="42"/>
  <c r="CA68" i="42"/>
  <c r="CA101" i="42"/>
  <c r="CA56" i="42"/>
  <c r="CA78" i="42"/>
  <c r="CA84" i="42"/>
  <c r="CA80" i="42"/>
  <c r="CA57" i="42"/>
  <c r="CA85" i="42"/>
  <c r="CA65" i="42"/>
  <c r="CA45" i="42"/>
  <c r="CA86" i="42"/>
  <c r="CA79" i="42"/>
  <c r="CA59" i="42"/>
  <c r="CA60" i="42"/>
  <c r="CA66" i="42"/>
  <c r="CA58" i="42"/>
  <c r="CA88" i="42"/>
  <c r="CA89" i="42"/>
  <c r="CA67" i="42"/>
  <c r="BF27" i="44"/>
  <c r="BF84" i="44"/>
  <c r="BF82" i="44"/>
  <c r="BF55" i="44"/>
  <c r="BF51" i="44"/>
  <c r="BF99" i="44"/>
  <c r="BF81" i="44"/>
  <c r="BF62" i="44"/>
  <c r="BF59" i="44"/>
  <c r="BF88" i="44"/>
  <c r="BF60" i="44"/>
  <c r="BF57" i="44"/>
  <c r="BF86" i="44"/>
  <c r="BF61" i="44"/>
  <c r="BF63" i="44"/>
  <c r="BF77" i="44"/>
  <c r="BF76" i="44"/>
  <c r="BF64" i="44"/>
  <c r="BF80" i="44"/>
  <c r="BF78" i="44"/>
  <c r="BF58" i="44"/>
  <c r="BF83" i="44"/>
  <c r="BF40" i="44"/>
  <c r="BF79" i="44"/>
  <c r="BF50" i="44"/>
  <c r="BF56" i="44"/>
  <c r="BF85" i="44"/>
  <c r="BF52" i="44"/>
  <c r="BF54" i="44"/>
  <c r="BF49" i="44"/>
  <c r="BF53" i="44"/>
  <c r="BH50" i="44"/>
  <c r="BH27" i="44"/>
  <c r="BH99" i="44"/>
  <c r="BH61" i="44"/>
  <c r="BH63" i="44"/>
  <c r="BH59" i="44"/>
  <c r="BH86" i="44"/>
  <c r="BH77" i="44"/>
  <c r="BH58" i="44"/>
  <c r="BH82" i="44"/>
  <c r="BH64" i="44"/>
  <c r="BH40" i="44"/>
  <c r="BH83" i="44"/>
  <c r="BH49" i="44"/>
  <c r="BH84" i="44"/>
  <c r="BH76" i="44"/>
  <c r="BH60" i="44"/>
  <c r="BH85" i="44"/>
  <c r="BH62" i="44"/>
  <c r="BH54" i="44"/>
  <c r="BH88" i="44"/>
  <c r="BH53" i="44"/>
  <c r="BH51" i="44"/>
  <c r="BH81" i="44"/>
  <c r="BH55" i="44"/>
  <c r="BH57" i="44"/>
  <c r="BH79" i="44"/>
  <c r="BH56" i="44"/>
  <c r="BH80" i="44"/>
  <c r="BH52" i="44"/>
  <c r="BH78" i="44"/>
  <c r="L40" i="44"/>
  <c r="L27" i="44"/>
  <c r="L57" i="44"/>
  <c r="L88" i="44"/>
  <c r="L62" i="44"/>
  <c r="L56" i="44"/>
  <c r="L82" i="44"/>
  <c r="L77" i="44"/>
  <c r="L76" i="44"/>
  <c r="L78" i="44"/>
  <c r="L80" i="44"/>
  <c r="L58" i="44"/>
  <c r="L83" i="44"/>
  <c r="L63" i="44"/>
  <c r="L59" i="44"/>
  <c r="L86" i="44"/>
  <c r="L53" i="44"/>
  <c r="L60" i="44"/>
  <c r="L84" i="44"/>
  <c r="L55" i="44"/>
  <c r="L85" i="44"/>
  <c r="L54" i="44"/>
  <c r="L99" i="44"/>
  <c r="L49" i="44"/>
  <c r="L81" i="44"/>
  <c r="L50" i="44"/>
  <c r="L61" i="44"/>
  <c r="L51" i="44"/>
  <c r="L52" i="44"/>
  <c r="L79" i="44"/>
  <c r="L64" i="44"/>
  <c r="AM59" i="42"/>
  <c r="AM78" i="42"/>
  <c r="AM85" i="42"/>
  <c r="AM55" i="42"/>
  <c r="AM79" i="42"/>
  <c r="AM68" i="42"/>
  <c r="AM56" i="42"/>
  <c r="AM80" i="42"/>
  <c r="AM61" i="42"/>
  <c r="AM88" i="42"/>
  <c r="AM81" i="42"/>
  <c r="AM60" i="42"/>
  <c r="AM101" i="42"/>
  <c r="AM86" i="42"/>
  <c r="AM57" i="42"/>
  <c r="AM89" i="42"/>
  <c r="AM66" i="42"/>
  <c r="AM45" i="42"/>
  <c r="AM58" i="42"/>
  <c r="AM67" i="42"/>
  <c r="AM65" i="42"/>
  <c r="AM54" i="42"/>
  <c r="AM30" i="42"/>
  <c r="AM84" i="42"/>
  <c r="AM87" i="42"/>
  <c r="AL88" i="42"/>
  <c r="AL85" i="42"/>
  <c r="AL45" i="42"/>
  <c r="AL101" i="42"/>
  <c r="AL66" i="42"/>
  <c r="AL65" i="42"/>
  <c r="AL30" i="42"/>
  <c r="AL86" i="42"/>
  <c r="AL67" i="42"/>
  <c r="AL58" i="42"/>
  <c r="AL89" i="42"/>
  <c r="AL68" i="42"/>
  <c r="AL59" i="42"/>
  <c r="AL78" i="42"/>
  <c r="AL61" i="42"/>
  <c r="AL79" i="42"/>
  <c r="AL84" i="42"/>
  <c r="AL57" i="42"/>
  <c r="AL80" i="42"/>
  <c r="AL56" i="42"/>
  <c r="AL55" i="42"/>
  <c r="AL54" i="42"/>
  <c r="AL87" i="42"/>
  <c r="AL81" i="42"/>
  <c r="AL60" i="42"/>
  <c r="BM49" i="44"/>
  <c r="BM99" i="44"/>
  <c r="BM84" i="44"/>
  <c r="BM61" i="44"/>
  <c r="BM27" i="44"/>
  <c r="BM88" i="44"/>
  <c r="BM78" i="44"/>
  <c r="BM58" i="44"/>
  <c r="BM55" i="44"/>
  <c r="BM81" i="44"/>
  <c r="BM77" i="44"/>
  <c r="BM50" i="44"/>
  <c r="BM54" i="44"/>
  <c r="BM83" i="44"/>
  <c r="BM80" i="44"/>
  <c r="BM63" i="44"/>
  <c r="BM79" i="44"/>
  <c r="BM86" i="44"/>
  <c r="BM59" i="44"/>
  <c r="BM62" i="44"/>
  <c r="BM82" i="44"/>
  <c r="BM40" i="44"/>
  <c r="BM76" i="44"/>
  <c r="BM53" i="44"/>
  <c r="BM85" i="44"/>
  <c r="BM64" i="44"/>
  <c r="BM57" i="44"/>
  <c r="BM60" i="44"/>
  <c r="BM51" i="44"/>
  <c r="BM56" i="44"/>
  <c r="BM52" i="44"/>
  <c r="AB89" i="27"/>
  <c r="AB60" i="27"/>
  <c r="AB58" i="27"/>
  <c r="AA57" i="27"/>
  <c r="AA30" i="27"/>
  <c r="AA78" i="27"/>
  <c r="AX85" i="27"/>
  <c r="AX89" i="27"/>
  <c r="AX60" i="27"/>
  <c r="BM84" i="27"/>
  <c r="BM78" i="27"/>
  <c r="BM54" i="27"/>
  <c r="AV80" i="27"/>
  <c r="AV68" i="27"/>
  <c r="AV86" i="27"/>
  <c r="AU86" i="27"/>
  <c r="AU89" i="27"/>
  <c r="AU81" i="27"/>
  <c r="BT60" i="27"/>
  <c r="BT56" i="27"/>
  <c r="BT87" i="27"/>
  <c r="BT101" i="27"/>
  <c r="AW84" i="27"/>
  <c r="AW67" i="27"/>
  <c r="AW88" i="27"/>
  <c r="BS30" i="27"/>
  <c r="BS86" i="27"/>
  <c r="BS56" i="27"/>
  <c r="BE83" i="27"/>
  <c r="BP43" i="27"/>
  <c r="AV76" i="27"/>
  <c r="BR44" i="27"/>
  <c r="V72" i="42"/>
  <c r="BA30" i="42"/>
  <c r="BA89" i="42"/>
  <c r="BA65" i="42"/>
  <c r="BA45" i="42"/>
  <c r="BA86" i="42"/>
  <c r="BA66" i="42"/>
  <c r="BA68" i="42"/>
  <c r="BA78" i="42"/>
  <c r="BA67" i="42"/>
  <c r="BA58" i="42"/>
  <c r="BA85" i="42"/>
  <c r="BA60" i="42"/>
  <c r="BA61" i="42"/>
  <c r="BA84" i="42"/>
  <c r="BA81" i="42"/>
  <c r="BA54" i="42"/>
  <c r="BA79" i="42"/>
  <c r="BA56" i="42"/>
  <c r="BA55" i="42"/>
  <c r="BA87" i="42"/>
  <c r="BA57" i="42"/>
  <c r="BA88" i="42"/>
  <c r="BA101" i="42"/>
  <c r="BA80" i="42"/>
  <c r="BA59" i="42"/>
  <c r="BP55" i="42"/>
  <c r="BP85" i="42"/>
  <c r="BP67" i="42"/>
  <c r="BP59" i="42"/>
  <c r="BP30" i="42"/>
  <c r="BP68" i="42"/>
  <c r="BP60" i="42"/>
  <c r="BP78" i="42"/>
  <c r="BP81" i="42"/>
  <c r="BP58" i="42"/>
  <c r="BP88" i="42"/>
  <c r="BP84" i="42"/>
  <c r="BP86" i="42"/>
  <c r="BP79" i="42"/>
  <c r="BP56" i="42"/>
  <c r="BP87" i="42"/>
  <c r="BP80" i="42"/>
  <c r="BP61" i="42"/>
  <c r="BP57" i="42"/>
  <c r="BP45" i="42"/>
  <c r="BP89" i="42"/>
  <c r="BP101" i="42"/>
  <c r="BP65" i="42"/>
  <c r="BP54" i="42"/>
  <c r="BP66" i="42"/>
  <c r="AK27" i="44"/>
  <c r="AK49" i="44"/>
  <c r="AK84" i="44"/>
  <c r="AK78" i="44"/>
  <c r="AK63" i="44"/>
  <c r="AK55" i="44"/>
  <c r="AK85" i="44"/>
  <c r="AK86" i="44"/>
  <c r="AK64" i="44"/>
  <c r="AK54" i="44"/>
  <c r="AK99" i="44"/>
  <c r="AK79" i="44"/>
  <c r="AK57" i="44"/>
  <c r="AK59" i="44"/>
  <c r="AK51" i="44"/>
  <c r="AK83" i="44"/>
  <c r="AK61" i="44"/>
  <c r="AK76" i="44"/>
  <c r="AK62" i="44"/>
  <c r="AK81" i="44"/>
  <c r="AK50" i="44"/>
  <c r="AK82" i="44"/>
  <c r="AK40" i="44"/>
  <c r="AK88" i="44"/>
  <c r="AK56" i="44"/>
  <c r="AK80" i="44"/>
  <c r="AK77" i="44"/>
  <c r="AK52" i="44"/>
  <c r="AK60" i="44"/>
  <c r="AK53" i="44"/>
  <c r="AK58" i="44"/>
  <c r="P83" i="44"/>
  <c r="P64" i="44"/>
  <c r="P61" i="44"/>
  <c r="P84" i="44"/>
  <c r="P85" i="44"/>
  <c r="P62" i="44"/>
  <c r="P80" i="44"/>
  <c r="P88" i="44"/>
  <c r="P53" i="44"/>
  <c r="P77" i="44"/>
  <c r="P55" i="44"/>
  <c r="P59" i="44"/>
  <c r="P86" i="44"/>
  <c r="P78" i="44"/>
  <c r="P57" i="44"/>
  <c r="P52" i="44"/>
  <c r="P50" i="44"/>
  <c r="P82" i="44"/>
  <c r="P79" i="44"/>
  <c r="P99" i="44"/>
  <c r="P81" i="44"/>
  <c r="P63" i="44"/>
  <c r="P76" i="44"/>
  <c r="P49" i="44"/>
  <c r="P58" i="44"/>
  <c r="P60" i="44"/>
  <c r="P56" i="44"/>
  <c r="P54" i="44"/>
  <c r="P40" i="44"/>
  <c r="P27" i="44"/>
  <c r="P51" i="44"/>
  <c r="Y50" i="44"/>
  <c r="Y40" i="44"/>
  <c r="Y27" i="44"/>
  <c r="Y84" i="44"/>
  <c r="Y59" i="44"/>
  <c r="Y55" i="44"/>
  <c r="Y81" i="44"/>
  <c r="Y61" i="44"/>
  <c r="Y52" i="44"/>
  <c r="Y83" i="44"/>
  <c r="Y79" i="44"/>
  <c r="Y62" i="44"/>
  <c r="Y56" i="44"/>
  <c r="Y85" i="44"/>
  <c r="Y88" i="44"/>
  <c r="Y54" i="44"/>
  <c r="Y49" i="44"/>
  <c r="Y53" i="44"/>
  <c r="Y86" i="44"/>
  <c r="Y63" i="44"/>
  <c r="Y99" i="44"/>
  <c r="Y60" i="44"/>
  <c r="Y76" i="44"/>
  <c r="Y64" i="44"/>
  <c r="Y78" i="44"/>
  <c r="Y58" i="44"/>
  <c r="Y82" i="44"/>
  <c r="Y57" i="44"/>
  <c r="Y51" i="44"/>
  <c r="Y77" i="44"/>
  <c r="Y80" i="44"/>
  <c r="AG84" i="42"/>
  <c r="AG68" i="42"/>
  <c r="AG57" i="42"/>
  <c r="AG88" i="42"/>
  <c r="AG80" i="42"/>
  <c r="AG45" i="42"/>
  <c r="AG78" i="42"/>
  <c r="AG54" i="42"/>
  <c r="AG58" i="42"/>
  <c r="AG30" i="42"/>
  <c r="AG101" i="42"/>
  <c r="AG59" i="42"/>
  <c r="AG85" i="42"/>
  <c r="AG81" i="42"/>
  <c r="AG55" i="42"/>
  <c r="AG86" i="42"/>
  <c r="AG79" i="42"/>
  <c r="AG67" i="42"/>
  <c r="AG87" i="42"/>
  <c r="AG89" i="42"/>
  <c r="AG61" i="42"/>
  <c r="AG65" i="42"/>
  <c r="AG66" i="42"/>
  <c r="AG60" i="42"/>
  <c r="AG56" i="42"/>
  <c r="X27" i="44"/>
  <c r="X50" i="44"/>
  <c r="X40" i="44"/>
  <c r="X82" i="44"/>
  <c r="X81" i="44"/>
  <c r="X61" i="44"/>
  <c r="X56" i="44"/>
  <c r="X80" i="44"/>
  <c r="X77" i="44"/>
  <c r="X60" i="44"/>
  <c r="X79" i="44"/>
  <c r="X63" i="44"/>
  <c r="X85" i="44"/>
  <c r="X64" i="44"/>
  <c r="X83" i="44"/>
  <c r="X88" i="44"/>
  <c r="X58" i="44"/>
  <c r="X86" i="44"/>
  <c r="X59" i="44"/>
  <c r="X52" i="44"/>
  <c r="X99" i="44"/>
  <c r="X51" i="44"/>
  <c r="X55" i="44"/>
  <c r="X76" i="44"/>
  <c r="X53" i="44"/>
  <c r="X49" i="44"/>
  <c r="X78" i="44"/>
  <c r="X62" i="44"/>
  <c r="X54" i="44"/>
  <c r="X57" i="44"/>
  <c r="X84" i="44"/>
  <c r="AX59" i="44"/>
  <c r="AX52" i="44"/>
  <c r="AX81" i="44"/>
  <c r="AX56" i="44"/>
  <c r="AX54" i="44"/>
  <c r="AX99" i="44"/>
  <c r="AX77" i="44"/>
  <c r="AX63" i="44"/>
  <c r="AX53" i="44"/>
  <c r="AX76" i="44"/>
  <c r="AX51" i="44"/>
  <c r="AX27" i="44"/>
  <c r="AX78" i="44"/>
  <c r="AX61" i="44"/>
  <c r="AX85" i="44"/>
  <c r="AX40" i="44"/>
  <c r="AX88" i="44"/>
  <c r="AX82" i="44"/>
  <c r="AX50" i="44"/>
  <c r="AX80" i="44"/>
  <c r="AX79" i="44"/>
  <c r="AX55" i="44"/>
  <c r="AX49" i="44"/>
  <c r="AX83" i="44"/>
  <c r="AX64" i="44"/>
  <c r="AX57" i="44"/>
  <c r="AX84" i="44"/>
  <c r="AX86" i="44"/>
  <c r="AX60" i="44"/>
  <c r="AX58" i="44"/>
  <c r="AX62" i="44"/>
  <c r="AZ61" i="42"/>
  <c r="AZ86" i="42"/>
  <c r="AZ79" i="42"/>
  <c r="AZ59" i="42"/>
  <c r="AZ87" i="42"/>
  <c r="AZ80" i="42"/>
  <c r="AZ57" i="42"/>
  <c r="AZ101" i="42"/>
  <c r="AZ88" i="42"/>
  <c r="AZ45" i="42"/>
  <c r="AZ89" i="42"/>
  <c r="AZ65" i="42"/>
  <c r="AZ58" i="42"/>
  <c r="AZ85" i="42"/>
  <c r="AZ66" i="42"/>
  <c r="AZ68" i="42"/>
  <c r="AZ67" i="42"/>
  <c r="AZ54" i="42"/>
  <c r="AZ81" i="42"/>
  <c r="AZ78" i="42"/>
  <c r="AZ55" i="42"/>
  <c r="AZ84" i="42"/>
  <c r="AZ60" i="42"/>
  <c r="AZ56" i="42"/>
  <c r="AZ30" i="42"/>
  <c r="BD57" i="42"/>
  <c r="BD56" i="42"/>
  <c r="BD88" i="42"/>
  <c r="BD84" i="42"/>
  <c r="BD45" i="42"/>
  <c r="BD101" i="42"/>
  <c r="BD80" i="42"/>
  <c r="BD58" i="42"/>
  <c r="BD89" i="42"/>
  <c r="BD81" i="42"/>
  <c r="BD66" i="42"/>
  <c r="BD87" i="42"/>
  <c r="BD67" i="42"/>
  <c r="BD86" i="42"/>
  <c r="BD60" i="42"/>
  <c r="BD30" i="42"/>
  <c r="BD78" i="42"/>
  <c r="BD68" i="42"/>
  <c r="BD54" i="42"/>
  <c r="BD79" i="42"/>
  <c r="BD55" i="42"/>
  <c r="BD65" i="42"/>
  <c r="BD85" i="42"/>
  <c r="BD59" i="42"/>
  <c r="BD61" i="42"/>
  <c r="CB40" i="44"/>
  <c r="CB60" i="44"/>
  <c r="CB49" i="44"/>
  <c r="CB27" i="44"/>
  <c r="CB82" i="44"/>
  <c r="CB63" i="44"/>
  <c r="CB59" i="44"/>
  <c r="CB84" i="44"/>
  <c r="CB64" i="44"/>
  <c r="CB51" i="44"/>
  <c r="CB80" i="44"/>
  <c r="CB83" i="44"/>
  <c r="CB56" i="44"/>
  <c r="CB81" i="44"/>
  <c r="CB55" i="44"/>
  <c r="CB54" i="44"/>
  <c r="CB86" i="44"/>
  <c r="CB76" i="44"/>
  <c r="CB57" i="44"/>
  <c r="CB53" i="44"/>
  <c r="CB79" i="44"/>
  <c r="CB77" i="44"/>
  <c r="CB58" i="44"/>
  <c r="CB61" i="44"/>
  <c r="CB85" i="44"/>
  <c r="CB50" i="44"/>
  <c r="CB62" i="44"/>
  <c r="CB52" i="44"/>
  <c r="CB99" i="44"/>
  <c r="CB88" i="44"/>
  <c r="CB78" i="44"/>
  <c r="AR66" i="42"/>
  <c r="AR60" i="42"/>
  <c r="AR56" i="42"/>
  <c r="AR45" i="42"/>
  <c r="AR57" i="42"/>
  <c r="AR59" i="42"/>
  <c r="AR85" i="42"/>
  <c r="AR78" i="42"/>
  <c r="AR54" i="42"/>
  <c r="AR84" i="42"/>
  <c r="AR55" i="42"/>
  <c r="AR30" i="42"/>
  <c r="AR68" i="42"/>
  <c r="AR58" i="42"/>
  <c r="AR89" i="42"/>
  <c r="AR101" i="42"/>
  <c r="AR86" i="42"/>
  <c r="AR80" i="42"/>
  <c r="AR79" i="42"/>
  <c r="AR88" i="42"/>
  <c r="AR67" i="42"/>
  <c r="AR87" i="42"/>
  <c r="AR61" i="42"/>
  <c r="AR81" i="42"/>
  <c r="AR65" i="42"/>
  <c r="P67" i="42"/>
  <c r="P87" i="42"/>
  <c r="P66" i="42"/>
  <c r="P56" i="42"/>
  <c r="P101" i="42"/>
  <c r="P81" i="42"/>
  <c r="P61" i="42"/>
  <c r="P86" i="42"/>
  <c r="P79" i="42"/>
  <c r="P57" i="42"/>
  <c r="P78" i="42"/>
  <c r="P68" i="42"/>
  <c r="P58" i="42"/>
  <c r="P89" i="42"/>
  <c r="P60" i="42"/>
  <c r="P45" i="42"/>
  <c r="P88" i="42"/>
  <c r="P59" i="42"/>
  <c r="P30" i="42"/>
  <c r="P80" i="42"/>
  <c r="P65" i="42"/>
  <c r="P54" i="42"/>
  <c r="P55" i="42"/>
  <c r="P84" i="42"/>
  <c r="P85" i="42"/>
  <c r="BR49" i="44"/>
  <c r="BR99" i="44"/>
  <c r="BR79" i="44"/>
  <c r="BR52" i="44"/>
  <c r="BR83" i="44"/>
  <c r="BR58" i="44"/>
  <c r="BR53" i="44"/>
  <c r="BR78" i="44"/>
  <c r="BR62" i="44"/>
  <c r="BR55" i="44"/>
  <c r="BR81" i="44"/>
  <c r="BR61" i="44"/>
  <c r="BR60" i="44"/>
  <c r="BR82" i="44"/>
  <c r="BR50" i="44"/>
  <c r="BR40" i="44"/>
  <c r="BR85" i="44"/>
  <c r="BR63" i="44"/>
  <c r="BR88" i="44"/>
  <c r="BR64" i="44"/>
  <c r="BR77" i="44"/>
  <c r="BR76" i="44"/>
  <c r="BR84" i="44"/>
  <c r="BR59" i="44"/>
  <c r="BR56" i="44"/>
  <c r="BR54" i="44"/>
  <c r="BR51" i="44"/>
  <c r="BR57" i="44"/>
  <c r="BR86" i="44"/>
  <c r="BR80" i="44"/>
  <c r="BR27" i="44"/>
  <c r="BV57" i="42"/>
  <c r="BV55" i="42"/>
  <c r="BV88" i="42"/>
  <c r="BV61" i="42"/>
  <c r="BV65" i="42"/>
  <c r="BV30" i="42"/>
  <c r="BV56" i="42"/>
  <c r="BV101" i="42"/>
  <c r="BV68" i="42"/>
  <c r="BV79" i="42"/>
  <c r="BV66" i="42"/>
  <c r="BV80" i="42"/>
  <c r="BV59" i="42"/>
  <c r="BV45" i="42"/>
  <c r="BV87" i="42"/>
  <c r="BV58" i="42"/>
  <c r="BV89" i="42"/>
  <c r="BV86" i="42"/>
  <c r="BV60" i="42"/>
  <c r="BV84" i="42"/>
  <c r="BV85" i="42"/>
  <c r="BV78" i="42"/>
  <c r="BV54" i="42"/>
  <c r="BV81" i="42"/>
  <c r="BV67" i="42"/>
  <c r="BY89" i="42"/>
  <c r="BY66" i="42"/>
  <c r="BY57" i="42"/>
  <c r="BY78" i="42"/>
  <c r="BY68" i="42"/>
  <c r="BY86" i="42"/>
  <c r="BY67" i="42"/>
  <c r="BY45" i="42"/>
  <c r="BY88" i="42"/>
  <c r="BY81" i="42"/>
  <c r="BY58" i="42"/>
  <c r="BY101" i="42"/>
  <c r="BY56" i="42"/>
  <c r="BY79" i="42"/>
  <c r="BY60" i="42"/>
  <c r="BY59" i="42"/>
  <c r="BY30" i="42"/>
  <c r="BY65" i="42"/>
  <c r="BY84" i="42"/>
  <c r="BY80" i="42"/>
  <c r="BY54" i="42"/>
  <c r="BY85" i="42"/>
  <c r="BY87" i="42"/>
  <c r="BY61" i="42"/>
  <c r="BY55" i="42"/>
  <c r="BC78" i="44"/>
  <c r="BC54" i="44"/>
  <c r="BC64" i="44"/>
  <c r="BC86" i="44"/>
  <c r="BC76" i="44"/>
  <c r="BC63" i="44"/>
  <c r="BC49" i="44"/>
  <c r="BC80" i="44"/>
  <c r="BC62" i="44"/>
  <c r="BC79" i="44"/>
  <c r="BC56" i="44"/>
  <c r="BC82" i="44"/>
  <c r="BC83" i="44"/>
  <c r="BC55" i="44"/>
  <c r="BC84" i="44"/>
  <c r="BC88" i="44"/>
  <c r="BC50" i="44"/>
  <c r="BC85" i="44"/>
  <c r="BC59" i="44"/>
  <c r="BC57" i="44"/>
  <c r="BC40" i="44"/>
  <c r="BC99" i="44"/>
  <c r="BC53" i="44"/>
  <c r="BC58" i="44"/>
  <c r="BC52" i="44"/>
  <c r="BC77" i="44"/>
  <c r="BC81" i="44"/>
  <c r="BC60" i="44"/>
  <c r="BC61" i="44"/>
  <c r="BC27" i="44"/>
  <c r="BC51" i="44"/>
  <c r="N40" i="44"/>
  <c r="N49" i="44"/>
  <c r="N27" i="44"/>
  <c r="N99" i="44"/>
  <c r="N77" i="44"/>
  <c r="N59" i="44"/>
  <c r="N60" i="44"/>
  <c r="N79" i="44"/>
  <c r="N88" i="44"/>
  <c r="N53" i="44"/>
  <c r="N55" i="44"/>
  <c r="N83" i="44"/>
  <c r="N82" i="44"/>
  <c r="N50" i="44"/>
  <c r="N80" i="44"/>
  <c r="N78" i="44"/>
  <c r="N51" i="44"/>
  <c r="N84" i="44"/>
  <c r="N76" i="44"/>
  <c r="N64" i="44"/>
  <c r="N81" i="44"/>
  <c r="N54" i="44"/>
  <c r="N58" i="44"/>
  <c r="N62" i="44"/>
  <c r="N63" i="44"/>
  <c r="N56" i="44"/>
  <c r="N57" i="44"/>
  <c r="N61" i="44"/>
  <c r="N52" i="44"/>
  <c r="N85" i="44"/>
  <c r="N86" i="44"/>
  <c r="AE49" i="44"/>
  <c r="AE40" i="44"/>
  <c r="AE52" i="44"/>
  <c r="AE27" i="44"/>
  <c r="AE79" i="44"/>
  <c r="AE64" i="44"/>
  <c r="AE50" i="44"/>
  <c r="AE85" i="44"/>
  <c r="AE56" i="44"/>
  <c r="AE61" i="44"/>
  <c r="AE86" i="44"/>
  <c r="AE83" i="44"/>
  <c r="AE57" i="44"/>
  <c r="AE53" i="44"/>
  <c r="AE99" i="44"/>
  <c r="AE76" i="44"/>
  <c r="AE58" i="44"/>
  <c r="AE51" i="44"/>
  <c r="AE88" i="44"/>
  <c r="AE63" i="44"/>
  <c r="AE59" i="44"/>
  <c r="AE60" i="44"/>
  <c r="AE80" i="44"/>
  <c r="AE78" i="44"/>
  <c r="AE62" i="44"/>
  <c r="AE54" i="44"/>
  <c r="AE81" i="44"/>
  <c r="AE82" i="44"/>
  <c r="AE84" i="44"/>
  <c r="AE77" i="44"/>
  <c r="AE55" i="44"/>
  <c r="Z55" i="42"/>
  <c r="Z79" i="42"/>
  <c r="Z85" i="42"/>
  <c r="Z80" i="42"/>
  <c r="Z66" i="42"/>
  <c r="Z81" i="42"/>
  <c r="Z58" i="42"/>
  <c r="Z86" i="42"/>
  <c r="Z67" i="42"/>
  <c r="Z89" i="42"/>
  <c r="Z78" i="42"/>
  <c r="Z65" i="42"/>
  <c r="Z45" i="42"/>
  <c r="Z84" i="42"/>
  <c r="Z68" i="42"/>
  <c r="Z54" i="42"/>
  <c r="Z30" i="42"/>
  <c r="Z88" i="42"/>
  <c r="Z57" i="42"/>
  <c r="Z101" i="42"/>
  <c r="Z61" i="42"/>
  <c r="Z59" i="42"/>
  <c r="Z87" i="42"/>
  <c r="Z60" i="42"/>
  <c r="Z56" i="42"/>
  <c r="AV27" i="44"/>
  <c r="AV51" i="44"/>
  <c r="AV49" i="44"/>
  <c r="AV40" i="44"/>
  <c r="AV86" i="44"/>
  <c r="AV80" i="44"/>
  <c r="AV61" i="44"/>
  <c r="AV56" i="44"/>
  <c r="AV99" i="44"/>
  <c r="AV78" i="44"/>
  <c r="AV62" i="44"/>
  <c r="AV54" i="44"/>
  <c r="AV88" i="44"/>
  <c r="AV63" i="44"/>
  <c r="AV57" i="44"/>
  <c r="AV53" i="44"/>
  <c r="AV82" i="44"/>
  <c r="AV85" i="44"/>
  <c r="AV58" i="44"/>
  <c r="AV83" i="44"/>
  <c r="AV64" i="44"/>
  <c r="AV50" i="44"/>
  <c r="AV84" i="44"/>
  <c r="AV79" i="44"/>
  <c r="AV59" i="44"/>
  <c r="AV76" i="44"/>
  <c r="AV55" i="44"/>
  <c r="AV52" i="44"/>
  <c r="AV60" i="44"/>
  <c r="AV81" i="44"/>
  <c r="AV77" i="44"/>
  <c r="BQ82" i="44"/>
  <c r="BQ60" i="44"/>
  <c r="BQ40" i="44"/>
  <c r="BQ77" i="44"/>
  <c r="BQ63" i="44"/>
  <c r="BQ50" i="44"/>
  <c r="BQ83" i="44"/>
  <c r="BQ86" i="44"/>
  <c r="BQ52" i="44"/>
  <c r="BQ56" i="44"/>
  <c r="BQ88" i="44"/>
  <c r="BQ58" i="44"/>
  <c r="BQ80" i="44"/>
  <c r="BQ49" i="44"/>
  <c r="BQ81" i="44"/>
  <c r="BQ79" i="44"/>
  <c r="BQ55" i="44"/>
  <c r="BQ84" i="44"/>
  <c r="BQ62" i="44"/>
  <c r="BQ54" i="44"/>
  <c r="BQ85" i="44"/>
  <c r="BQ64" i="44"/>
  <c r="BQ61" i="44"/>
  <c r="BQ99" i="44"/>
  <c r="BQ59" i="44"/>
  <c r="BQ76" i="44"/>
  <c r="BQ78" i="44"/>
  <c r="BQ27" i="44"/>
  <c r="BQ51" i="44"/>
  <c r="BQ53" i="44"/>
  <c r="BQ57" i="44"/>
  <c r="AX54" i="27"/>
  <c r="AX45" i="27"/>
  <c r="BM58" i="27"/>
  <c r="BM65" i="27"/>
  <c r="BM88" i="27"/>
  <c r="AV60" i="27"/>
  <c r="AV55" i="27"/>
  <c r="AV57" i="27"/>
  <c r="AU56" i="27"/>
  <c r="AU101" i="27"/>
  <c r="AU79" i="27"/>
  <c r="BT78" i="27"/>
  <c r="BT68" i="27"/>
  <c r="BT30" i="27"/>
  <c r="AW87" i="27"/>
  <c r="AW89" i="27"/>
  <c r="AW56" i="27"/>
  <c r="BS59" i="27"/>
  <c r="BS61" i="27"/>
  <c r="BS67" i="27"/>
  <c r="BE43" i="27"/>
  <c r="AV100" i="27"/>
  <c r="AQ75" i="27"/>
  <c r="V70" i="42"/>
  <c r="BC78" i="42"/>
  <c r="BC68" i="42"/>
  <c r="BC65" i="42"/>
  <c r="BC85" i="42"/>
  <c r="BC61" i="42"/>
  <c r="BC56" i="42"/>
  <c r="BC88" i="42"/>
  <c r="BC79" i="42"/>
  <c r="BC59" i="42"/>
  <c r="BC101" i="42"/>
  <c r="BC80" i="42"/>
  <c r="BC57" i="42"/>
  <c r="BC89" i="42"/>
  <c r="BC81" i="42"/>
  <c r="BC45" i="42"/>
  <c r="BC84" i="42"/>
  <c r="BC66" i="42"/>
  <c r="BC60" i="42"/>
  <c r="BC54" i="42"/>
  <c r="BC55" i="42"/>
  <c r="BC86" i="42"/>
  <c r="BC87" i="42"/>
  <c r="BC30" i="42"/>
  <c r="BC58" i="42"/>
  <c r="BC67" i="42"/>
  <c r="O55" i="44"/>
  <c r="O49" i="44"/>
  <c r="O27" i="44"/>
  <c r="O40" i="44"/>
  <c r="O99" i="44"/>
  <c r="O63" i="44"/>
  <c r="O58" i="44"/>
  <c r="O52" i="44"/>
  <c r="O88" i="44"/>
  <c r="O77" i="44"/>
  <c r="O64" i="44"/>
  <c r="O54" i="44"/>
  <c r="O80" i="44"/>
  <c r="O85" i="44"/>
  <c r="O61" i="44"/>
  <c r="O81" i="44"/>
  <c r="O78" i="44"/>
  <c r="O53" i="44"/>
  <c r="O82" i="44"/>
  <c r="O76" i="44"/>
  <c r="O50" i="44"/>
  <c r="O79" i="44"/>
  <c r="O60" i="44"/>
  <c r="O51" i="44"/>
  <c r="O57" i="44"/>
  <c r="O62" i="44"/>
  <c r="O59" i="44"/>
  <c r="O86" i="44"/>
  <c r="O83" i="44"/>
  <c r="O84" i="44"/>
  <c r="O56" i="44"/>
  <c r="N57" i="42"/>
  <c r="N61" i="42"/>
  <c r="N45" i="42"/>
  <c r="N79" i="42"/>
  <c r="N60" i="42"/>
  <c r="N30" i="42"/>
  <c r="N66" i="42"/>
  <c r="N88" i="42"/>
  <c r="N59" i="42"/>
  <c r="N85" i="42"/>
  <c r="N89" i="42"/>
  <c r="N84" i="42"/>
  <c r="N80" i="42"/>
  <c r="N54" i="42"/>
  <c r="N86" i="42"/>
  <c r="N78" i="42"/>
  <c r="N55" i="42"/>
  <c r="N87" i="42"/>
  <c r="N81" i="42"/>
  <c r="N65" i="42"/>
  <c r="N56" i="42"/>
  <c r="N67" i="42"/>
  <c r="N101" i="42"/>
  <c r="N68" i="42"/>
  <c r="N58" i="42"/>
  <c r="CB84" i="42"/>
  <c r="CB78" i="42"/>
  <c r="CB67" i="42"/>
  <c r="CB30" i="42"/>
  <c r="CB85" i="42"/>
  <c r="CB80" i="42"/>
  <c r="CB56" i="42"/>
  <c r="CB87" i="42"/>
  <c r="CB65" i="42"/>
  <c r="CB57" i="42"/>
  <c r="CB101" i="42"/>
  <c r="CB79" i="42"/>
  <c r="CB61" i="42"/>
  <c r="CB89" i="42"/>
  <c r="CB66" i="42"/>
  <c r="CB68" i="42"/>
  <c r="CB88" i="42"/>
  <c r="CB60" i="42"/>
  <c r="CB58" i="42"/>
  <c r="CB81" i="42"/>
  <c r="CB86" i="42"/>
  <c r="CB54" i="42"/>
  <c r="CB55" i="42"/>
  <c r="CB59" i="42"/>
  <c r="CB45" i="42"/>
  <c r="BS40" i="44"/>
  <c r="BS86" i="44"/>
  <c r="BS62" i="44"/>
  <c r="BS79" i="44"/>
  <c r="BS51" i="44"/>
  <c r="BS78" i="44"/>
  <c r="BS52" i="44"/>
  <c r="BS49" i="44"/>
  <c r="BS84" i="44"/>
  <c r="BS63" i="44"/>
  <c r="BS50" i="44"/>
  <c r="BS85" i="44"/>
  <c r="BS64" i="44"/>
  <c r="BS56" i="44"/>
  <c r="BS99" i="44"/>
  <c r="BS76" i="44"/>
  <c r="BS55" i="44"/>
  <c r="BS83" i="44"/>
  <c r="BS59" i="44"/>
  <c r="BS61" i="44"/>
  <c r="BS77" i="44"/>
  <c r="BS53" i="44"/>
  <c r="BS57" i="44"/>
  <c r="BS88" i="44"/>
  <c r="BS54" i="44"/>
  <c r="BS81" i="44"/>
  <c r="BS27" i="44"/>
  <c r="BS80" i="44"/>
  <c r="BS60" i="44"/>
  <c r="BS58" i="44"/>
  <c r="BS82" i="44"/>
  <c r="BX40" i="44"/>
  <c r="BX52" i="44"/>
  <c r="BX27" i="44"/>
  <c r="BX80" i="44"/>
  <c r="BX59" i="44"/>
  <c r="BX77" i="44"/>
  <c r="BX84" i="44"/>
  <c r="BX86" i="44"/>
  <c r="BX55" i="44"/>
  <c r="BX99" i="44"/>
  <c r="BX62" i="44"/>
  <c r="BX50" i="44"/>
  <c r="BX88" i="44"/>
  <c r="BX76" i="44"/>
  <c r="BX49" i="44"/>
  <c r="BX57" i="44"/>
  <c r="BX78" i="44"/>
  <c r="BX53" i="44"/>
  <c r="BX51" i="44"/>
  <c r="BX83" i="44"/>
  <c r="BX56" i="44"/>
  <c r="BX54" i="44"/>
  <c r="BX79" i="44"/>
  <c r="BX58" i="44"/>
  <c r="BX81" i="44"/>
  <c r="BX63" i="44"/>
  <c r="BX64" i="44"/>
  <c r="BX85" i="44"/>
  <c r="BX82" i="44"/>
  <c r="BX61" i="44"/>
  <c r="BX60" i="44"/>
  <c r="J57" i="42"/>
  <c r="J55" i="42"/>
  <c r="J45" i="42"/>
  <c r="J56" i="42"/>
  <c r="J89" i="42"/>
  <c r="J81" i="42"/>
  <c r="J59" i="42"/>
  <c r="J84" i="42"/>
  <c r="J85" i="42"/>
  <c r="J54" i="42"/>
  <c r="J88" i="42"/>
  <c r="J68" i="42"/>
  <c r="J67" i="42"/>
  <c r="J101" i="42"/>
  <c r="J61" i="42"/>
  <c r="J65" i="42"/>
  <c r="J79" i="42"/>
  <c r="J78" i="42"/>
  <c r="J30" i="42"/>
  <c r="J87" i="42"/>
  <c r="J66" i="42"/>
  <c r="J60" i="42"/>
  <c r="J80" i="42"/>
  <c r="J86" i="42"/>
  <c r="J58" i="42"/>
  <c r="K40" i="44"/>
  <c r="K57" i="44"/>
  <c r="K27" i="44"/>
  <c r="K99" i="44"/>
  <c r="K82" i="44"/>
  <c r="K56" i="44"/>
  <c r="K88" i="44"/>
  <c r="K78" i="44"/>
  <c r="K76" i="44"/>
  <c r="K80" i="44"/>
  <c r="K62" i="44"/>
  <c r="K58" i="44"/>
  <c r="K77" i="44"/>
  <c r="K63" i="44"/>
  <c r="K49" i="44"/>
  <c r="K79" i="44"/>
  <c r="K64" i="44"/>
  <c r="K53" i="44"/>
  <c r="K84" i="44"/>
  <c r="K83" i="44"/>
  <c r="K54" i="44"/>
  <c r="K50" i="44"/>
  <c r="K51" i="44"/>
  <c r="K59" i="44"/>
  <c r="K85" i="44"/>
  <c r="K86" i="44"/>
  <c r="K61" i="44"/>
  <c r="K81" i="44"/>
  <c r="K52" i="44"/>
  <c r="K60" i="44"/>
  <c r="K55" i="44"/>
  <c r="AI49" i="44"/>
  <c r="AI99" i="44"/>
  <c r="AI80" i="44"/>
  <c r="AI59" i="44"/>
  <c r="AI53" i="44"/>
  <c r="AI88" i="44"/>
  <c r="AI77" i="44"/>
  <c r="AI61" i="44"/>
  <c r="AI50" i="44"/>
  <c r="AI82" i="44"/>
  <c r="AI79" i="44"/>
  <c r="AI60" i="44"/>
  <c r="AI63" i="44"/>
  <c r="AI84" i="44"/>
  <c r="AI78" i="44"/>
  <c r="AI56" i="44"/>
  <c r="AI81" i="44"/>
  <c r="AI64" i="44"/>
  <c r="AI55" i="44"/>
  <c r="AI51" i="44"/>
  <c r="AI54" i="44"/>
  <c r="AI85" i="44"/>
  <c r="AI52" i="44"/>
  <c r="AI76" i="44"/>
  <c r="AI86" i="44"/>
  <c r="AI58" i="44"/>
  <c r="AI62" i="44"/>
  <c r="AI57" i="44"/>
  <c r="AI40" i="44"/>
  <c r="AI83" i="44"/>
  <c r="AI27" i="44"/>
  <c r="BE61" i="42"/>
  <c r="BE84" i="42"/>
  <c r="BE86" i="42"/>
  <c r="BE56" i="42"/>
  <c r="BE30" i="42"/>
  <c r="BE80" i="42"/>
  <c r="BE65" i="42"/>
  <c r="BE57" i="42"/>
  <c r="BE81" i="42"/>
  <c r="BE45" i="42"/>
  <c r="BE101" i="42"/>
  <c r="BE67" i="42"/>
  <c r="BE60" i="42"/>
  <c r="BE89" i="42"/>
  <c r="BE59" i="42"/>
  <c r="BE58" i="42"/>
  <c r="BE85" i="42"/>
  <c r="BE87" i="42"/>
  <c r="BE66" i="42"/>
  <c r="BE88" i="42"/>
  <c r="BE78" i="42"/>
  <c r="BE79" i="42"/>
  <c r="BE68" i="42"/>
  <c r="BE54" i="42"/>
  <c r="BE55" i="42"/>
  <c r="BI27" i="44"/>
  <c r="BI83" i="44"/>
  <c r="BI80" i="44"/>
  <c r="BI51" i="44"/>
  <c r="BI40" i="44"/>
  <c r="BI85" i="44"/>
  <c r="BI76" i="44"/>
  <c r="BI57" i="44"/>
  <c r="BI53" i="44"/>
  <c r="BI86" i="44"/>
  <c r="BI77" i="44"/>
  <c r="BI63" i="44"/>
  <c r="BI58" i="44"/>
  <c r="BI99" i="44"/>
  <c r="BI62" i="44"/>
  <c r="BI64" i="44"/>
  <c r="BI52" i="44"/>
  <c r="BI50" i="44"/>
  <c r="BI88" i="44"/>
  <c r="BI79" i="44"/>
  <c r="BI59" i="44"/>
  <c r="BI61" i="44"/>
  <c r="BI81" i="44"/>
  <c r="BI84" i="44"/>
  <c r="BI49" i="44"/>
  <c r="BI78" i="44"/>
  <c r="BI82" i="44"/>
  <c r="BI55" i="44"/>
  <c r="BI56" i="44"/>
  <c r="BI60" i="44"/>
  <c r="BI54" i="44"/>
  <c r="K45" i="42"/>
  <c r="K89" i="42"/>
  <c r="K60" i="42"/>
  <c r="K57" i="42"/>
  <c r="K58" i="42"/>
  <c r="K88" i="42"/>
  <c r="K65" i="42"/>
  <c r="K87" i="42"/>
  <c r="K66" i="42"/>
  <c r="K80" i="42"/>
  <c r="K79" i="42"/>
  <c r="K81" i="42"/>
  <c r="K59" i="42"/>
  <c r="K84" i="42"/>
  <c r="K85" i="42"/>
  <c r="K54" i="42"/>
  <c r="K68" i="42"/>
  <c r="K55" i="42"/>
  <c r="K78" i="42"/>
  <c r="K56" i="42"/>
  <c r="K30" i="42"/>
  <c r="K61" i="42"/>
  <c r="K86" i="42"/>
  <c r="K67" i="42"/>
  <c r="K101" i="42"/>
  <c r="BL85" i="42"/>
  <c r="BL66" i="42"/>
  <c r="BL57" i="42"/>
  <c r="BL87" i="42"/>
  <c r="BL86" i="42"/>
  <c r="BL81" i="42"/>
  <c r="BL101" i="42"/>
  <c r="BL68" i="42"/>
  <c r="BL59" i="42"/>
  <c r="BL89" i="42"/>
  <c r="BL54" i="42"/>
  <c r="BL67" i="42"/>
  <c r="BL88" i="42"/>
  <c r="BL55" i="42"/>
  <c r="BL60" i="42"/>
  <c r="BL78" i="42"/>
  <c r="BL79" i="42"/>
  <c r="BL58" i="42"/>
  <c r="BL84" i="42"/>
  <c r="BL80" i="42"/>
  <c r="BL65" i="42"/>
  <c r="BL56" i="42"/>
  <c r="BL61" i="42"/>
  <c r="BL45" i="42"/>
  <c r="BL30" i="42"/>
  <c r="BP49" i="44"/>
  <c r="BP56" i="44"/>
  <c r="BP83" i="44"/>
  <c r="BP63" i="44"/>
  <c r="BP88" i="44"/>
  <c r="BP77" i="44"/>
  <c r="BP51" i="44"/>
  <c r="BP61" i="44"/>
  <c r="BP81" i="44"/>
  <c r="BP78" i="44"/>
  <c r="BP64" i="44"/>
  <c r="BP99" i="44"/>
  <c r="BP80" i="44"/>
  <c r="BP59" i="44"/>
  <c r="BP86" i="44"/>
  <c r="BP57" i="44"/>
  <c r="BP55" i="44"/>
  <c r="BP84" i="44"/>
  <c r="BP52" i="44"/>
  <c r="BP82" i="44"/>
  <c r="BP76" i="44"/>
  <c r="BP79" i="44"/>
  <c r="BP62" i="44"/>
  <c r="BP40" i="44"/>
  <c r="BP58" i="44"/>
  <c r="BP85" i="44"/>
  <c r="BP54" i="44"/>
  <c r="BP50" i="44"/>
  <c r="BP27" i="44"/>
  <c r="BP60" i="44"/>
  <c r="BP53" i="44"/>
  <c r="BU58" i="44"/>
  <c r="BU40" i="44"/>
  <c r="BU83" i="44"/>
  <c r="BU76" i="44"/>
  <c r="BU54" i="44"/>
  <c r="BU63" i="44"/>
  <c r="BU84" i="44"/>
  <c r="BU78" i="44"/>
  <c r="BU55" i="44"/>
  <c r="BU56" i="44"/>
  <c r="BU99" i="44"/>
  <c r="BU53" i="44"/>
  <c r="BU52" i="44"/>
  <c r="BU88" i="44"/>
  <c r="BU57" i="44"/>
  <c r="BU82" i="44"/>
  <c r="BU61" i="44"/>
  <c r="BU80" i="44"/>
  <c r="BU62" i="44"/>
  <c r="BU81" i="44"/>
  <c r="BU77" i="44"/>
  <c r="BU85" i="44"/>
  <c r="BU60" i="44"/>
  <c r="BU50" i="44"/>
  <c r="BU79" i="44"/>
  <c r="BU64" i="44"/>
  <c r="BU59" i="44"/>
  <c r="BU49" i="44"/>
  <c r="BU51" i="44"/>
  <c r="BU27" i="44"/>
  <c r="BU86" i="44"/>
  <c r="AB79" i="27"/>
  <c r="AB78" i="27"/>
  <c r="AA84" i="27"/>
  <c r="AA79" i="27"/>
  <c r="AX61" i="27"/>
  <c r="AX66" i="27"/>
  <c r="M57" i="27"/>
  <c r="M86" i="27"/>
  <c r="M65" i="27"/>
  <c r="AH79" i="27"/>
  <c r="AH60" i="27"/>
  <c r="AH57" i="27"/>
  <c r="AD42" i="27"/>
  <c r="AA61" i="27"/>
  <c r="AB80" i="27"/>
  <c r="AB85" i="27"/>
  <c r="AB84" i="27"/>
  <c r="AG73" i="27"/>
  <c r="AA85" i="27"/>
  <c r="AA59" i="27"/>
  <c r="AA65" i="27"/>
  <c r="AX84" i="27"/>
  <c r="AX68" i="27"/>
  <c r="AX86" i="27"/>
  <c r="BM87" i="27"/>
  <c r="BM89" i="27"/>
  <c r="BM59" i="27"/>
  <c r="AV79" i="27"/>
  <c r="AV61" i="27"/>
  <c r="AV85" i="27"/>
  <c r="BJ88" i="27"/>
  <c r="BJ54" i="27"/>
  <c r="BH81" i="27"/>
  <c r="BH85" i="27"/>
  <c r="BH78" i="27"/>
  <c r="AU58" i="27"/>
  <c r="AU54" i="27"/>
  <c r="AU45" i="27"/>
  <c r="BT55" i="27"/>
  <c r="BT67" i="27"/>
  <c r="BT58" i="27"/>
  <c r="AW60" i="27"/>
  <c r="AW57" i="27"/>
  <c r="AW79" i="27"/>
  <c r="BS81" i="27"/>
  <c r="BS80" i="27"/>
  <c r="BS79" i="27"/>
  <c r="BL83" i="27"/>
  <c r="AV73" i="27"/>
  <c r="BM73" i="27"/>
  <c r="AQ44" i="27"/>
  <c r="AQ76" i="27"/>
  <c r="BI29" i="27"/>
  <c r="BI100" i="27"/>
  <c r="BR100" i="27"/>
  <c r="V83" i="42"/>
  <c r="CD54" i="42"/>
  <c r="CD87" i="42"/>
  <c r="CD59" i="42"/>
  <c r="CD81" i="42"/>
  <c r="CD68" i="42"/>
  <c r="CD78" i="42"/>
  <c r="CD80" i="42"/>
  <c r="CD85" i="42"/>
  <c r="CD79" i="42"/>
  <c r="CD55" i="42"/>
  <c r="CD61" i="42"/>
  <c r="CD86" i="42"/>
  <c r="CD89" i="42"/>
  <c r="CD56" i="42"/>
  <c r="CD30" i="42"/>
  <c r="CD88" i="42"/>
  <c r="CD65" i="42"/>
  <c r="CD57" i="42"/>
  <c r="CD45" i="42"/>
  <c r="CD58" i="42"/>
  <c r="CD84" i="42"/>
  <c r="CD101" i="42"/>
  <c r="CD60" i="42"/>
  <c r="CD66" i="42"/>
  <c r="CD67" i="42"/>
  <c r="CE80" i="44"/>
  <c r="CE77" i="44"/>
  <c r="CE63" i="44"/>
  <c r="CE52" i="44"/>
  <c r="CE82" i="44"/>
  <c r="CE85" i="44"/>
  <c r="CE64" i="44"/>
  <c r="CE57" i="44"/>
  <c r="CE83" i="44"/>
  <c r="CE78" i="44"/>
  <c r="CE59" i="44"/>
  <c r="CE79" i="44"/>
  <c r="CE60" i="44"/>
  <c r="CE55" i="44"/>
  <c r="CE51" i="44"/>
  <c r="CE88" i="44"/>
  <c r="CE62" i="44"/>
  <c r="CE86" i="44"/>
  <c r="CE54" i="44"/>
  <c r="CE56" i="44"/>
  <c r="CE50" i="44"/>
  <c r="CE53" i="44"/>
  <c r="CE99" i="44"/>
  <c r="CE40" i="44"/>
  <c r="CE27" i="44"/>
  <c r="CE84" i="44"/>
  <c r="CE81" i="44"/>
  <c r="CE76" i="44"/>
  <c r="CE61" i="44"/>
  <c r="CE58" i="44"/>
  <c r="CE49" i="44"/>
  <c r="BK49" i="44"/>
  <c r="BK40" i="44"/>
  <c r="BK27" i="44"/>
  <c r="BK50" i="44"/>
  <c r="BK55" i="44"/>
  <c r="BK51" i="44"/>
  <c r="BK62" i="44"/>
  <c r="BK99" i="44"/>
  <c r="BK77" i="44"/>
  <c r="BK64" i="44"/>
  <c r="BK88" i="44"/>
  <c r="BK84" i="44"/>
  <c r="BK61" i="44"/>
  <c r="BK80" i="44"/>
  <c r="BK76" i="44"/>
  <c r="BK58" i="44"/>
  <c r="BK81" i="44"/>
  <c r="BK63" i="44"/>
  <c r="BK59" i="44"/>
  <c r="BK82" i="44"/>
  <c r="BK78" i="44"/>
  <c r="BK54" i="44"/>
  <c r="BK79" i="44"/>
  <c r="BK56" i="44"/>
  <c r="BK53" i="44"/>
  <c r="BK86" i="44"/>
  <c r="BK85" i="44"/>
  <c r="BK83" i="44"/>
  <c r="BK57" i="44"/>
  <c r="BK60" i="44"/>
  <c r="BK52" i="44"/>
  <c r="Y66" i="42"/>
  <c r="Y85" i="42"/>
  <c r="Y67" i="42"/>
  <c r="Y54" i="42"/>
  <c r="Y60" i="42"/>
  <c r="Y88" i="42"/>
  <c r="Y59" i="42"/>
  <c r="Y55" i="42"/>
  <c r="Y84" i="42"/>
  <c r="Y78" i="42"/>
  <c r="Y56" i="42"/>
  <c r="Y79" i="42"/>
  <c r="Y68" i="42"/>
  <c r="Y57" i="42"/>
  <c r="Y80" i="42"/>
  <c r="Y65" i="42"/>
  <c r="Y81" i="42"/>
  <c r="Y45" i="42"/>
  <c r="Y87" i="42"/>
  <c r="Y86" i="42"/>
  <c r="Y30" i="42"/>
  <c r="Y61" i="42"/>
  <c r="Y58" i="42"/>
  <c r="Y101" i="42"/>
  <c r="Y89" i="42"/>
  <c r="AH27" i="44"/>
  <c r="AH76" i="44"/>
  <c r="AH86" i="44"/>
  <c r="AH54" i="44"/>
  <c r="AH99" i="44"/>
  <c r="AH77" i="44"/>
  <c r="AH58" i="44"/>
  <c r="AH57" i="44"/>
  <c r="AH88" i="44"/>
  <c r="AH78" i="44"/>
  <c r="AH51" i="44"/>
  <c r="AH53" i="44"/>
  <c r="AH49" i="44"/>
  <c r="AH80" i="44"/>
  <c r="AH84" i="44"/>
  <c r="AH59" i="44"/>
  <c r="AH50" i="44"/>
  <c r="AH83" i="44"/>
  <c r="AH79" i="44"/>
  <c r="AH61" i="44"/>
  <c r="AH40" i="44"/>
  <c r="AH81" i="44"/>
  <c r="AH64" i="44"/>
  <c r="AH60" i="44"/>
  <c r="AH52" i="44"/>
  <c r="AH85" i="44"/>
  <c r="AH82" i="44"/>
  <c r="AH63" i="44"/>
  <c r="AH56" i="44"/>
  <c r="AH62" i="44"/>
  <c r="AH55" i="44"/>
  <c r="AF40" i="44"/>
  <c r="AF52" i="44"/>
  <c r="AF27" i="44"/>
  <c r="AF85" i="44"/>
  <c r="AF81" i="44"/>
  <c r="AF58" i="44"/>
  <c r="AF88" i="44"/>
  <c r="AF80" i="44"/>
  <c r="AF50" i="44"/>
  <c r="AF83" i="44"/>
  <c r="AF84" i="44"/>
  <c r="AF62" i="44"/>
  <c r="AF77" i="44"/>
  <c r="AF79" i="44"/>
  <c r="AF59" i="44"/>
  <c r="AF78" i="44"/>
  <c r="AF61" i="44"/>
  <c r="AF56" i="44"/>
  <c r="AF63" i="44"/>
  <c r="AF64" i="44"/>
  <c r="AF60" i="44"/>
  <c r="AF49" i="44"/>
  <c r="AF55" i="44"/>
  <c r="AF86" i="44"/>
  <c r="AF57" i="44"/>
  <c r="AF99" i="44"/>
  <c r="AF54" i="44"/>
  <c r="AF51" i="44"/>
  <c r="AF82" i="44"/>
  <c r="AF76" i="44"/>
  <c r="AF53" i="44"/>
  <c r="O30" i="42"/>
  <c r="O80" i="42"/>
  <c r="O60" i="42"/>
  <c r="O45" i="42"/>
  <c r="O78" i="42"/>
  <c r="O59" i="42"/>
  <c r="O81" i="42"/>
  <c r="O89" i="42"/>
  <c r="O54" i="42"/>
  <c r="O58" i="42"/>
  <c r="O84" i="42"/>
  <c r="O65" i="42"/>
  <c r="O55" i="42"/>
  <c r="O85" i="42"/>
  <c r="O87" i="42"/>
  <c r="O56" i="42"/>
  <c r="O86" i="42"/>
  <c r="O67" i="42"/>
  <c r="O79" i="42"/>
  <c r="O66" i="42"/>
  <c r="O61" i="42"/>
  <c r="O57" i="42"/>
  <c r="O88" i="42"/>
  <c r="O101" i="42"/>
  <c r="O68" i="42"/>
  <c r="AN54" i="42"/>
  <c r="AN57" i="42"/>
  <c r="AN87" i="42"/>
  <c r="AN67" i="42"/>
  <c r="AN78" i="42"/>
  <c r="AN60" i="42"/>
  <c r="AN79" i="42"/>
  <c r="AN68" i="42"/>
  <c r="AN80" i="42"/>
  <c r="AN61" i="42"/>
  <c r="AN30" i="42"/>
  <c r="AN81" i="42"/>
  <c r="AN65" i="42"/>
  <c r="AN66" i="42"/>
  <c r="AN88" i="42"/>
  <c r="AN86" i="42"/>
  <c r="AN45" i="42"/>
  <c r="AN85" i="42"/>
  <c r="AN56" i="42"/>
  <c r="AN89" i="42"/>
  <c r="AN84" i="42"/>
  <c r="AN55" i="42"/>
  <c r="AN58" i="42"/>
  <c r="AN59" i="42"/>
  <c r="AN101" i="42"/>
  <c r="CD49" i="44"/>
  <c r="CD99" i="44"/>
  <c r="CD76" i="44"/>
  <c r="CD50" i="44"/>
  <c r="CD54" i="44"/>
  <c r="CD88" i="44"/>
  <c r="CD77" i="44"/>
  <c r="CD60" i="44"/>
  <c r="CD53" i="44"/>
  <c r="CD80" i="44"/>
  <c r="CD82" i="44"/>
  <c r="CD51" i="44"/>
  <c r="CD40" i="44"/>
  <c r="CD83" i="44"/>
  <c r="CD78" i="44"/>
  <c r="CD61" i="44"/>
  <c r="CD27" i="44"/>
  <c r="CD79" i="44"/>
  <c r="CD85" i="44"/>
  <c r="CD62" i="44"/>
  <c r="CD52" i="44"/>
  <c r="CD84" i="44"/>
  <c r="CD55" i="44"/>
  <c r="CD86" i="44"/>
  <c r="CD81" i="44"/>
  <c r="CD64" i="44"/>
  <c r="CD56" i="44"/>
  <c r="CD58" i="44"/>
  <c r="CD63" i="44"/>
  <c r="CD59" i="44"/>
  <c r="CD57" i="44"/>
  <c r="AY84" i="44"/>
  <c r="AY78" i="44"/>
  <c r="AY50" i="44"/>
  <c r="AY86" i="44"/>
  <c r="AY61" i="44"/>
  <c r="AY56" i="44"/>
  <c r="AY76" i="44"/>
  <c r="AY63" i="44"/>
  <c r="AY55" i="44"/>
  <c r="AY99" i="44"/>
  <c r="AY77" i="44"/>
  <c r="AY58" i="44"/>
  <c r="AY53" i="44"/>
  <c r="AY88" i="44"/>
  <c r="AY85" i="44"/>
  <c r="AY51" i="44"/>
  <c r="AY57" i="44"/>
  <c r="AY80" i="44"/>
  <c r="AY64" i="44"/>
  <c r="AY60" i="44"/>
  <c r="AY79" i="44"/>
  <c r="AY59" i="44"/>
  <c r="AY54" i="44"/>
  <c r="AY52" i="44"/>
  <c r="AY82" i="44"/>
  <c r="AY62" i="44"/>
  <c r="AY27" i="44"/>
  <c r="AY83" i="44"/>
  <c r="AY81" i="44"/>
  <c r="AY40" i="44"/>
  <c r="AY49" i="44"/>
  <c r="BX45" i="42"/>
  <c r="BX61" i="42"/>
  <c r="BX57" i="42"/>
  <c r="BX81" i="42"/>
  <c r="BX68" i="42"/>
  <c r="BX56" i="42"/>
  <c r="BX86" i="42"/>
  <c r="BX54" i="42"/>
  <c r="BX84" i="42"/>
  <c r="BX65" i="42"/>
  <c r="BX87" i="42"/>
  <c r="BX78" i="42"/>
  <c r="BX55" i="42"/>
  <c r="BX30" i="42"/>
  <c r="BX80" i="42"/>
  <c r="BX60" i="42"/>
  <c r="BX85" i="42"/>
  <c r="BX101" i="42"/>
  <c r="BX59" i="42"/>
  <c r="BX66" i="42"/>
  <c r="BX89" i="42"/>
  <c r="BX79" i="42"/>
  <c r="BX67" i="42"/>
  <c r="BX88" i="42"/>
  <c r="BX58" i="42"/>
  <c r="AA27" i="44"/>
  <c r="AA40" i="44"/>
  <c r="AA51" i="44"/>
  <c r="AA84" i="44"/>
  <c r="AA79" i="44"/>
  <c r="AA63" i="44"/>
  <c r="AA49" i="44"/>
  <c r="AA85" i="44"/>
  <c r="AA82" i="44"/>
  <c r="AA64" i="44"/>
  <c r="AA57" i="44"/>
  <c r="AA86" i="44"/>
  <c r="AA61" i="44"/>
  <c r="AA60" i="44"/>
  <c r="AA50" i="44"/>
  <c r="AA99" i="44"/>
  <c r="AA78" i="44"/>
  <c r="AA55" i="44"/>
  <c r="AA53" i="44"/>
  <c r="AA88" i="44"/>
  <c r="AA76" i="44"/>
  <c r="AA56" i="44"/>
  <c r="AA80" i="44"/>
  <c r="AA83" i="44"/>
  <c r="AA58" i="44"/>
  <c r="AA77" i="44"/>
  <c r="AA81" i="44"/>
  <c r="AA62" i="44"/>
  <c r="AA54" i="44"/>
  <c r="AA59" i="44"/>
  <c r="AA52" i="44"/>
  <c r="X55" i="42"/>
  <c r="X54" i="42"/>
  <c r="X59" i="42"/>
  <c r="X79" i="42"/>
  <c r="X65" i="42"/>
  <c r="X80" i="42"/>
  <c r="X66" i="42"/>
  <c r="X88" i="42"/>
  <c r="X81" i="42"/>
  <c r="X45" i="42"/>
  <c r="X30" i="42"/>
  <c r="X101" i="42"/>
  <c r="X67" i="42"/>
  <c r="X58" i="42"/>
  <c r="X89" i="42"/>
  <c r="X68" i="42"/>
  <c r="X86" i="42"/>
  <c r="X87" i="42"/>
  <c r="X60" i="42"/>
  <c r="X78" i="42"/>
  <c r="X57" i="42"/>
  <c r="X85" i="42"/>
  <c r="X84" i="42"/>
  <c r="X61" i="42"/>
  <c r="X56" i="42"/>
  <c r="CE87" i="42"/>
  <c r="CE65" i="42"/>
  <c r="CE45" i="42"/>
  <c r="CE88" i="42"/>
  <c r="CE66" i="42"/>
  <c r="CE61" i="42"/>
  <c r="CE101" i="42"/>
  <c r="CE67" i="42"/>
  <c r="CE60" i="42"/>
  <c r="CE89" i="42"/>
  <c r="CE59" i="42"/>
  <c r="CE54" i="42"/>
  <c r="CE85" i="42"/>
  <c r="CE80" i="42"/>
  <c r="CE58" i="42"/>
  <c r="CE30" i="42"/>
  <c r="CE81" i="42"/>
  <c r="CE55" i="42"/>
  <c r="CE84" i="42"/>
  <c r="CE79" i="42"/>
  <c r="CE56" i="42"/>
  <c r="CE57" i="42"/>
  <c r="CE68" i="42"/>
  <c r="CE86" i="42"/>
  <c r="CE78" i="42"/>
  <c r="AM50" i="44"/>
  <c r="AM58" i="44"/>
  <c r="AM55" i="44"/>
  <c r="AM99" i="44"/>
  <c r="AM62" i="44"/>
  <c r="AM57" i="44"/>
  <c r="AM49" i="44"/>
  <c r="AM86" i="44"/>
  <c r="AM81" i="44"/>
  <c r="AM51" i="44"/>
  <c r="AM82" i="44"/>
  <c r="AM79" i="44"/>
  <c r="AM60" i="44"/>
  <c r="AM84" i="44"/>
  <c r="AM53" i="44"/>
  <c r="AM52" i="44"/>
  <c r="AM85" i="44"/>
  <c r="AM76" i="44"/>
  <c r="AM88" i="44"/>
  <c r="AM54" i="44"/>
  <c r="AM80" i="44"/>
  <c r="AM63" i="44"/>
  <c r="AM77" i="44"/>
  <c r="AM64" i="44"/>
  <c r="AM59" i="44"/>
  <c r="AM61" i="44"/>
  <c r="AM56" i="44"/>
  <c r="AM40" i="44"/>
  <c r="AM27" i="44"/>
  <c r="AM83" i="44"/>
  <c r="AM78" i="44"/>
  <c r="BL51" i="44"/>
  <c r="BL40" i="44"/>
  <c r="BL27" i="44"/>
  <c r="BL54" i="44"/>
  <c r="BL86" i="44"/>
  <c r="BL83" i="44"/>
  <c r="BL57" i="44"/>
  <c r="BL56" i="44"/>
  <c r="BL99" i="44"/>
  <c r="BL77" i="44"/>
  <c r="BL61" i="44"/>
  <c r="BL88" i="44"/>
  <c r="BL84" i="44"/>
  <c r="BL58" i="44"/>
  <c r="BL82" i="44"/>
  <c r="BL78" i="44"/>
  <c r="BL50" i="44"/>
  <c r="BL79" i="44"/>
  <c r="BL60" i="44"/>
  <c r="BL81" i="44"/>
  <c r="BL62" i="44"/>
  <c r="BL80" i="44"/>
  <c r="BL59" i="44"/>
  <c r="BL85" i="44"/>
  <c r="BL52" i="44"/>
  <c r="BL53" i="44"/>
  <c r="BL76" i="44"/>
  <c r="BL63" i="44"/>
  <c r="BL55" i="44"/>
  <c r="BL49" i="44"/>
  <c r="BL64" i="44"/>
  <c r="V59" i="42"/>
  <c r="V55" i="42"/>
  <c r="V65" i="42"/>
  <c r="V86" i="42"/>
  <c r="V66" i="42"/>
  <c r="V30" i="42"/>
  <c r="V85" i="42"/>
  <c r="V67" i="42"/>
  <c r="V60" i="42"/>
  <c r="V84" i="42"/>
  <c r="V68" i="42"/>
  <c r="V78" i="42"/>
  <c r="V61" i="42"/>
  <c r="V56" i="42"/>
  <c r="V79" i="42"/>
  <c r="V57" i="42"/>
  <c r="V87" i="42"/>
  <c r="V80" i="42"/>
  <c r="V45" i="42"/>
  <c r="V101" i="42"/>
  <c r="V89" i="42"/>
  <c r="V54" i="42"/>
  <c r="V81" i="42"/>
  <c r="V58" i="42"/>
  <c r="V88" i="42"/>
  <c r="AI87" i="42"/>
  <c r="AI81" i="42"/>
  <c r="AI56" i="42"/>
  <c r="AI88" i="42"/>
  <c r="AI66" i="42"/>
  <c r="AI57" i="42"/>
  <c r="AI101" i="42"/>
  <c r="AI67" i="42"/>
  <c r="AI45" i="42"/>
  <c r="AI85" i="42"/>
  <c r="AI59" i="42"/>
  <c r="AI58" i="42"/>
  <c r="AI89" i="42"/>
  <c r="AI80" i="42"/>
  <c r="AI68" i="42"/>
  <c r="AI78" i="42"/>
  <c r="AI55" i="42"/>
  <c r="AI54" i="42"/>
  <c r="AI60" i="42"/>
  <c r="AI61" i="42"/>
  <c r="AI86" i="42"/>
  <c r="AI30" i="42"/>
  <c r="AI79" i="42"/>
  <c r="AI65" i="42"/>
  <c r="AI84" i="42"/>
  <c r="AG99" i="44"/>
  <c r="AG78" i="44"/>
  <c r="AG57" i="44"/>
  <c r="AG53" i="44"/>
  <c r="AG88" i="44"/>
  <c r="AG84" i="44"/>
  <c r="AG58" i="44"/>
  <c r="AG40" i="44"/>
  <c r="AG81" i="44"/>
  <c r="AG86" i="44"/>
  <c r="AG50" i="44"/>
  <c r="AG27" i="44"/>
  <c r="AG83" i="44"/>
  <c r="AG79" i="44"/>
  <c r="AG56" i="44"/>
  <c r="AG60" i="44"/>
  <c r="AG85" i="44"/>
  <c r="AG77" i="44"/>
  <c r="AG55" i="44"/>
  <c r="AG64" i="44"/>
  <c r="AG63" i="44"/>
  <c r="AG54" i="44"/>
  <c r="AG62" i="44"/>
  <c r="AG59" i="44"/>
  <c r="AG61" i="44"/>
  <c r="AG52" i="44"/>
  <c r="AG51" i="44"/>
  <c r="AG82" i="44"/>
  <c r="AG76" i="44"/>
  <c r="AG80" i="44"/>
  <c r="AG49" i="44"/>
  <c r="CC65" i="42"/>
  <c r="CC55" i="42"/>
  <c r="CC85" i="42"/>
  <c r="CC79" i="42"/>
  <c r="CC67" i="42"/>
  <c r="CC101" i="42"/>
  <c r="CC86" i="42"/>
  <c r="CC66" i="42"/>
  <c r="CC56" i="42"/>
  <c r="CC87" i="42"/>
  <c r="CC88" i="42"/>
  <c r="CC57" i="42"/>
  <c r="CC89" i="42"/>
  <c r="CC61" i="42"/>
  <c r="CC45" i="42"/>
  <c r="CC81" i="42"/>
  <c r="CC59" i="42"/>
  <c r="CC80" i="42"/>
  <c r="CC84" i="42"/>
  <c r="CC78" i="42"/>
  <c r="CC30" i="42"/>
  <c r="CC68" i="42"/>
  <c r="CC58" i="42"/>
  <c r="CC60" i="42"/>
  <c r="CC54" i="42"/>
  <c r="AJ54" i="44"/>
  <c r="AJ49" i="44"/>
  <c r="AJ76" i="44"/>
  <c r="AJ57" i="44"/>
  <c r="AJ53" i="44"/>
  <c r="AJ99" i="44"/>
  <c r="AJ51" i="44"/>
  <c r="AJ50" i="44"/>
  <c r="AJ80" i="44"/>
  <c r="AJ59" i="44"/>
  <c r="AJ40" i="44"/>
  <c r="AJ81" i="44"/>
  <c r="AJ83" i="44"/>
  <c r="AJ61" i="44"/>
  <c r="AJ58" i="44"/>
  <c r="AJ88" i="44"/>
  <c r="AJ52" i="44"/>
  <c r="AJ85" i="44"/>
  <c r="AJ62" i="44"/>
  <c r="AJ77" i="44"/>
  <c r="AJ64" i="44"/>
  <c r="AJ78" i="44"/>
  <c r="AJ79" i="44"/>
  <c r="AJ86" i="44"/>
  <c r="AJ60" i="44"/>
  <c r="AJ63" i="44"/>
  <c r="AJ84" i="44"/>
  <c r="AJ82" i="44"/>
  <c r="AJ56" i="44"/>
  <c r="AJ55" i="44"/>
  <c r="AJ27" i="44"/>
  <c r="AA12" i="27"/>
  <c r="AB65" i="27"/>
  <c r="AA86" i="27"/>
  <c r="M55" i="27"/>
  <c r="M54" i="27"/>
  <c r="AH58" i="27"/>
  <c r="AH89" i="27"/>
  <c r="AB45" i="27"/>
  <c r="AB30" i="27"/>
  <c r="AA54" i="27"/>
  <c r="AA60" i="27"/>
  <c r="AX88" i="27"/>
  <c r="AX78" i="27"/>
  <c r="BM55" i="27"/>
  <c r="BM30" i="27"/>
  <c r="AV101" i="27"/>
  <c r="AV67" i="27"/>
  <c r="AU68" i="27"/>
  <c r="AU80" i="27"/>
  <c r="BT57" i="27"/>
  <c r="BT79" i="27"/>
  <c r="AW66" i="27"/>
  <c r="AW80" i="27"/>
  <c r="BS58" i="27"/>
  <c r="BS65" i="27"/>
  <c r="BE28" i="27"/>
  <c r="BP99" i="27"/>
  <c r="BL70" i="27"/>
  <c r="BU72" i="27"/>
  <c r="BR73" i="27"/>
  <c r="BR29" i="27"/>
  <c r="AW82" i="44"/>
  <c r="AW64" i="44"/>
  <c r="AW61" i="44"/>
  <c r="AW83" i="44"/>
  <c r="AW79" i="44"/>
  <c r="AW60" i="44"/>
  <c r="AW84" i="44"/>
  <c r="AW77" i="44"/>
  <c r="AW40" i="44"/>
  <c r="AW76" i="44"/>
  <c r="AW57" i="44"/>
  <c r="AW56" i="44"/>
  <c r="AW99" i="44"/>
  <c r="AW80" i="44"/>
  <c r="AW63" i="44"/>
  <c r="AW55" i="44"/>
  <c r="AW81" i="44"/>
  <c r="AW54" i="44"/>
  <c r="AW52" i="44"/>
  <c r="AW78" i="44"/>
  <c r="AW62" i="44"/>
  <c r="AW50" i="44"/>
  <c r="AW27" i="44"/>
  <c r="AW53" i="44"/>
  <c r="AW49" i="44"/>
  <c r="AW88" i="44"/>
  <c r="AW86" i="44"/>
  <c r="AW85" i="44"/>
  <c r="AW58" i="44"/>
  <c r="AW51" i="44"/>
  <c r="AW59" i="44"/>
  <c r="W40" i="44"/>
  <c r="W27" i="44"/>
  <c r="W50" i="44"/>
  <c r="W82" i="44"/>
  <c r="W81" i="44"/>
  <c r="W54" i="44"/>
  <c r="W57" i="44"/>
  <c r="W80" i="44"/>
  <c r="W76" i="44"/>
  <c r="W52" i="44"/>
  <c r="W86" i="44"/>
  <c r="W61" i="44"/>
  <c r="W77" i="44"/>
  <c r="W62" i="44"/>
  <c r="W78" i="44"/>
  <c r="W63" i="44"/>
  <c r="W99" i="44"/>
  <c r="W64" i="44"/>
  <c r="W79" i="44"/>
  <c r="W58" i="44"/>
  <c r="W88" i="44"/>
  <c r="W59" i="44"/>
  <c r="W84" i="44"/>
  <c r="W51" i="44"/>
  <c r="W85" i="44"/>
  <c r="W83" i="44"/>
  <c r="W53" i="44"/>
  <c r="W56" i="44"/>
  <c r="W55" i="44"/>
  <c r="W49" i="44"/>
  <c r="W60" i="44"/>
  <c r="Z27" i="44"/>
  <c r="Z50" i="44"/>
  <c r="Z40" i="44"/>
  <c r="Z83" i="44"/>
  <c r="Z85" i="44"/>
  <c r="Z62" i="44"/>
  <c r="Z84" i="44"/>
  <c r="Z77" i="44"/>
  <c r="Z82" i="44"/>
  <c r="Z56" i="44"/>
  <c r="Z81" i="44"/>
  <c r="Z52" i="44"/>
  <c r="Z49" i="44"/>
  <c r="Z79" i="44"/>
  <c r="Z54" i="44"/>
  <c r="Z59" i="44"/>
  <c r="Z60" i="44"/>
  <c r="Z63" i="44"/>
  <c r="Z53" i="44"/>
  <c r="Z61" i="44"/>
  <c r="Z64" i="44"/>
  <c r="Z99" i="44"/>
  <c r="Z80" i="44"/>
  <c r="Z55" i="44"/>
  <c r="Z58" i="44"/>
  <c r="Z88" i="44"/>
  <c r="Z86" i="44"/>
  <c r="Z51" i="44"/>
  <c r="Z78" i="44"/>
  <c r="Z76" i="44"/>
  <c r="Z57" i="44"/>
  <c r="AW101" i="42"/>
  <c r="AW54" i="42"/>
  <c r="AW45" i="42"/>
  <c r="AW78" i="42"/>
  <c r="AW55" i="42"/>
  <c r="AW67" i="42"/>
  <c r="AW88" i="42"/>
  <c r="AW59" i="42"/>
  <c r="AW85" i="42"/>
  <c r="AW81" i="42"/>
  <c r="AW56" i="42"/>
  <c r="AW30" i="42"/>
  <c r="AW86" i="42"/>
  <c r="AW65" i="42"/>
  <c r="AW79" i="42"/>
  <c r="AW87" i="42"/>
  <c r="AW66" i="42"/>
  <c r="AW57" i="42"/>
  <c r="AW84" i="42"/>
  <c r="AW80" i="42"/>
  <c r="AW61" i="42"/>
  <c r="AW68" i="42"/>
  <c r="AW58" i="42"/>
  <c r="AW60" i="42"/>
  <c r="AW89" i="42"/>
  <c r="BZ40" i="44"/>
  <c r="BZ49" i="44"/>
  <c r="BZ50" i="44"/>
  <c r="BZ27" i="44"/>
  <c r="BZ58" i="44"/>
  <c r="BZ85" i="44"/>
  <c r="BZ84" i="44"/>
  <c r="BZ56" i="44"/>
  <c r="BZ53" i="44"/>
  <c r="BZ52" i="44"/>
  <c r="BZ86" i="44"/>
  <c r="BZ82" i="44"/>
  <c r="BZ57" i="44"/>
  <c r="BZ99" i="44"/>
  <c r="BZ76" i="44"/>
  <c r="BZ60" i="44"/>
  <c r="BZ88" i="44"/>
  <c r="BZ77" i="44"/>
  <c r="BZ64" i="44"/>
  <c r="BZ81" i="44"/>
  <c r="BZ62" i="44"/>
  <c r="BZ61" i="44"/>
  <c r="BZ83" i="44"/>
  <c r="BZ63" i="44"/>
  <c r="BZ59" i="44"/>
  <c r="BZ79" i="44"/>
  <c r="BZ80" i="44"/>
  <c r="BZ78" i="44"/>
  <c r="BZ54" i="44"/>
  <c r="BZ51" i="44"/>
  <c r="BZ55" i="44"/>
  <c r="BN54" i="44"/>
  <c r="BN49" i="44"/>
  <c r="BN50" i="44"/>
  <c r="BN55" i="44"/>
  <c r="BN85" i="44"/>
  <c r="BN56" i="44"/>
  <c r="BN57" i="44"/>
  <c r="BN76" i="44"/>
  <c r="BN60" i="44"/>
  <c r="BN52" i="44"/>
  <c r="BN53" i="44"/>
  <c r="BN77" i="44"/>
  <c r="BN81" i="44"/>
  <c r="BN40" i="44"/>
  <c r="BN99" i="44"/>
  <c r="BN84" i="44"/>
  <c r="BN61" i="44"/>
  <c r="BN27" i="44"/>
  <c r="BN88" i="44"/>
  <c r="BN78" i="44"/>
  <c r="BN58" i="44"/>
  <c r="BN59" i="44"/>
  <c r="BN80" i="44"/>
  <c r="BN79" i="44"/>
  <c r="BN62" i="44"/>
  <c r="BN63" i="44"/>
  <c r="BN51" i="44"/>
  <c r="BN83" i="44"/>
  <c r="BN82" i="44"/>
  <c r="BN64" i="44"/>
  <c r="BN86" i="44"/>
  <c r="I85" i="42"/>
  <c r="I67" i="42"/>
  <c r="I60" i="42"/>
  <c r="I88" i="42"/>
  <c r="I59" i="42"/>
  <c r="I54" i="42"/>
  <c r="I79" i="42"/>
  <c r="I68" i="42"/>
  <c r="I55" i="42"/>
  <c r="I87" i="42"/>
  <c r="I78" i="42"/>
  <c r="I61" i="42"/>
  <c r="I80" i="42"/>
  <c r="I65" i="42"/>
  <c r="I56" i="42"/>
  <c r="I86" i="42"/>
  <c r="I45" i="42"/>
  <c r="I57" i="42"/>
  <c r="I30" i="42"/>
  <c r="I101" i="42"/>
  <c r="I89" i="42"/>
  <c r="I81" i="42"/>
  <c r="I84" i="42"/>
  <c r="I66" i="42"/>
  <c r="I58" i="42"/>
  <c r="S30" i="42"/>
  <c r="S87" i="42"/>
  <c r="S80" i="42"/>
  <c r="S45" i="42"/>
  <c r="S88" i="42"/>
  <c r="S65" i="42"/>
  <c r="S58" i="42"/>
  <c r="S101" i="42"/>
  <c r="S66" i="42"/>
  <c r="S60" i="42"/>
  <c r="S85" i="42"/>
  <c r="S67" i="42"/>
  <c r="S59" i="42"/>
  <c r="S84" i="42"/>
  <c r="S55" i="42"/>
  <c r="S54" i="42"/>
  <c r="S78" i="42"/>
  <c r="S56" i="42"/>
  <c r="S81" i="42"/>
  <c r="S89" i="42"/>
  <c r="S61" i="42"/>
  <c r="S57" i="42"/>
  <c r="S68" i="42"/>
  <c r="S86" i="42"/>
  <c r="S79" i="42"/>
  <c r="BJ60" i="42"/>
  <c r="BJ67" i="42"/>
  <c r="BJ45" i="42"/>
  <c r="BJ101" i="42"/>
  <c r="BJ65" i="42"/>
  <c r="BJ85" i="42"/>
  <c r="BJ81" i="42"/>
  <c r="BJ57" i="42"/>
  <c r="BJ89" i="42"/>
  <c r="BJ66" i="42"/>
  <c r="BJ56" i="42"/>
  <c r="BJ88" i="42"/>
  <c r="BJ54" i="42"/>
  <c r="BJ59" i="42"/>
  <c r="BJ58" i="42"/>
  <c r="BJ87" i="42"/>
  <c r="BJ68" i="42"/>
  <c r="BJ30" i="42"/>
  <c r="BJ79" i="42"/>
  <c r="BJ55" i="42"/>
  <c r="BJ84" i="42"/>
  <c r="BJ78" i="42"/>
  <c r="BJ86" i="42"/>
  <c r="BJ80" i="42"/>
  <c r="BJ61" i="42"/>
  <c r="BH61" i="42"/>
  <c r="BH56" i="42"/>
  <c r="BH88" i="42"/>
  <c r="BH58" i="42"/>
  <c r="BH57" i="42"/>
  <c r="BH86" i="42"/>
  <c r="BH55" i="42"/>
  <c r="BH81" i="42"/>
  <c r="BH45" i="42"/>
  <c r="BH85" i="42"/>
  <c r="BH68" i="42"/>
  <c r="BH65" i="42"/>
  <c r="BH30" i="42"/>
  <c r="BH89" i="42"/>
  <c r="BH87" i="42"/>
  <c r="BH59" i="42"/>
  <c r="BH80" i="42"/>
  <c r="BH79" i="42"/>
  <c r="BH60" i="42"/>
  <c r="BH78" i="42"/>
  <c r="BH84" i="42"/>
  <c r="BH67" i="42"/>
  <c r="BH101" i="42"/>
  <c r="BH66" i="42"/>
  <c r="BH54" i="42"/>
  <c r="AN57" i="44"/>
  <c r="AN27" i="44"/>
  <c r="AN55" i="44"/>
  <c r="AN85" i="44"/>
  <c r="AN80" i="44"/>
  <c r="AN58" i="44"/>
  <c r="AN50" i="44"/>
  <c r="AN82" i="44"/>
  <c r="AN79" i="44"/>
  <c r="AN54" i="44"/>
  <c r="AN52" i="44"/>
  <c r="AN86" i="44"/>
  <c r="AN77" i="44"/>
  <c r="AN60" i="44"/>
  <c r="AN99" i="44"/>
  <c r="AN51" i="44"/>
  <c r="AN76" i="44"/>
  <c r="AN53" i="44"/>
  <c r="AN88" i="44"/>
  <c r="AN62" i="44"/>
  <c r="AN78" i="44"/>
  <c r="AN63" i="44"/>
  <c r="AN84" i="44"/>
  <c r="AN64" i="44"/>
  <c r="AN49" i="44"/>
  <c r="AN83" i="44"/>
  <c r="AN59" i="44"/>
  <c r="AN81" i="44"/>
  <c r="AN40" i="44"/>
  <c r="AN61" i="44"/>
  <c r="AN56" i="44"/>
  <c r="U53" i="44"/>
  <c r="U86" i="44"/>
  <c r="U52" i="44"/>
  <c r="U62" i="44"/>
  <c r="U76" i="44"/>
  <c r="U79" i="44"/>
  <c r="U61" i="44"/>
  <c r="U77" i="44"/>
  <c r="U63" i="44"/>
  <c r="U56" i="44"/>
  <c r="U83" i="44"/>
  <c r="U59" i="44"/>
  <c r="U57" i="44"/>
  <c r="U85" i="44"/>
  <c r="U64" i="44"/>
  <c r="U78" i="44"/>
  <c r="U40" i="44"/>
  <c r="U82" i="44"/>
  <c r="U88" i="44"/>
  <c r="U49" i="44"/>
  <c r="U80" i="44"/>
  <c r="U60" i="44"/>
  <c r="U51" i="44"/>
  <c r="U81" i="44"/>
  <c r="U58" i="44"/>
  <c r="U55" i="44"/>
  <c r="U54" i="44"/>
  <c r="U84" i="44"/>
  <c r="U99" i="44"/>
  <c r="U27" i="44"/>
  <c r="U50" i="44"/>
  <c r="CA27" i="44"/>
  <c r="CA40" i="44"/>
  <c r="CA49" i="44"/>
  <c r="CA50" i="44"/>
  <c r="CA99" i="44"/>
  <c r="CA63" i="44"/>
  <c r="CA64" i="44"/>
  <c r="CA52" i="44"/>
  <c r="CA88" i="44"/>
  <c r="CA78" i="44"/>
  <c r="CA61" i="44"/>
  <c r="CA80" i="44"/>
  <c r="CA76" i="44"/>
  <c r="CA62" i="44"/>
  <c r="CA81" i="44"/>
  <c r="CA83" i="44"/>
  <c r="CA59" i="44"/>
  <c r="CA82" i="44"/>
  <c r="CA56" i="44"/>
  <c r="CA51" i="44"/>
  <c r="CA84" i="44"/>
  <c r="CA57" i="44"/>
  <c r="CA55" i="44"/>
  <c r="CA60" i="44"/>
  <c r="CA85" i="44"/>
  <c r="CA58" i="44"/>
  <c r="CA79" i="44"/>
  <c r="CA54" i="44"/>
  <c r="CA53" i="44"/>
  <c r="CA86" i="44"/>
  <c r="CA77" i="44"/>
  <c r="BN88" i="42"/>
  <c r="BN80" i="42"/>
  <c r="BN61" i="42"/>
  <c r="BN101" i="42"/>
  <c r="BN65" i="42"/>
  <c r="BN57" i="42"/>
  <c r="BN58" i="42"/>
  <c r="BN84" i="42"/>
  <c r="BN66" i="42"/>
  <c r="BN45" i="42"/>
  <c r="BN60" i="42"/>
  <c r="BN89" i="42"/>
  <c r="BN67" i="42"/>
  <c r="BN30" i="42"/>
  <c r="BN78" i="42"/>
  <c r="BN59" i="42"/>
  <c r="BN87" i="42"/>
  <c r="BN55" i="42"/>
  <c r="BN79" i="42"/>
  <c r="BN81" i="42"/>
  <c r="BN68" i="42"/>
  <c r="BN56" i="42"/>
  <c r="BN54" i="42"/>
  <c r="BN85" i="42"/>
  <c r="BN86" i="42"/>
  <c r="BY40" i="44"/>
  <c r="BY27" i="44"/>
  <c r="BY50" i="44"/>
  <c r="BY88" i="44"/>
  <c r="BY62" i="44"/>
  <c r="BY64" i="44"/>
  <c r="BY80" i="44"/>
  <c r="BY76" i="44"/>
  <c r="BY61" i="44"/>
  <c r="BY81" i="44"/>
  <c r="BY77" i="44"/>
  <c r="BY49" i="44"/>
  <c r="BY78" i="44"/>
  <c r="BY55" i="44"/>
  <c r="BY59" i="44"/>
  <c r="BY83" i="44"/>
  <c r="BY56" i="44"/>
  <c r="BY51" i="44"/>
  <c r="BY85" i="44"/>
  <c r="BY79" i="44"/>
  <c r="BY57" i="44"/>
  <c r="BY54" i="44"/>
  <c r="BY84" i="44"/>
  <c r="BY82" i="44"/>
  <c r="BY63" i="44"/>
  <c r="BY60" i="44"/>
  <c r="BY52" i="44"/>
  <c r="BY53" i="44"/>
  <c r="BY58" i="44"/>
  <c r="BY86" i="44"/>
  <c r="BY99" i="44"/>
  <c r="CC83" i="44"/>
  <c r="CC77" i="44"/>
  <c r="CC59" i="44"/>
  <c r="CC61" i="44"/>
  <c r="CC84" i="44"/>
  <c r="CC79" i="44"/>
  <c r="CC51" i="44"/>
  <c r="CC52" i="44"/>
  <c r="CC86" i="44"/>
  <c r="CC57" i="44"/>
  <c r="CC56" i="44"/>
  <c r="CC99" i="44"/>
  <c r="CC78" i="44"/>
  <c r="CC50" i="44"/>
  <c r="CC54" i="44"/>
  <c r="CC88" i="44"/>
  <c r="CC85" i="44"/>
  <c r="CC60" i="44"/>
  <c r="CC53" i="44"/>
  <c r="CC80" i="44"/>
  <c r="CC62" i="44"/>
  <c r="CC81" i="44"/>
  <c r="CC55" i="44"/>
  <c r="CC82" i="44"/>
  <c r="CC76" i="44"/>
  <c r="CC64" i="44"/>
  <c r="CC49" i="44"/>
  <c r="CC58" i="44"/>
  <c r="CC63" i="44"/>
  <c r="CC27" i="44"/>
  <c r="CC40" i="44"/>
  <c r="BY70" i="27"/>
  <c r="BK44" i="27"/>
  <c r="AR29" i="27"/>
  <c r="BY28" i="27"/>
  <c r="BK73" i="27"/>
  <c r="AS75" i="27"/>
  <c r="AF100" i="27"/>
  <c r="AV72" i="27"/>
  <c r="BY99" i="27"/>
  <c r="AR100" i="27"/>
  <c r="BG83" i="27"/>
  <c r="BX75" i="27"/>
  <c r="AS76" i="27"/>
  <c r="R13" i="27"/>
  <c r="R83" i="27" s="1"/>
  <c r="AF44" i="27"/>
  <c r="AV83" i="27"/>
  <c r="BQ28" i="27"/>
  <c r="BQ72" i="27"/>
  <c r="AR74" i="27"/>
  <c r="BG43" i="27"/>
  <c r="BL100" i="27"/>
  <c r="BX29" i="27"/>
  <c r="AF76" i="27"/>
  <c r="AV28" i="27"/>
  <c r="AR73" i="27"/>
  <c r="BB100" i="27"/>
  <c r="AS29" i="27"/>
  <c r="T14" i="27"/>
  <c r="T74" i="27" s="1"/>
  <c r="AF75" i="27"/>
  <c r="AV43" i="27"/>
  <c r="BE75" i="27"/>
  <c r="BK43" i="27"/>
  <c r="AS44" i="27"/>
  <c r="BX100" i="27"/>
  <c r="AF29" i="27"/>
  <c r="AV99" i="27"/>
  <c r="BO73" i="27"/>
  <c r="BB44" i="27"/>
  <c r="BG28" i="27"/>
  <c r="BK28" i="27"/>
  <c r="V14" i="27"/>
  <c r="V74" i="27" s="1"/>
  <c r="AF73" i="27"/>
  <c r="AV70" i="27"/>
  <c r="BL73" i="27"/>
  <c r="BK74" i="27"/>
  <c r="AR75" i="27"/>
  <c r="BK72" i="27"/>
  <c r="BX44" i="27"/>
  <c r="AA13" i="27"/>
  <c r="AA28" i="27" s="1"/>
  <c r="BE76" i="27"/>
  <c r="BL76" i="27"/>
  <c r="BQ62" i="27"/>
  <c r="BO29" i="27"/>
  <c r="BY43" i="27"/>
  <c r="BB74" i="27"/>
  <c r="BX73" i="27"/>
  <c r="BE29" i="27"/>
  <c r="BL75" i="27"/>
  <c r="BK75" i="27"/>
  <c r="BO100" i="27"/>
  <c r="BB76" i="27"/>
  <c r="BE73" i="27"/>
  <c r="BK62" i="27"/>
  <c r="AS74" i="27"/>
  <c r="BQ83" i="27"/>
  <c r="BK29" i="27"/>
  <c r="BO76" i="27"/>
  <c r="BG62" i="27"/>
  <c r="BO75" i="27"/>
  <c r="BD76" i="27"/>
  <c r="AS73" i="27"/>
  <c r="AR76" i="27"/>
  <c r="BK83" i="27"/>
  <c r="BI75" i="27"/>
  <c r="BX74" i="27"/>
  <c r="U13" i="27"/>
  <c r="U62" i="27" s="1"/>
  <c r="BY72" i="27"/>
  <c r="BQ43" i="27"/>
  <c r="BL29" i="27"/>
  <c r="CB43" i="27"/>
  <c r="BY62" i="27"/>
  <c r="BK100" i="27"/>
  <c r="BG72" i="27"/>
  <c r="BR62" i="42"/>
  <c r="BR99" i="42"/>
  <c r="BR72" i="42"/>
  <c r="BR28" i="42"/>
  <c r="BR83" i="42"/>
  <c r="BR43" i="42"/>
  <c r="BR70" i="42"/>
  <c r="BM99" i="42"/>
  <c r="BM83" i="42"/>
  <c r="BM72" i="42"/>
  <c r="BM70" i="42"/>
  <c r="BM28" i="42"/>
  <c r="BM62" i="42"/>
  <c r="BM43" i="42"/>
  <c r="AC29" i="42"/>
  <c r="AC100" i="42"/>
  <c r="AC73" i="42"/>
  <c r="AC74" i="42"/>
  <c r="AC75" i="42"/>
  <c r="AC76" i="42"/>
  <c r="AC44" i="42"/>
  <c r="Z13" i="31"/>
  <c r="X13" i="31"/>
  <c r="Q12" i="31"/>
  <c r="L12" i="31"/>
  <c r="Y13" i="31"/>
  <c r="AD90" i="30"/>
  <c r="CA90" i="45" s="1"/>
  <c r="AF13" i="27"/>
  <c r="Z12" i="27"/>
  <c r="AG75" i="42"/>
  <c r="AG76" i="42"/>
  <c r="AG73" i="42"/>
  <c r="AG74" i="42"/>
  <c r="AG100" i="42"/>
  <c r="AG29" i="42"/>
  <c r="AG44" i="42"/>
  <c r="BU83" i="42"/>
  <c r="BU43" i="42"/>
  <c r="BU70" i="42"/>
  <c r="BU28" i="42"/>
  <c r="BU99" i="42"/>
  <c r="BU62" i="42"/>
  <c r="BU72" i="42"/>
  <c r="Y38" i="44"/>
  <c r="Y25" i="44"/>
  <c r="Y97" i="44"/>
  <c r="Y68" i="44"/>
  <c r="Y72" i="44"/>
  <c r="Y75" i="44"/>
  <c r="Y74" i="44"/>
  <c r="Y73" i="44"/>
  <c r="Y70" i="44"/>
  <c r="Y66" i="44"/>
  <c r="AW13" i="27"/>
  <c r="S100" i="42"/>
  <c r="S76" i="42"/>
  <c r="S29" i="42"/>
  <c r="S73" i="42"/>
  <c r="S75" i="42"/>
  <c r="S74" i="42"/>
  <c r="S44" i="42"/>
  <c r="X63" i="42"/>
  <c r="X98" i="42"/>
  <c r="X82" i="42"/>
  <c r="X69" i="42"/>
  <c r="X27" i="42"/>
  <c r="X64" i="42"/>
  <c r="X71" i="42"/>
  <c r="X42" i="42"/>
  <c r="AP43" i="42"/>
  <c r="AP72" i="42"/>
  <c r="AP62" i="42"/>
  <c r="AP83" i="42"/>
  <c r="AP28" i="42"/>
  <c r="AP99" i="42"/>
  <c r="AP70" i="42"/>
  <c r="BL83" i="42"/>
  <c r="BL72" i="42"/>
  <c r="BL70" i="42"/>
  <c r="BL62" i="42"/>
  <c r="BL28" i="42"/>
  <c r="BL99" i="42"/>
  <c r="BL43" i="42"/>
  <c r="AR26" i="44"/>
  <c r="AR39" i="44"/>
  <c r="AR98" i="44"/>
  <c r="AR67" i="44"/>
  <c r="AR71" i="44"/>
  <c r="AR69" i="44"/>
  <c r="BV70" i="42"/>
  <c r="BV28" i="42"/>
  <c r="BV99" i="42"/>
  <c r="BV83" i="42"/>
  <c r="BV72" i="42"/>
  <c r="BV43" i="42"/>
  <c r="BV62" i="42"/>
  <c r="AK29" i="42"/>
  <c r="AK76" i="42"/>
  <c r="AK100" i="42"/>
  <c r="AK75" i="42"/>
  <c r="AK73" i="42"/>
  <c r="AK44" i="42"/>
  <c r="AK74" i="42"/>
  <c r="AT26" i="44"/>
  <c r="AT39" i="44"/>
  <c r="AT67" i="44"/>
  <c r="AT69" i="44"/>
  <c r="AT98" i="44"/>
  <c r="AT71" i="44"/>
  <c r="CC76" i="42"/>
  <c r="CC73" i="42"/>
  <c r="CC74" i="42"/>
  <c r="CC44" i="42"/>
  <c r="CC100" i="42"/>
  <c r="CC75" i="42"/>
  <c r="CC29" i="42"/>
  <c r="AN26" i="44"/>
  <c r="AN39" i="44"/>
  <c r="AN98" i="44"/>
  <c r="AN69" i="44"/>
  <c r="AN71" i="44"/>
  <c r="AN67" i="44"/>
  <c r="BF100" i="42"/>
  <c r="BF75" i="42"/>
  <c r="BF29" i="42"/>
  <c r="BF44" i="42"/>
  <c r="BF74" i="42"/>
  <c r="BF76" i="42"/>
  <c r="BF73" i="42"/>
  <c r="T47" i="44"/>
  <c r="T24" i="44"/>
  <c r="T96" i="44"/>
  <c r="T87" i="44"/>
  <c r="T65" i="44"/>
  <c r="T46" i="44"/>
  <c r="T48" i="44"/>
  <c r="T37" i="44"/>
  <c r="AA37" i="44"/>
  <c r="AA46" i="44"/>
  <c r="AA47" i="44"/>
  <c r="AA87" i="44"/>
  <c r="AA96" i="44"/>
  <c r="AA65" i="44"/>
  <c r="AA48" i="44"/>
  <c r="AA24" i="44"/>
  <c r="BW43" i="42"/>
  <c r="BW72" i="42"/>
  <c r="BW62" i="42"/>
  <c r="BW99" i="42"/>
  <c r="BW70" i="42"/>
  <c r="BW28" i="42"/>
  <c r="BW83" i="42"/>
  <c r="CB99" i="42"/>
  <c r="CB83" i="42"/>
  <c r="CB70" i="42"/>
  <c r="CB62" i="42"/>
  <c r="CB43" i="42"/>
  <c r="CB72" i="42"/>
  <c r="CB28" i="42"/>
  <c r="AU29" i="42"/>
  <c r="AU100" i="42"/>
  <c r="AU75" i="42"/>
  <c r="AU76" i="42"/>
  <c r="AU44" i="42"/>
  <c r="AU74" i="42"/>
  <c r="AU73" i="42"/>
  <c r="S97" i="44"/>
  <c r="S73" i="44"/>
  <c r="S75" i="44"/>
  <c r="S66" i="44"/>
  <c r="S74" i="44"/>
  <c r="S72" i="44"/>
  <c r="S25" i="44"/>
  <c r="S70" i="44"/>
  <c r="S68" i="44"/>
  <c r="S38" i="44"/>
  <c r="BT28" i="42"/>
  <c r="BT99" i="42"/>
  <c r="BT70" i="42"/>
  <c r="BT62" i="42"/>
  <c r="BT43" i="42"/>
  <c r="BT72" i="42"/>
  <c r="BT83" i="42"/>
  <c r="AW75" i="42"/>
  <c r="AW76" i="42"/>
  <c r="AW73" i="42"/>
  <c r="AW74" i="42"/>
  <c r="AW44" i="42"/>
  <c r="AW100" i="42"/>
  <c r="AW29" i="42"/>
  <c r="R100" i="42"/>
  <c r="R75" i="42"/>
  <c r="R76" i="42"/>
  <c r="R73" i="42"/>
  <c r="R74" i="42"/>
  <c r="R29" i="42"/>
  <c r="R44" i="42"/>
  <c r="AX29" i="42"/>
  <c r="AX44" i="42"/>
  <c r="AX100" i="42"/>
  <c r="AX75" i="42"/>
  <c r="AX76" i="42"/>
  <c r="AX74" i="42"/>
  <c r="AX73" i="42"/>
  <c r="CB74" i="42"/>
  <c r="CB76" i="42"/>
  <c r="CB100" i="42"/>
  <c r="CB44" i="42"/>
  <c r="CB29" i="42"/>
  <c r="CB75" i="42"/>
  <c r="CB73" i="42"/>
  <c r="BQ100" i="42"/>
  <c r="BQ75" i="42"/>
  <c r="BQ73" i="42"/>
  <c r="BQ76" i="42"/>
  <c r="BQ74" i="42"/>
  <c r="BQ44" i="42"/>
  <c r="BQ29" i="42"/>
  <c r="AM98" i="42"/>
  <c r="AM82" i="42"/>
  <c r="AM71" i="42"/>
  <c r="AM27" i="42"/>
  <c r="AM63" i="42"/>
  <c r="AM69" i="42"/>
  <c r="AM64" i="42"/>
  <c r="AM42" i="42"/>
  <c r="BE26" i="44"/>
  <c r="BE98" i="44"/>
  <c r="BE71" i="44"/>
  <c r="BE69" i="44"/>
  <c r="BE67" i="44"/>
  <c r="BE39" i="44"/>
  <c r="BU75" i="42"/>
  <c r="BU73" i="42"/>
  <c r="BU74" i="42"/>
  <c r="BU76" i="42"/>
  <c r="BU100" i="42"/>
  <c r="BU44" i="42"/>
  <c r="BU29" i="42"/>
  <c r="U74" i="42"/>
  <c r="U29" i="42"/>
  <c r="U100" i="42"/>
  <c r="U76" i="42"/>
  <c r="U73" i="42"/>
  <c r="U75" i="42"/>
  <c r="U44" i="42"/>
  <c r="BA26" i="44"/>
  <c r="BA98" i="44"/>
  <c r="BA67" i="44"/>
  <c r="BA69" i="44"/>
  <c r="BA71" i="44"/>
  <c r="BA39" i="44"/>
  <c r="H11" i="31"/>
  <c r="AB13" i="31"/>
  <c r="U13" i="31"/>
  <c r="Q11" i="31"/>
  <c r="F11" i="31"/>
  <c r="AM13" i="27"/>
  <c r="AM43" i="27" s="1"/>
  <c r="CA76" i="27"/>
  <c r="V42" i="42"/>
  <c r="V98" i="42"/>
  <c r="V69" i="42"/>
  <c r="V71" i="42"/>
  <c r="V64" i="42"/>
  <c r="V82" i="42"/>
  <c r="V63" i="42"/>
  <c r="V27" i="42"/>
  <c r="S28" i="42"/>
  <c r="S99" i="42"/>
  <c r="S83" i="42"/>
  <c r="S70" i="42"/>
  <c r="S62" i="42"/>
  <c r="S43" i="42"/>
  <c r="S72" i="42"/>
  <c r="BE70" i="42"/>
  <c r="BE62" i="42"/>
  <c r="BE72" i="42"/>
  <c r="BE43" i="42"/>
  <c r="BE99" i="42"/>
  <c r="BE83" i="42"/>
  <c r="BE28" i="42"/>
  <c r="AQ39" i="44"/>
  <c r="AQ26" i="44"/>
  <c r="AQ98" i="44"/>
  <c r="AQ69" i="44"/>
  <c r="AQ67" i="44"/>
  <c r="AQ71" i="44"/>
  <c r="S69" i="42"/>
  <c r="S63" i="42"/>
  <c r="S42" i="42"/>
  <c r="S82" i="42"/>
  <c r="S71" i="42"/>
  <c r="S27" i="42"/>
  <c r="S98" i="42"/>
  <c r="S64" i="42"/>
  <c r="BP99" i="42"/>
  <c r="BP28" i="42"/>
  <c r="BP83" i="42"/>
  <c r="BP72" i="42"/>
  <c r="BP70" i="42"/>
  <c r="BP43" i="42"/>
  <c r="BP62" i="42"/>
  <c r="AY42" i="42"/>
  <c r="AY27" i="42"/>
  <c r="AY98" i="42"/>
  <c r="AY71" i="42"/>
  <c r="AY69" i="42"/>
  <c r="AY63" i="42"/>
  <c r="AY82" i="42"/>
  <c r="AY64" i="42"/>
  <c r="CB100" i="27"/>
  <c r="CB44" i="27"/>
  <c r="CB74" i="27"/>
  <c r="CB73" i="27"/>
  <c r="CB29" i="27"/>
  <c r="CB75" i="27"/>
  <c r="CB76" i="27"/>
  <c r="O13" i="31"/>
  <c r="U25" i="44"/>
  <c r="U97" i="44"/>
  <c r="U74" i="44"/>
  <c r="U75" i="44"/>
  <c r="U72" i="44"/>
  <c r="U68" i="44"/>
  <c r="U73" i="44"/>
  <c r="U70" i="44"/>
  <c r="U66" i="44"/>
  <c r="U38" i="44"/>
  <c r="BI100" i="42"/>
  <c r="BI29" i="42"/>
  <c r="BI73" i="42"/>
  <c r="BI74" i="42"/>
  <c r="BI75" i="42"/>
  <c r="BI76" i="42"/>
  <c r="BI44" i="42"/>
  <c r="BD72" i="42"/>
  <c r="BD70" i="42"/>
  <c r="BD62" i="42"/>
  <c r="BD83" i="42"/>
  <c r="BD99" i="42"/>
  <c r="BD28" i="42"/>
  <c r="BD43" i="42"/>
  <c r="AZ13" i="27"/>
  <c r="AZ72" i="27" s="1"/>
  <c r="AS13" i="27"/>
  <c r="AS72" i="27" s="1"/>
  <c r="AU13" i="27"/>
  <c r="AU43" i="27" s="1"/>
  <c r="BU99" i="27"/>
  <c r="BZ43" i="42"/>
  <c r="BZ99" i="42"/>
  <c r="BZ70" i="42"/>
  <c r="BZ72" i="42"/>
  <c r="BZ62" i="42"/>
  <c r="BZ28" i="42"/>
  <c r="BZ83" i="42"/>
  <c r="AP44" i="42"/>
  <c r="AP75" i="42"/>
  <c r="AP73" i="42"/>
  <c r="AP100" i="42"/>
  <c r="AP74" i="42"/>
  <c r="AP29" i="42"/>
  <c r="AP76" i="42"/>
  <c r="AI75" i="42"/>
  <c r="AI73" i="42"/>
  <c r="AI44" i="42"/>
  <c r="AI100" i="42"/>
  <c r="AI76" i="42"/>
  <c r="AI29" i="42"/>
  <c r="AI74" i="42"/>
  <c r="AD39" i="44"/>
  <c r="AD26" i="44"/>
  <c r="AD98" i="44"/>
  <c r="AD71" i="44"/>
  <c r="AD69" i="44"/>
  <c r="AD67" i="44"/>
  <c r="AK13" i="27"/>
  <c r="AA100" i="42"/>
  <c r="AA73" i="42"/>
  <c r="AA74" i="42"/>
  <c r="AA44" i="42"/>
  <c r="AA75" i="42"/>
  <c r="AA76" i="42"/>
  <c r="AA29" i="42"/>
  <c r="CE76" i="42"/>
  <c r="CE74" i="42"/>
  <c r="CE75" i="42"/>
  <c r="CE44" i="42"/>
  <c r="CE100" i="42"/>
  <c r="CE73" i="42"/>
  <c r="CE29" i="42"/>
  <c r="Y37" i="44"/>
  <c r="Y46" i="44"/>
  <c r="Y87" i="44"/>
  <c r="Y96" i="44"/>
  <c r="Y65" i="44"/>
  <c r="Y47" i="44"/>
  <c r="Y24" i="44"/>
  <c r="Y48" i="44"/>
  <c r="AJ26" i="44"/>
  <c r="AJ98" i="44"/>
  <c r="AJ71" i="44"/>
  <c r="AJ69" i="44"/>
  <c r="AJ67" i="44"/>
  <c r="AJ39" i="44"/>
  <c r="BS99" i="42"/>
  <c r="BS70" i="42"/>
  <c r="BS72" i="42"/>
  <c r="BS43" i="42"/>
  <c r="BS62" i="42"/>
  <c r="BS83" i="42"/>
  <c r="BS28" i="42"/>
  <c r="AB74" i="42"/>
  <c r="AB29" i="42"/>
  <c r="AB75" i="42"/>
  <c r="AB76" i="42"/>
  <c r="AB44" i="42"/>
  <c r="AB100" i="42"/>
  <c r="AB73" i="42"/>
  <c r="AH75" i="42"/>
  <c r="AH76" i="42"/>
  <c r="AH74" i="42"/>
  <c r="AH73" i="42"/>
  <c r="AH44" i="42"/>
  <c r="AH29" i="42"/>
  <c r="AH100" i="42"/>
  <c r="AY98" i="27"/>
  <c r="AY42" i="27"/>
  <c r="AY63" i="27"/>
  <c r="AY69" i="27"/>
  <c r="AY27" i="27"/>
  <c r="AY71" i="27"/>
  <c r="AY82" i="27"/>
  <c r="AY64" i="27"/>
  <c r="BG39" i="44"/>
  <c r="BG26" i="44"/>
  <c r="BG98" i="44"/>
  <c r="BG69" i="44"/>
  <c r="BG71" i="44"/>
  <c r="BG67" i="44"/>
  <c r="CD99" i="42"/>
  <c r="CD70" i="42"/>
  <c r="CD83" i="42"/>
  <c r="CD72" i="42"/>
  <c r="CD62" i="42"/>
  <c r="CD43" i="42"/>
  <c r="CD28" i="42"/>
  <c r="AO73" i="42"/>
  <c r="AO75" i="42"/>
  <c r="AO76" i="42"/>
  <c r="AO100" i="42"/>
  <c r="AO74" i="42"/>
  <c r="AO44" i="42"/>
  <c r="AO29" i="42"/>
  <c r="AS26" i="44"/>
  <c r="AS39" i="44"/>
  <c r="AS98" i="44"/>
  <c r="AS67" i="44"/>
  <c r="AS71" i="44"/>
  <c r="AS69" i="44"/>
  <c r="CD75" i="42"/>
  <c r="CD76" i="42"/>
  <c r="CD73" i="42"/>
  <c r="CD29" i="42"/>
  <c r="CD74" i="42"/>
  <c r="CD44" i="42"/>
  <c r="CD100" i="42"/>
  <c r="AY98" i="44"/>
  <c r="AY69" i="44"/>
  <c r="AY71" i="44"/>
  <c r="AY67" i="44"/>
  <c r="AY39" i="44"/>
  <c r="AY26" i="44"/>
  <c r="CA28" i="42"/>
  <c r="CA99" i="42"/>
  <c r="CA83" i="42"/>
  <c r="CA62" i="42"/>
  <c r="CA70" i="42"/>
  <c r="CA72" i="42"/>
  <c r="CA43" i="42"/>
  <c r="BC73" i="42"/>
  <c r="BC29" i="42"/>
  <c r="BC75" i="42"/>
  <c r="BC44" i="42"/>
  <c r="BC74" i="42"/>
  <c r="BC100" i="42"/>
  <c r="BC76" i="42"/>
  <c r="AC42" i="27"/>
  <c r="V13" i="31"/>
  <c r="M11" i="31"/>
  <c r="J11" i="31"/>
  <c r="O12" i="31"/>
  <c r="BX72" i="27"/>
  <c r="BU28" i="27"/>
  <c r="BW28" i="27"/>
  <c r="BE100" i="27"/>
  <c r="AJ100" i="42"/>
  <c r="AJ76" i="42"/>
  <c r="AJ74" i="42"/>
  <c r="AJ75" i="42"/>
  <c r="AJ73" i="42"/>
  <c r="AJ44" i="42"/>
  <c r="AJ29" i="42"/>
  <c r="S37" i="44"/>
  <c r="S96" i="44"/>
  <c r="S87" i="44"/>
  <c r="S65" i="44"/>
  <c r="S46" i="44"/>
  <c r="S24" i="44"/>
  <c r="S48" i="44"/>
  <c r="S47" i="44"/>
  <c r="AB43" i="42"/>
  <c r="AB83" i="42"/>
  <c r="AB99" i="42"/>
  <c r="AB70" i="42"/>
  <c r="AB72" i="42"/>
  <c r="AB62" i="42"/>
  <c r="AB28" i="42"/>
  <c r="BD26" i="44"/>
  <c r="BD98" i="44"/>
  <c r="BD69" i="44"/>
  <c r="BD71" i="44"/>
  <c r="BD67" i="44"/>
  <c r="BD39" i="44"/>
  <c r="BN83" i="42"/>
  <c r="BN99" i="42"/>
  <c r="BN72" i="42"/>
  <c r="BN70" i="42"/>
  <c r="BN62" i="42"/>
  <c r="BN28" i="42"/>
  <c r="BN43" i="42"/>
  <c r="BN29" i="42"/>
  <c r="BN100" i="42"/>
  <c r="BN75" i="42"/>
  <c r="BN76" i="42"/>
  <c r="BN73" i="42"/>
  <c r="BN74" i="42"/>
  <c r="BN44" i="42"/>
  <c r="AX67" i="44"/>
  <c r="AX71" i="44"/>
  <c r="AX39" i="44"/>
  <c r="AX26" i="44"/>
  <c r="AX98" i="44"/>
  <c r="AX69" i="44"/>
  <c r="AE29" i="42"/>
  <c r="AE100" i="42"/>
  <c r="AE74" i="42"/>
  <c r="AE76" i="42"/>
  <c r="AE73" i="42"/>
  <c r="AE44" i="42"/>
  <c r="AE75" i="42"/>
  <c r="T97" i="44"/>
  <c r="T74" i="44"/>
  <c r="T68" i="44"/>
  <c r="T66" i="44"/>
  <c r="T25" i="44"/>
  <c r="T75" i="44"/>
  <c r="T72" i="44"/>
  <c r="T73" i="44"/>
  <c r="T70" i="44"/>
  <c r="T38" i="44"/>
  <c r="BJ44" i="42"/>
  <c r="BJ29" i="42"/>
  <c r="BJ100" i="42"/>
  <c r="BJ73" i="42"/>
  <c r="BJ75" i="42"/>
  <c r="BJ76" i="42"/>
  <c r="BJ74" i="42"/>
  <c r="Z37" i="44"/>
  <c r="Z47" i="44"/>
  <c r="Z87" i="44"/>
  <c r="Z96" i="44"/>
  <c r="Z65" i="44"/>
  <c r="Z48" i="44"/>
  <c r="Z24" i="44"/>
  <c r="Z46" i="44"/>
  <c r="BA29" i="42"/>
  <c r="BA75" i="42"/>
  <c r="BA74" i="42"/>
  <c r="BA100" i="42"/>
  <c r="BA73" i="42"/>
  <c r="BA44" i="42"/>
  <c r="BA76" i="42"/>
  <c r="AL26" i="44"/>
  <c r="AL39" i="44"/>
  <c r="AL98" i="44"/>
  <c r="AL69" i="44"/>
  <c r="AL71" i="44"/>
  <c r="AL67" i="44"/>
  <c r="BC26" i="44"/>
  <c r="BC98" i="44"/>
  <c r="BC69" i="44"/>
  <c r="BC71" i="44"/>
  <c r="BC67" i="44"/>
  <c r="BC39" i="44"/>
  <c r="BY29" i="42"/>
  <c r="BY44" i="42"/>
  <c r="BY100" i="42"/>
  <c r="BY73" i="42"/>
  <c r="BY74" i="42"/>
  <c r="BY75" i="42"/>
  <c r="BY76" i="42"/>
  <c r="AH67" i="44"/>
  <c r="AH98" i="44"/>
  <c r="AH71" i="44"/>
  <c r="AH26" i="44"/>
  <c r="AH69" i="44"/>
  <c r="AH39" i="44"/>
  <c r="BO43" i="42"/>
  <c r="BO99" i="42"/>
  <c r="BO72" i="42"/>
  <c r="BO70" i="42"/>
  <c r="BO28" i="42"/>
  <c r="BO83" i="42"/>
  <c r="BO62" i="42"/>
  <c r="AF67" i="44"/>
  <c r="AF98" i="44"/>
  <c r="AF71" i="44"/>
  <c r="AF26" i="44"/>
  <c r="AF39" i="44"/>
  <c r="AF69" i="44"/>
  <c r="CE99" i="42"/>
  <c r="CE83" i="42"/>
  <c r="CE72" i="42"/>
  <c r="CE70" i="42"/>
  <c r="CE43" i="42"/>
  <c r="CE28" i="42"/>
  <c r="CE62" i="42"/>
  <c r="AT44" i="42"/>
  <c r="AT76" i="42"/>
  <c r="AT29" i="42"/>
  <c r="AT74" i="42"/>
  <c r="AT75" i="42"/>
  <c r="AT73" i="42"/>
  <c r="AT100" i="42"/>
  <c r="BC99" i="42"/>
  <c r="BC70" i="42"/>
  <c r="BC83" i="42"/>
  <c r="BC72" i="42"/>
  <c r="BC43" i="42"/>
  <c r="BC62" i="42"/>
  <c r="BC28" i="42"/>
  <c r="AJ13" i="27"/>
  <c r="AJ83" i="27" s="1"/>
  <c r="AC64" i="27"/>
  <c r="M12" i="31"/>
  <c r="Y12" i="27"/>
  <c r="Y82" i="27" s="1"/>
  <c r="S13" i="31"/>
  <c r="G11" i="31"/>
  <c r="BU70" i="27"/>
  <c r="CA29" i="27"/>
  <c r="R12" i="27"/>
  <c r="R82" i="27" s="1"/>
  <c r="AN13" i="27"/>
  <c r="AZ100" i="42"/>
  <c r="AZ76" i="42"/>
  <c r="AZ74" i="42"/>
  <c r="AZ29" i="42"/>
  <c r="AZ75" i="42"/>
  <c r="AZ73" i="42"/>
  <c r="AZ44" i="42"/>
  <c r="AC39" i="44"/>
  <c r="AC98" i="44"/>
  <c r="AC71" i="44"/>
  <c r="AC69" i="44"/>
  <c r="AC67" i="44"/>
  <c r="AC26" i="44"/>
  <c r="AZ26" i="44"/>
  <c r="AZ69" i="44"/>
  <c r="AZ71" i="44"/>
  <c r="AZ39" i="44"/>
  <c r="AZ98" i="44"/>
  <c r="AZ67" i="44"/>
  <c r="BI28" i="42"/>
  <c r="BI83" i="42"/>
  <c r="BI99" i="42"/>
  <c r="BI70" i="42"/>
  <c r="BI62" i="42"/>
  <c r="BI72" i="42"/>
  <c r="BI43" i="42"/>
  <c r="P41" i="42"/>
  <c r="AC63" i="27"/>
  <c r="AY13" i="27"/>
  <c r="AY62" i="27" s="1"/>
  <c r="AO13" i="27"/>
  <c r="AO28" i="27" s="1"/>
  <c r="AC13" i="27"/>
  <c r="AC43" i="27" s="1"/>
  <c r="K132" i="31"/>
  <c r="W25" i="44"/>
  <c r="W97" i="44"/>
  <c r="W75" i="44"/>
  <c r="W70" i="44"/>
  <c r="W72" i="44"/>
  <c r="W68" i="44"/>
  <c r="W38" i="44"/>
  <c r="W74" i="44"/>
  <c r="W73" i="44"/>
  <c r="W66" i="44"/>
  <c r="BK29" i="42"/>
  <c r="BK75" i="42"/>
  <c r="BK76" i="42"/>
  <c r="BK73" i="42"/>
  <c r="BK44" i="42"/>
  <c r="BK100" i="42"/>
  <c r="BK74" i="42"/>
  <c r="W37" i="44"/>
  <c r="W96" i="44"/>
  <c r="W87" i="44"/>
  <c r="W65" i="44"/>
  <c r="W46" i="44"/>
  <c r="W47" i="44"/>
  <c r="W48" i="44"/>
  <c r="W24" i="44"/>
  <c r="BL74" i="42"/>
  <c r="BL75" i="42"/>
  <c r="BL76" i="42"/>
  <c r="BL73" i="42"/>
  <c r="BL44" i="42"/>
  <c r="BL29" i="42"/>
  <c r="BL100" i="42"/>
  <c r="AM26" i="44"/>
  <c r="AM39" i="44"/>
  <c r="AM71" i="44"/>
  <c r="AM69" i="44"/>
  <c r="AM67" i="44"/>
  <c r="AM98" i="44"/>
  <c r="BX44" i="42"/>
  <c r="BX74" i="42"/>
  <c r="BX75" i="42"/>
  <c r="BX76" i="42"/>
  <c r="BX73" i="42"/>
  <c r="BX100" i="42"/>
  <c r="BX29" i="42"/>
  <c r="X37" i="44"/>
  <c r="X46" i="44"/>
  <c r="X87" i="44"/>
  <c r="X96" i="44"/>
  <c r="X65" i="44"/>
  <c r="X47" i="44"/>
  <c r="X24" i="44"/>
  <c r="X48" i="44"/>
  <c r="AV43" i="42"/>
  <c r="AV83" i="42"/>
  <c r="AV72" i="42"/>
  <c r="AV62" i="42"/>
  <c r="AV28" i="42"/>
  <c r="AV99" i="42"/>
  <c r="AV70" i="42"/>
  <c r="BY72" i="42"/>
  <c r="BY43" i="42"/>
  <c r="BY70" i="42"/>
  <c r="BY83" i="42"/>
  <c r="BY99" i="42"/>
  <c r="BY62" i="42"/>
  <c r="BY28" i="42"/>
  <c r="BO29" i="42"/>
  <c r="BO76" i="42"/>
  <c r="BO74" i="42"/>
  <c r="BO75" i="42"/>
  <c r="BO44" i="42"/>
  <c r="BO100" i="42"/>
  <c r="BO73" i="42"/>
  <c r="AP39" i="44"/>
  <c r="AP26" i="44"/>
  <c r="AP98" i="44"/>
  <c r="AP71" i="44"/>
  <c r="AP67" i="44"/>
  <c r="AP69" i="44"/>
  <c r="BQ99" i="42"/>
  <c r="BQ72" i="42"/>
  <c r="BQ70" i="42"/>
  <c r="BQ62" i="42"/>
  <c r="BQ43" i="42"/>
  <c r="BQ83" i="42"/>
  <c r="BQ28" i="42"/>
  <c r="AC71" i="27"/>
  <c r="AA13" i="31"/>
  <c r="N11" i="31"/>
  <c r="L11" i="31"/>
  <c r="K12" i="31"/>
  <c r="BL28" i="27"/>
  <c r="N132" i="31"/>
  <c r="AG13" i="27"/>
  <c r="AG62" i="27" s="1"/>
  <c r="V73" i="42"/>
  <c r="V75" i="42"/>
  <c r="V76" i="42"/>
  <c r="V74" i="42"/>
  <c r="V44" i="42"/>
  <c r="V29" i="42"/>
  <c r="V100" i="42"/>
  <c r="AA43" i="42"/>
  <c r="AA83" i="42"/>
  <c r="AA99" i="42"/>
  <c r="AA28" i="42"/>
  <c r="AA72" i="42"/>
  <c r="AA62" i="42"/>
  <c r="AA70" i="42"/>
  <c r="AV29" i="42"/>
  <c r="AV74" i="42"/>
  <c r="AV75" i="42"/>
  <c r="AV76" i="42"/>
  <c r="AV73" i="42"/>
  <c r="AV100" i="42"/>
  <c r="AV44" i="42"/>
  <c r="Y14" i="27"/>
  <c r="BR100" i="42"/>
  <c r="BR73" i="42"/>
  <c r="BR75" i="42"/>
  <c r="BR76" i="42"/>
  <c r="BR74" i="42"/>
  <c r="BR44" i="42"/>
  <c r="BR29" i="42"/>
  <c r="V66" i="44"/>
  <c r="V68" i="44"/>
  <c r="V25" i="44"/>
  <c r="V97" i="44"/>
  <c r="V75" i="44"/>
  <c r="V72" i="44"/>
  <c r="V74" i="44"/>
  <c r="V73" i="44"/>
  <c r="V38" i="44"/>
  <c r="V70" i="44"/>
  <c r="T29" i="42"/>
  <c r="T100" i="42"/>
  <c r="T76" i="42"/>
  <c r="T75" i="42"/>
  <c r="T73" i="42"/>
  <c r="T74" i="42"/>
  <c r="T44" i="42"/>
  <c r="AQ64" i="42"/>
  <c r="AQ63" i="42"/>
  <c r="AQ27" i="42"/>
  <c r="AQ82" i="42"/>
  <c r="AQ71" i="42"/>
  <c r="AQ69" i="42"/>
  <c r="AQ42" i="42"/>
  <c r="AQ98" i="42"/>
  <c r="BB13" i="27"/>
  <c r="BB83" i="27" s="1"/>
  <c r="AD88" i="30"/>
  <c r="CA88" i="45" s="1"/>
  <c r="CA44" i="27"/>
  <c r="AC82" i="27"/>
  <c r="BX28" i="27"/>
  <c r="BX70" i="27"/>
  <c r="CB62" i="27"/>
  <c r="BR70" i="27"/>
  <c r="BU62" i="27"/>
  <c r="BR99" i="27"/>
  <c r="BL62" i="27"/>
  <c r="BW43" i="27"/>
  <c r="BI44" i="27"/>
  <c r="BE75" i="42"/>
  <c r="BE100" i="42"/>
  <c r="BE29" i="42"/>
  <c r="BE74" i="42"/>
  <c r="BE76" i="42"/>
  <c r="BE73" i="42"/>
  <c r="BE44" i="42"/>
  <c r="AF74" i="42"/>
  <c r="AF100" i="42"/>
  <c r="AF75" i="42"/>
  <c r="AF73" i="42"/>
  <c r="AF44" i="42"/>
  <c r="AF76" i="42"/>
  <c r="AF29" i="42"/>
  <c r="BB44" i="42"/>
  <c r="BB100" i="42"/>
  <c r="BB29" i="42"/>
  <c r="BB75" i="42"/>
  <c r="BB76" i="42"/>
  <c r="BB73" i="42"/>
  <c r="BB74" i="42"/>
  <c r="I73" i="44"/>
  <c r="I75" i="44"/>
  <c r="I72" i="44"/>
  <c r="I66" i="44"/>
  <c r="I74" i="44"/>
  <c r="I25" i="44"/>
  <c r="I68" i="44"/>
  <c r="I38" i="44"/>
  <c r="I97" i="44"/>
  <c r="I70" i="44"/>
  <c r="BG43" i="42"/>
  <c r="BG28" i="42"/>
  <c r="BG62" i="42"/>
  <c r="BG99" i="42"/>
  <c r="BG70" i="42"/>
  <c r="BG83" i="42"/>
  <c r="BG72" i="42"/>
  <c r="AR44" i="42"/>
  <c r="AR29" i="42"/>
  <c r="AR74" i="42"/>
  <c r="AR100" i="42"/>
  <c r="AR75" i="42"/>
  <c r="AR76" i="42"/>
  <c r="AR73" i="42"/>
  <c r="R24" i="44"/>
  <c r="R46" i="44"/>
  <c r="R48" i="44"/>
  <c r="R37" i="44"/>
  <c r="R47" i="44"/>
  <c r="R87" i="44"/>
  <c r="R96" i="44"/>
  <c r="R65" i="44"/>
  <c r="AS75" i="42"/>
  <c r="AS73" i="42"/>
  <c r="AS76" i="42"/>
  <c r="AS44" i="42"/>
  <c r="AS29" i="42"/>
  <c r="AS74" i="42"/>
  <c r="AS100" i="42"/>
  <c r="AA66" i="44"/>
  <c r="AA38" i="44"/>
  <c r="AA97" i="44"/>
  <c r="AA72" i="44"/>
  <c r="AA25" i="44"/>
  <c r="AA75" i="44"/>
  <c r="AA74" i="44"/>
  <c r="AA73" i="44"/>
  <c r="AA70" i="44"/>
  <c r="AA68" i="44"/>
  <c r="Z75" i="44"/>
  <c r="Z68" i="44"/>
  <c r="Z73" i="44"/>
  <c r="Z25" i="44"/>
  <c r="Z70" i="44"/>
  <c r="Z66" i="44"/>
  <c r="Z72" i="44"/>
  <c r="Z38" i="44"/>
  <c r="Z97" i="44"/>
  <c r="Z74" i="44"/>
  <c r="BK28" i="42"/>
  <c r="BK99" i="42"/>
  <c r="BK83" i="42"/>
  <c r="BK72" i="42"/>
  <c r="BK70" i="42"/>
  <c r="BK43" i="42"/>
  <c r="BK62" i="42"/>
  <c r="AP27" i="42"/>
  <c r="AP82" i="42"/>
  <c r="AP69" i="42"/>
  <c r="AP64" i="42"/>
  <c r="AP42" i="42"/>
  <c r="AP63" i="42"/>
  <c r="AP98" i="42"/>
  <c r="AP71" i="42"/>
  <c r="AV39" i="44"/>
  <c r="AV98" i="44"/>
  <c r="AV67" i="44"/>
  <c r="AV69" i="44"/>
  <c r="AV71" i="44"/>
  <c r="AV26" i="44"/>
  <c r="N52" i="42"/>
  <c r="N51" i="42"/>
  <c r="N77" i="42"/>
  <c r="N97" i="42"/>
  <c r="N53" i="42"/>
  <c r="N41" i="42"/>
  <c r="N26" i="42"/>
  <c r="AC98" i="27"/>
  <c r="D11" i="31"/>
  <c r="T13" i="31"/>
  <c r="I13" i="31"/>
  <c r="P11" i="31"/>
  <c r="O11" i="31"/>
  <c r="BX83" i="27"/>
  <c r="AH13" i="27"/>
  <c r="AH28" i="27" s="1"/>
  <c r="AL13" i="27"/>
  <c r="AL43" i="27" s="1"/>
  <c r="AD87" i="30"/>
  <c r="CA87" i="45" s="1"/>
  <c r="BW62" i="27"/>
  <c r="AE13" i="27"/>
  <c r="AE99" i="27" s="1"/>
  <c r="AX13" i="27"/>
  <c r="AX83" i="27" s="1"/>
  <c r="U43" i="42"/>
  <c r="U70" i="42"/>
  <c r="U99" i="42"/>
  <c r="U28" i="42"/>
  <c r="U83" i="42"/>
  <c r="U72" i="42"/>
  <c r="U62" i="42"/>
  <c r="BH73" i="42"/>
  <c r="BH29" i="42"/>
  <c r="BH44" i="42"/>
  <c r="BH74" i="42"/>
  <c r="BH75" i="42"/>
  <c r="BH76" i="42"/>
  <c r="BH100" i="42"/>
  <c r="AE39" i="44"/>
  <c r="AE67" i="44"/>
  <c r="AE98" i="44"/>
  <c r="AE26" i="44"/>
  <c r="AE71" i="44"/>
  <c r="AE69" i="44"/>
  <c r="R43" i="42"/>
  <c r="R83" i="42"/>
  <c r="R99" i="42"/>
  <c r="R72" i="42"/>
  <c r="R70" i="42"/>
  <c r="R62" i="42"/>
  <c r="R28" i="42"/>
  <c r="AP27" i="27"/>
  <c r="AP98" i="27"/>
  <c r="AP63" i="27"/>
  <c r="AP42" i="27"/>
  <c r="AP71" i="27"/>
  <c r="AP64" i="27"/>
  <c r="AP69" i="27"/>
  <c r="AP82" i="27"/>
  <c r="AQ44" i="42"/>
  <c r="AQ75" i="42"/>
  <c r="AQ100" i="42"/>
  <c r="AQ73" i="42"/>
  <c r="AQ74" i="42"/>
  <c r="AQ76" i="42"/>
  <c r="AQ29" i="42"/>
  <c r="BW99" i="27"/>
  <c r="BR43" i="27"/>
  <c r="AI13" i="27"/>
  <c r="AI43" i="27" s="1"/>
  <c r="BB73" i="27"/>
  <c r="AD83" i="30"/>
  <c r="CA83" i="45" s="1"/>
  <c r="CC82" i="45" s="1"/>
  <c r="BI74" i="27"/>
  <c r="AY100" i="42"/>
  <c r="AY74" i="42"/>
  <c r="AY75" i="42"/>
  <c r="AY44" i="42"/>
  <c r="AY73" i="42"/>
  <c r="AY76" i="42"/>
  <c r="AY29" i="42"/>
  <c r="BW44" i="42"/>
  <c r="BW100" i="42"/>
  <c r="BW73" i="42"/>
  <c r="BW29" i="42"/>
  <c r="BW76" i="42"/>
  <c r="BW75" i="42"/>
  <c r="BW74" i="42"/>
  <c r="AL100" i="42"/>
  <c r="AL73" i="42"/>
  <c r="AL75" i="42"/>
  <c r="AL74" i="42"/>
  <c r="AL76" i="42"/>
  <c r="AL44" i="42"/>
  <c r="AL29" i="42"/>
  <c r="BJ43" i="42"/>
  <c r="BJ62" i="42"/>
  <c r="BJ72" i="42"/>
  <c r="BJ83" i="42"/>
  <c r="BJ99" i="42"/>
  <c r="BJ28" i="42"/>
  <c r="BJ70" i="42"/>
  <c r="AU26" i="44"/>
  <c r="AU39" i="44"/>
  <c r="AU71" i="44"/>
  <c r="AU98" i="44"/>
  <c r="AU67" i="44"/>
  <c r="AU69" i="44"/>
  <c r="BG44" i="42"/>
  <c r="BG100" i="42"/>
  <c r="BG75" i="42"/>
  <c r="BG76" i="42"/>
  <c r="BG29" i="42"/>
  <c r="BG73" i="42"/>
  <c r="BG74" i="42"/>
  <c r="BH76" i="27"/>
  <c r="BH44" i="27"/>
  <c r="AD44" i="42"/>
  <c r="AD73" i="42"/>
  <c r="AD100" i="42"/>
  <c r="AD75" i="42"/>
  <c r="AD76" i="42"/>
  <c r="AD74" i="42"/>
  <c r="AD29" i="42"/>
  <c r="BB26" i="44"/>
  <c r="BB98" i="44"/>
  <c r="BB69" i="44"/>
  <c r="BB67" i="44"/>
  <c r="BB71" i="44"/>
  <c r="BB39" i="44"/>
  <c r="BS73" i="42"/>
  <c r="BS100" i="42"/>
  <c r="BS76" i="42"/>
  <c r="BS74" i="42"/>
  <c r="BS44" i="42"/>
  <c r="BS75" i="42"/>
  <c r="BS29" i="42"/>
  <c r="BF43" i="42"/>
  <c r="BF83" i="42"/>
  <c r="BF28" i="42"/>
  <c r="BF99" i="42"/>
  <c r="BF70" i="42"/>
  <c r="BF62" i="42"/>
  <c r="BF72" i="42"/>
  <c r="V37" i="44"/>
  <c r="V46" i="44"/>
  <c r="V47" i="44"/>
  <c r="V48" i="44"/>
  <c r="V96" i="44"/>
  <c r="V87" i="44"/>
  <c r="V65" i="44"/>
  <c r="V24" i="44"/>
  <c r="K11" i="31"/>
  <c r="N12" i="31"/>
  <c r="W13" i="31"/>
  <c r="I11" i="31"/>
  <c r="BX62" i="27"/>
  <c r="BW72" i="27"/>
  <c r="X14" i="27"/>
  <c r="X100" i="27" s="1"/>
  <c r="T28" i="42"/>
  <c r="T99" i="42"/>
  <c r="T83" i="42"/>
  <c r="T72" i="42"/>
  <c r="T70" i="42"/>
  <c r="T62" i="42"/>
  <c r="T43" i="42"/>
  <c r="BZ44" i="42"/>
  <c r="BZ29" i="42"/>
  <c r="BZ100" i="42"/>
  <c r="BZ73" i="42"/>
  <c r="BZ75" i="42"/>
  <c r="BZ76" i="42"/>
  <c r="BZ74" i="42"/>
  <c r="AO39" i="44"/>
  <c r="AO26" i="44"/>
  <c r="AO71" i="44"/>
  <c r="AO69" i="44"/>
  <c r="AO98" i="44"/>
  <c r="AO67" i="44"/>
  <c r="Y83" i="42"/>
  <c r="Y99" i="42"/>
  <c r="Y28" i="42"/>
  <c r="Y72" i="42"/>
  <c r="Y43" i="42"/>
  <c r="Y70" i="42"/>
  <c r="Y62" i="42"/>
  <c r="BT100" i="42"/>
  <c r="BT75" i="42"/>
  <c r="BT44" i="42"/>
  <c r="BT29" i="42"/>
  <c r="BT73" i="42"/>
  <c r="BT74" i="42"/>
  <c r="BT76" i="42"/>
  <c r="D11" i="27"/>
  <c r="BX99" i="27"/>
  <c r="AQ13" i="27"/>
  <c r="AQ28" i="27" s="1"/>
  <c r="AT13" i="27"/>
  <c r="AT70" i="27" s="1"/>
  <c r="BA13" i="27"/>
  <c r="BA62" i="27" s="1"/>
  <c r="BL99" i="27"/>
  <c r="CB72" i="27"/>
  <c r="BE74" i="27"/>
  <c r="CA73" i="27"/>
  <c r="CA74" i="27"/>
  <c r="AA71" i="42"/>
  <c r="AA82" i="42"/>
  <c r="AA63" i="42"/>
  <c r="AA42" i="42"/>
  <c r="AA27" i="42"/>
  <c r="AA69" i="42"/>
  <c r="AA98" i="42"/>
  <c r="AA64" i="42"/>
  <c r="BM44" i="42"/>
  <c r="BM75" i="42"/>
  <c r="BM76" i="42"/>
  <c r="BM74" i="42"/>
  <c r="BM100" i="42"/>
  <c r="BM73" i="42"/>
  <c r="BM29" i="42"/>
  <c r="U87" i="44"/>
  <c r="U24" i="44"/>
  <c r="U65" i="44"/>
  <c r="U37" i="44"/>
  <c r="U46" i="44"/>
  <c r="U47" i="44"/>
  <c r="U48" i="44"/>
  <c r="U96" i="44"/>
  <c r="CC43" i="42"/>
  <c r="CC99" i="42"/>
  <c r="CC70" i="42"/>
  <c r="CC83" i="42"/>
  <c r="CC62" i="42"/>
  <c r="CC72" i="42"/>
  <c r="CC28" i="42"/>
  <c r="BD29" i="42"/>
  <c r="BD100" i="42"/>
  <c r="BD74" i="42"/>
  <c r="BD76" i="42"/>
  <c r="BD75" i="42"/>
  <c r="BD44" i="42"/>
  <c r="BD73" i="42"/>
  <c r="AI98" i="42"/>
  <c r="AI82" i="42"/>
  <c r="AI27" i="42"/>
  <c r="AI64" i="42"/>
  <c r="AI69" i="42"/>
  <c r="AI63" i="42"/>
  <c r="AI42" i="42"/>
  <c r="AI71" i="42"/>
  <c r="AW98" i="44"/>
  <c r="AW69" i="44"/>
  <c r="AW71" i="44"/>
  <c r="AW67" i="44"/>
  <c r="AW39" i="44"/>
  <c r="AW26" i="44"/>
  <c r="BH43" i="42"/>
  <c r="BH83" i="42"/>
  <c r="BH72" i="42"/>
  <c r="BH99" i="42"/>
  <c r="BH70" i="42"/>
  <c r="BH62" i="42"/>
  <c r="BH28" i="42"/>
  <c r="AN100" i="42"/>
  <c r="AN74" i="42"/>
  <c r="AN29" i="42"/>
  <c r="AN76" i="42"/>
  <c r="AN75" i="42"/>
  <c r="AN73" i="42"/>
  <c r="AN44" i="42"/>
  <c r="BV44" i="42"/>
  <c r="BV73" i="42"/>
  <c r="BV74" i="42"/>
  <c r="BV75" i="42"/>
  <c r="BV100" i="42"/>
  <c r="BV76" i="42"/>
  <c r="BV29" i="42"/>
  <c r="X25" i="44"/>
  <c r="X97" i="44"/>
  <c r="X70" i="44"/>
  <c r="X72" i="44"/>
  <c r="X68" i="44"/>
  <c r="X75" i="44"/>
  <c r="X74" i="44"/>
  <c r="X38" i="44"/>
  <c r="X73" i="44"/>
  <c r="X66" i="44"/>
  <c r="BP75" i="42"/>
  <c r="BP44" i="42"/>
  <c r="BP29" i="42"/>
  <c r="BP76" i="42"/>
  <c r="BP74" i="42"/>
  <c r="BP100" i="42"/>
  <c r="BP73" i="42"/>
  <c r="AR43" i="42"/>
  <c r="AR70" i="42"/>
  <c r="AR62" i="42"/>
  <c r="AR83" i="42"/>
  <c r="AR72" i="42"/>
  <c r="AR99" i="42"/>
  <c r="AR28" i="42"/>
  <c r="BF39" i="44"/>
  <c r="BF26" i="44"/>
  <c r="BF98" i="44"/>
  <c r="BF71" i="44"/>
  <c r="BF69" i="44"/>
  <c r="BF67" i="44"/>
  <c r="AI26" i="44"/>
  <c r="AI98" i="44"/>
  <c r="AI71" i="44"/>
  <c r="AI69" i="44"/>
  <c r="AI67" i="44"/>
  <c r="AI39" i="44"/>
  <c r="AM100" i="42"/>
  <c r="AM73" i="42"/>
  <c r="AM76" i="42"/>
  <c r="AM75" i="42"/>
  <c r="AM44" i="42"/>
  <c r="AM29" i="42"/>
  <c r="AM74" i="42"/>
  <c r="P12" i="31"/>
  <c r="R13" i="31"/>
  <c r="J12" i="31"/>
  <c r="E11" i="31"/>
  <c r="R12" i="31"/>
  <c r="BW70" i="27"/>
  <c r="BR72" i="27"/>
  <c r="AU29" i="27"/>
  <c r="BB75" i="27"/>
  <c r="CA75" i="27"/>
  <c r="BI73" i="27"/>
  <c r="AC98" i="42"/>
  <c r="AC42" i="42"/>
  <c r="AC63" i="42"/>
  <c r="AC69" i="42"/>
  <c r="AC64" i="42"/>
  <c r="AC71" i="42"/>
  <c r="AC27" i="42"/>
  <c r="AC82" i="42"/>
  <c r="BX43" i="42"/>
  <c r="BX28" i="42"/>
  <c r="BX83" i="42"/>
  <c r="BX72" i="42"/>
  <c r="BX99" i="42"/>
  <c r="BX62" i="42"/>
  <c r="BX70" i="42"/>
  <c r="W43" i="42"/>
  <c r="W99" i="42"/>
  <c r="W28" i="42"/>
  <c r="W70" i="42"/>
  <c r="W83" i="42"/>
  <c r="W72" i="42"/>
  <c r="W62" i="42"/>
  <c r="CA74" i="42"/>
  <c r="CA75" i="42"/>
  <c r="CA76" i="42"/>
  <c r="CA73" i="42"/>
  <c r="CA100" i="42"/>
  <c r="CA44" i="42"/>
  <c r="CA29" i="42"/>
  <c r="AM100" i="27"/>
  <c r="AM29" i="27"/>
  <c r="AM75" i="27"/>
  <c r="AM76" i="27"/>
  <c r="AM73" i="27"/>
  <c r="AM74" i="27"/>
  <c r="AM44" i="27"/>
  <c r="AG43" i="27"/>
  <c r="AD89" i="30"/>
  <c r="CA89" i="45" s="1"/>
  <c r="L132" i="31"/>
  <c r="J132" i="31"/>
  <c r="AD86" i="30"/>
  <c r="CA86" i="45" s="1"/>
  <c r="CC85" i="45" s="1"/>
  <c r="Q132" i="31"/>
  <c r="M132" i="31"/>
  <c r="AA41" i="27"/>
  <c r="AA97" i="27"/>
  <c r="V77" i="27"/>
  <c r="AA26" i="27"/>
  <c r="AA52" i="27"/>
  <c r="AA51" i="27"/>
  <c r="AA53" i="27"/>
  <c r="X53" i="27"/>
  <c r="T77" i="27"/>
  <c r="AS28" i="27"/>
  <c r="V53" i="27"/>
  <c r="V51" i="27"/>
  <c r="V97" i="27"/>
  <c r="V26" i="27"/>
  <c r="V52" i="27"/>
  <c r="S77" i="27"/>
  <c r="S97" i="27"/>
  <c r="X26" i="27"/>
  <c r="X51" i="27"/>
  <c r="X97" i="27"/>
  <c r="X77" i="27"/>
  <c r="X52" i="27"/>
  <c r="S53" i="27"/>
  <c r="S51" i="27"/>
  <c r="S26" i="27"/>
  <c r="S52" i="27"/>
  <c r="T51" i="27"/>
  <c r="T52" i="27"/>
  <c r="T97" i="27"/>
  <c r="T26" i="27"/>
  <c r="T53" i="27"/>
  <c r="Y77" i="27"/>
  <c r="Y51" i="27"/>
  <c r="Y52" i="27"/>
  <c r="Y41" i="27"/>
  <c r="Y53" i="27"/>
  <c r="Y26" i="27"/>
  <c r="Z51" i="27"/>
  <c r="Z97" i="27"/>
  <c r="Z52" i="27"/>
  <c r="Z77" i="27"/>
  <c r="Z53" i="27"/>
  <c r="Z26" i="27"/>
  <c r="U53" i="27"/>
  <c r="U51" i="27"/>
  <c r="U77" i="27"/>
  <c r="U52" i="27"/>
  <c r="U97" i="27"/>
  <c r="U26" i="27"/>
  <c r="K11" i="27"/>
  <c r="K97" i="27" s="1"/>
  <c r="M11" i="27"/>
  <c r="M53" i="27" s="1"/>
  <c r="G11" i="27"/>
  <c r="G51" i="27" s="1"/>
  <c r="Q11" i="27"/>
  <c r="Q77" i="27" s="1"/>
  <c r="W41" i="27"/>
  <c r="W52" i="27"/>
  <c r="W51" i="27"/>
  <c r="W97" i="27"/>
  <c r="W53" i="27"/>
  <c r="W26" i="27"/>
  <c r="W77" i="27"/>
  <c r="I11" i="27"/>
  <c r="I41" i="27" s="1"/>
  <c r="H11" i="27"/>
  <c r="H52" i="27" s="1"/>
  <c r="N11" i="27"/>
  <c r="N41" i="27" s="1"/>
  <c r="F11" i="27"/>
  <c r="P11" i="27"/>
  <c r="P97" i="27" s="1"/>
  <c r="L11" i="27"/>
  <c r="O11" i="27"/>
  <c r="O77" i="27" s="1"/>
  <c r="J11" i="27"/>
  <c r="J53" i="27" s="1"/>
  <c r="R11" i="27"/>
  <c r="E11" i="27"/>
  <c r="E41" i="27" s="1"/>
  <c r="AD99" i="27"/>
  <c r="AD70" i="27"/>
  <c r="Y62" i="27"/>
  <c r="Y70" i="27"/>
  <c r="V28" i="27"/>
  <c r="V70" i="27"/>
  <c r="V99" i="27"/>
  <c r="V43" i="27"/>
  <c r="V62" i="27"/>
  <c r="V83" i="27"/>
  <c r="W99" i="27"/>
  <c r="W70" i="27"/>
  <c r="W83" i="27"/>
  <c r="T71" i="27"/>
  <c r="T64" i="27"/>
  <c r="T82" i="27"/>
  <c r="T27" i="27"/>
  <c r="T63" i="27"/>
  <c r="T42" i="27"/>
  <c r="T69" i="27"/>
  <c r="T98" i="27"/>
  <c r="T99" i="27"/>
  <c r="T83" i="27"/>
  <c r="T43" i="27"/>
  <c r="T62" i="27"/>
  <c r="T70" i="27"/>
  <c r="AB83" i="27"/>
  <c r="AB62" i="27"/>
  <c r="W75" i="27"/>
  <c r="W73" i="27"/>
  <c r="W74" i="27"/>
  <c r="W44" i="27"/>
  <c r="W76" i="27"/>
  <c r="W100" i="27"/>
  <c r="W29" i="27"/>
  <c r="X70" i="27"/>
  <c r="X83" i="27"/>
  <c r="X72" i="27"/>
  <c r="X99" i="27"/>
  <c r="X28" i="27"/>
  <c r="X62" i="27"/>
  <c r="X43" i="27"/>
  <c r="R99" i="27"/>
  <c r="R62" i="27"/>
  <c r="AA99" i="27"/>
  <c r="AD83" i="27"/>
  <c r="AD72" i="27"/>
  <c r="AD28" i="27"/>
  <c r="AD43" i="27"/>
  <c r="AA100" i="27"/>
  <c r="AA29" i="27"/>
  <c r="AA75" i="27"/>
  <c r="AA73" i="27"/>
  <c r="AA74" i="27"/>
  <c r="AA44" i="27"/>
  <c r="AA76" i="27"/>
  <c r="U76" i="27"/>
  <c r="U75" i="27"/>
  <c r="U74" i="27"/>
  <c r="U100" i="27"/>
  <c r="U29" i="27"/>
  <c r="U44" i="27"/>
  <c r="U73" i="27"/>
  <c r="V82" i="27"/>
  <c r="V27" i="27"/>
  <c r="V98" i="27"/>
  <c r="V63" i="27"/>
  <c r="V64" i="27"/>
  <c r="V71" i="27"/>
  <c r="V69" i="27"/>
  <c r="V42" i="27"/>
  <c r="X82" i="27"/>
  <c r="X27" i="27"/>
  <c r="X42" i="27"/>
  <c r="X98" i="27"/>
  <c r="X63" i="27"/>
  <c r="X71" i="27"/>
  <c r="X64" i="27"/>
  <c r="X69" i="27"/>
  <c r="AA42" i="27"/>
  <c r="AA64" i="27"/>
  <c r="AA71" i="27"/>
  <c r="AA98" i="27"/>
  <c r="AA69" i="27"/>
  <c r="AA27" i="27"/>
  <c r="AA82" i="27"/>
  <c r="AA63" i="27"/>
  <c r="S27" i="27"/>
  <c r="S63" i="27"/>
  <c r="W63" i="27"/>
  <c r="W98" i="27"/>
  <c r="W64" i="27"/>
  <c r="W27" i="27"/>
  <c r="W71" i="27"/>
  <c r="W69" i="27"/>
  <c r="W82" i="27"/>
  <c r="W42" i="27"/>
  <c r="U82" i="27"/>
  <c r="U27" i="27"/>
  <c r="U64" i="27"/>
  <c r="U71" i="27"/>
  <c r="U69" i="27"/>
  <c r="U63" i="27"/>
  <c r="U42" i="27"/>
  <c r="U98" i="27"/>
  <c r="S75" i="27"/>
  <c r="S100" i="27"/>
  <c r="S44" i="27"/>
  <c r="S29" i="27"/>
  <c r="S76" i="27"/>
  <c r="S73" i="27"/>
  <c r="S74" i="27"/>
  <c r="Z76" i="27"/>
  <c r="Z100" i="27"/>
  <c r="Z29" i="27"/>
  <c r="Z74" i="27"/>
  <c r="Z75" i="27"/>
  <c r="Z73" i="27"/>
  <c r="Z44" i="27"/>
  <c r="V73" i="27"/>
  <c r="V29" i="27"/>
  <c r="V76" i="27"/>
  <c r="S43" i="27"/>
  <c r="S28" i="27"/>
  <c r="Z70" i="27"/>
  <c r="Z72" i="27"/>
  <c r="Z28" i="27"/>
  <c r="Z43" i="27"/>
  <c r="Z99" i="27"/>
  <c r="Z83" i="27"/>
  <c r="Z62" i="27"/>
  <c r="Y63" i="27"/>
  <c r="Y69" i="27"/>
  <c r="W28" i="27"/>
  <c r="AD62" i="27"/>
  <c r="W43" i="27"/>
  <c r="V72" i="27"/>
  <c r="Y99" i="27"/>
  <c r="T44" i="27"/>
  <c r="AA70" i="27"/>
  <c r="Y43" i="27"/>
  <c r="T28" i="27"/>
  <c r="W72" i="27"/>
  <c r="T72" i="27"/>
  <c r="AA43" i="27"/>
  <c r="Y28" i="27"/>
  <c r="W62" i="27"/>
  <c r="Y83" i="27"/>
  <c r="P52" i="42" l="1"/>
  <c r="F97" i="42"/>
  <c r="F77" i="42"/>
  <c r="F51" i="42"/>
  <c r="P51" i="42"/>
  <c r="CO66" i="43"/>
  <c r="P97" i="42"/>
  <c r="AZ43" i="27"/>
  <c r="F53" i="42"/>
  <c r="P77" i="42"/>
  <c r="AM72" i="27"/>
  <c r="AM28" i="27"/>
  <c r="F26" i="42"/>
  <c r="P26" i="42"/>
  <c r="F52" i="42"/>
  <c r="AP70" i="27"/>
  <c r="AP99" i="27"/>
  <c r="AP28" i="27"/>
  <c r="D41" i="27"/>
  <c r="D26" i="27"/>
  <c r="S99" i="27"/>
  <c r="CO81" i="43"/>
  <c r="S72" i="27"/>
  <c r="U70" i="27"/>
  <c r="BN87" i="45"/>
  <c r="S70" i="27"/>
  <c r="AU28" i="27"/>
  <c r="S62" i="27"/>
  <c r="U99" i="27"/>
  <c r="AU70" i="27"/>
  <c r="DE81" i="43"/>
  <c r="CO63" i="43"/>
  <c r="T76" i="27"/>
  <c r="BN84" i="45"/>
  <c r="CO48" i="43"/>
  <c r="CO61" i="43"/>
  <c r="M26" i="42"/>
  <c r="M51" i="42"/>
  <c r="M41" i="42"/>
  <c r="G41" i="42"/>
  <c r="G52" i="42"/>
  <c r="G51" i="42"/>
  <c r="M77" i="42"/>
  <c r="M53" i="42"/>
  <c r="M52" i="42"/>
  <c r="AS99" i="27"/>
  <c r="CC88" i="45"/>
  <c r="AA72" i="27"/>
  <c r="V75" i="27"/>
  <c r="AA62" i="27"/>
  <c r="AS62" i="27"/>
  <c r="AJ70" i="27"/>
  <c r="BG6" i="45"/>
  <c r="AA83" i="27"/>
  <c r="V44" i="27"/>
  <c r="AS70" i="27"/>
  <c r="CO62" i="43"/>
  <c r="AH83" i="27"/>
  <c r="V100" i="27"/>
  <c r="AH72" i="27"/>
  <c r="AS83" i="27"/>
  <c r="BN90" i="45"/>
  <c r="AS43" i="27"/>
  <c r="P13" i="31"/>
  <c r="AQ99" i="27"/>
  <c r="CO79" i="43"/>
  <c r="AX96" i="45"/>
  <c r="AE28" i="27"/>
  <c r="S82" i="27"/>
  <c r="AB28" i="27"/>
  <c r="AM70" i="27"/>
  <c r="CO57" i="43"/>
  <c r="S42" i="27"/>
  <c r="AB70" i="27"/>
  <c r="AY83" i="27"/>
  <c r="AM62" i="27"/>
  <c r="CO51" i="43"/>
  <c r="AX91" i="45"/>
  <c r="S98" i="27"/>
  <c r="AB99" i="27"/>
  <c r="AE83" i="27"/>
  <c r="AY28" i="27"/>
  <c r="BA70" i="27"/>
  <c r="AM99" i="27"/>
  <c r="BN88" i="45"/>
  <c r="S69" i="27"/>
  <c r="AY99" i="27"/>
  <c r="AE72" i="27"/>
  <c r="AE43" i="27"/>
  <c r="S71" i="27"/>
  <c r="CO64" i="43"/>
  <c r="BG5" i="45"/>
  <c r="AB72" i="27"/>
  <c r="AM83" i="27"/>
  <c r="BB62" i="27"/>
  <c r="L53" i="42"/>
  <c r="J51" i="42"/>
  <c r="W29" i="42"/>
  <c r="W44" i="42"/>
  <c r="W75" i="42"/>
  <c r="W100" i="42"/>
  <c r="W74" i="42"/>
  <c r="W76" i="42"/>
  <c r="E26" i="42"/>
  <c r="E41" i="42"/>
  <c r="AQ5" i="45"/>
  <c r="G77" i="42"/>
  <c r="G26" i="42"/>
  <c r="G53" i="42"/>
  <c r="R53" i="42"/>
  <c r="AQ6" i="45"/>
  <c r="R52" i="42"/>
  <c r="H53" i="42"/>
  <c r="R26" i="42"/>
  <c r="H41" i="42"/>
  <c r="R97" i="42"/>
  <c r="H52" i="42"/>
  <c r="R77" i="42"/>
  <c r="H77" i="42"/>
  <c r="R41" i="42"/>
  <c r="H51" i="42"/>
  <c r="H97" i="42"/>
  <c r="R72" i="27"/>
  <c r="AQ72" i="27"/>
  <c r="L52" i="42"/>
  <c r="AQ83" i="27"/>
  <c r="Q26" i="42"/>
  <c r="R71" i="27"/>
  <c r="R27" i="27"/>
  <c r="Q97" i="42"/>
  <c r="Q41" i="42"/>
  <c r="Q53" i="42"/>
  <c r="Q52" i="42"/>
  <c r="CO49" i="43"/>
  <c r="Q51" i="42"/>
  <c r="I97" i="42"/>
  <c r="R42" i="27"/>
  <c r="I51" i="42"/>
  <c r="CO71" i="43"/>
  <c r="I26" i="42"/>
  <c r="CO75" i="43"/>
  <c r="R64" i="27"/>
  <c r="L41" i="42"/>
  <c r="I41" i="42"/>
  <c r="L77" i="42"/>
  <c r="I53" i="42"/>
  <c r="BN83" i="45"/>
  <c r="R43" i="27"/>
  <c r="L51" i="42"/>
  <c r="I52" i="42"/>
  <c r="CO50" i="43"/>
  <c r="CO67" i="43"/>
  <c r="L26" i="42"/>
  <c r="AX94" i="45"/>
  <c r="CE78" i="45"/>
  <c r="R70" i="27"/>
  <c r="R28" i="27"/>
  <c r="CC87" i="45"/>
  <c r="CC89" i="45"/>
  <c r="CC86" i="45"/>
  <c r="CC90" i="45"/>
  <c r="CC83" i="45"/>
  <c r="CC84" i="45"/>
  <c r="BP6" i="45"/>
  <c r="BO5" i="45"/>
  <c r="BP5" i="45"/>
  <c r="Z73" i="42"/>
  <c r="O52" i="42"/>
  <c r="CF74" i="45"/>
  <c r="T43" i="40" s="1"/>
  <c r="CE74" i="45"/>
  <c r="O53" i="42"/>
  <c r="CF83" i="45"/>
  <c r="K43" i="40" s="1"/>
  <c r="CE83" i="45"/>
  <c r="CB85" i="45"/>
  <c r="CD85" i="45" s="1"/>
  <c r="CF86" i="45"/>
  <c r="H43" i="40" s="1"/>
  <c r="CE86" i="45"/>
  <c r="O97" i="42"/>
  <c r="CE88" i="45"/>
  <c r="CF88" i="45"/>
  <c r="F43" i="40" s="1"/>
  <c r="CF73" i="45"/>
  <c r="U43" i="40" s="1"/>
  <c r="CE73" i="45"/>
  <c r="O26" i="42"/>
  <c r="CU6" i="45"/>
  <c r="CU5" i="45"/>
  <c r="O51" i="42"/>
  <c r="O77" i="42"/>
  <c r="CB79" i="45"/>
  <c r="CD79" i="45" s="1"/>
  <c r="CF80" i="45"/>
  <c r="N43" i="40" s="1"/>
  <c r="CE80" i="45"/>
  <c r="CE72" i="45"/>
  <c r="CF72" i="45"/>
  <c r="V43" i="40" s="1"/>
  <c r="AX6" i="45"/>
  <c r="AX5" i="45"/>
  <c r="CV6" i="45"/>
  <c r="CV5" i="45"/>
  <c r="CF75" i="45"/>
  <c r="S43" i="40" s="1"/>
  <c r="CE75" i="45"/>
  <c r="BW5" i="45"/>
  <c r="AY6" i="45"/>
  <c r="AY5" i="45"/>
  <c r="CF90" i="45"/>
  <c r="D43" i="40" s="1"/>
  <c r="CE90" i="45"/>
  <c r="CF91" i="45"/>
  <c r="C43" i="40" s="1"/>
  <c r="CE91" i="45"/>
  <c r="AZ5" i="45"/>
  <c r="AZ6" i="45"/>
  <c r="CB77" i="45"/>
  <c r="CD77" i="45" s="1"/>
  <c r="CF77" i="45"/>
  <c r="Q43" i="40" s="1"/>
  <c r="CE77" i="45"/>
  <c r="CB88" i="45"/>
  <c r="CD88" i="45" s="1"/>
  <c r="CF89" i="45"/>
  <c r="E43" i="40" s="1"/>
  <c r="CE89" i="45"/>
  <c r="CF87" i="45"/>
  <c r="G43" i="40" s="1"/>
  <c r="CE87" i="45"/>
  <c r="CF81" i="45"/>
  <c r="M43" i="40" s="1"/>
  <c r="CE81" i="45"/>
  <c r="CF84" i="45"/>
  <c r="J43" i="40" s="1"/>
  <c r="CE84" i="45"/>
  <c r="CF76" i="45"/>
  <c r="R43" i="40" s="1"/>
  <c r="CE76" i="45"/>
  <c r="BO6" i="45"/>
  <c r="CT6" i="45"/>
  <c r="CT5" i="45"/>
  <c r="CB84" i="45"/>
  <c r="CF85" i="45"/>
  <c r="I43" i="40" s="1"/>
  <c r="CE85" i="45"/>
  <c r="CF79" i="45"/>
  <c r="O43" i="40" s="1"/>
  <c r="CE79" i="45"/>
  <c r="CB81" i="45"/>
  <c r="CD81" i="45" s="1"/>
  <c r="BK88" i="43"/>
  <c r="F35" i="40" s="1"/>
  <c r="BJ88" i="43"/>
  <c r="BK85" i="43"/>
  <c r="I35" i="40" s="1"/>
  <c r="BJ85" i="43"/>
  <c r="BK82" i="43"/>
  <c r="L35" i="40" s="1"/>
  <c r="BJ82" i="43"/>
  <c r="DC76" i="43"/>
  <c r="DE76" i="43" s="1"/>
  <c r="DG77" i="43"/>
  <c r="Q38" i="40" s="1"/>
  <c r="DF77" i="43"/>
  <c r="DF74" i="43"/>
  <c r="DG74" i="43"/>
  <c r="T38" i="40" s="1"/>
  <c r="BW77" i="43"/>
  <c r="BY77" i="43" s="1"/>
  <c r="BZ77" i="43"/>
  <c r="CA77" i="43"/>
  <c r="Q36" i="40" s="1"/>
  <c r="BJ94" i="43"/>
  <c r="BK94" i="43"/>
  <c r="BK83" i="43"/>
  <c r="K35" i="40" s="1"/>
  <c r="BJ83" i="43"/>
  <c r="BJ91" i="43"/>
  <c r="BK91" i="43"/>
  <c r="C35" i="40" s="1"/>
  <c r="BJ90" i="43"/>
  <c r="BK90" i="43"/>
  <c r="D35" i="40" s="1"/>
  <c r="BJ95" i="43"/>
  <c r="BK95" i="43"/>
  <c r="BG96" i="43"/>
  <c r="BI96" i="43" s="1"/>
  <c r="BJ96" i="43"/>
  <c r="BK96" i="43"/>
  <c r="DC74" i="43"/>
  <c r="DE74" i="43" s="1"/>
  <c r="DF75" i="43"/>
  <c r="DG75" i="43"/>
  <c r="S38" i="40" s="1"/>
  <c r="BJ89" i="43"/>
  <c r="BK89" i="43"/>
  <c r="E35" i="40" s="1"/>
  <c r="DW5" i="43"/>
  <c r="BG86" i="43"/>
  <c r="BI86" i="43" s="1"/>
  <c r="BK87" i="43"/>
  <c r="G35" i="40" s="1"/>
  <c r="BJ87" i="43"/>
  <c r="CP70" i="43"/>
  <c r="CP6" i="43" s="1"/>
  <c r="CQ70" i="43"/>
  <c r="BJ93" i="43"/>
  <c r="BK93" i="43"/>
  <c r="BG91" i="43"/>
  <c r="BI91" i="43" s="1"/>
  <c r="BJ92" i="43"/>
  <c r="BK92" i="43"/>
  <c r="BK84" i="43"/>
  <c r="J35" i="40" s="1"/>
  <c r="BJ84" i="43"/>
  <c r="BW80" i="43"/>
  <c r="BY80" i="43" s="1"/>
  <c r="CA80" i="43"/>
  <c r="N36" i="40" s="1"/>
  <c r="BZ80" i="43"/>
  <c r="BZ79" i="43"/>
  <c r="CA79" i="43"/>
  <c r="O36" i="40" s="1"/>
  <c r="DG76" i="43"/>
  <c r="R38" i="40" s="1"/>
  <c r="DF76" i="43"/>
  <c r="CB78" i="45"/>
  <c r="CD78" i="45" s="1"/>
  <c r="CB71" i="45"/>
  <c r="CD71" i="45" s="1"/>
  <c r="CB74" i="45"/>
  <c r="CD74" i="45" s="1"/>
  <c r="CB76" i="45"/>
  <c r="CD76" i="45" s="1"/>
  <c r="CB89" i="45"/>
  <c r="CD89" i="45" s="1"/>
  <c r="CB73" i="45"/>
  <c r="CD73" i="45" s="1"/>
  <c r="CB90" i="45"/>
  <c r="CB80" i="45"/>
  <c r="CD80" i="45" s="1"/>
  <c r="CB82" i="45"/>
  <c r="CD82" i="45" s="1"/>
  <c r="CB83" i="45"/>
  <c r="CB75" i="45"/>
  <c r="CD75" i="45" s="1"/>
  <c r="CB72" i="45"/>
  <c r="CD72" i="45" s="1"/>
  <c r="BW6" i="45"/>
  <c r="CB87" i="45"/>
  <c r="CB86" i="45"/>
  <c r="CD86" i="45" s="1"/>
  <c r="BB5" i="43"/>
  <c r="BG87" i="43"/>
  <c r="BI87" i="43" s="1"/>
  <c r="BG82" i="43"/>
  <c r="BI82" i="43" s="1"/>
  <c r="CX6" i="43"/>
  <c r="BR6" i="43"/>
  <c r="BG89" i="43"/>
  <c r="BI89" i="43" s="1"/>
  <c r="CH5" i="43"/>
  <c r="BG93" i="43"/>
  <c r="BI93" i="43" s="1"/>
  <c r="BG92" i="43"/>
  <c r="BI92" i="43" s="1"/>
  <c r="DV6" i="43"/>
  <c r="DW6" i="43"/>
  <c r="DU6" i="43"/>
  <c r="BB6" i="43"/>
  <c r="DC77" i="43"/>
  <c r="DE77" i="43" s="1"/>
  <c r="CM69" i="43"/>
  <c r="CO69" i="43" s="1"/>
  <c r="BG94" i="43"/>
  <c r="BI94" i="43" s="1"/>
  <c r="BG84" i="43"/>
  <c r="BI84" i="43" s="1"/>
  <c r="BR5" i="43"/>
  <c r="BG95" i="43"/>
  <c r="BI95" i="43" s="1"/>
  <c r="CM70" i="43"/>
  <c r="CO70" i="43" s="1"/>
  <c r="CX5" i="43"/>
  <c r="CH6" i="43"/>
  <c r="BW76" i="43"/>
  <c r="BY76" i="43" s="1"/>
  <c r="DC73" i="43"/>
  <c r="DE73" i="43" s="1"/>
  <c r="DV5" i="43"/>
  <c r="BW78" i="43"/>
  <c r="BY78" i="43" s="1"/>
  <c r="BG81" i="43"/>
  <c r="BI81" i="43" s="1"/>
  <c r="BG85" i="43"/>
  <c r="BI85" i="43" s="1"/>
  <c r="DU5" i="43"/>
  <c r="BW79" i="43"/>
  <c r="BY79" i="43" s="1"/>
  <c r="BG83" i="43"/>
  <c r="BI83" i="43" s="1"/>
  <c r="BG88" i="43"/>
  <c r="BI88" i="43" s="1"/>
  <c r="DC75" i="43"/>
  <c r="DE75" i="43" s="1"/>
  <c r="BG90" i="43"/>
  <c r="BI90" i="43" s="1"/>
  <c r="Z76" i="42"/>
  <c r="Z100" i="42"/>
  <c r="Z75" i="42"/>
  <c r="Z74" i="42"/>
  <c r="K77" i="42"/>
  <c r="K97" i="42"/>
  <c r="K53" i="42"/>
  <c r="K41" i="42"/>
  <c r="K26" i="42"/>
  <c r="K52" i="42"/>
  <c r="Z44" i="42"/>
  <c r="J77" i="42"/>
  <c r="J97" i="42"/>
  <c r="AD62" i="42"/>
  <c r="AD43" i="42"/>
  <c r="AD83" i="42"/>
  <c r="AD99" i="42"/>
  <c r="AD70" i="42"/>
  <c r="AD72" i="42"/>
  <c r="AD28" i="42"/>
  <c r="T69" i="42"/>
  <c r="T63" i="42"/>
  <c r="T64" i="42"/>
  <c r="T42" i="42"/>
  <c r="T98" i="42"/>
  <c r="T82" i="42"/>
  <c r="T71" i="42"/>
  <c r="T27" i="42"/>
  <c r="U42" i="42"/>
  <c r="U98" i="42"/>
  <c r="U71" i="42"/>
  <c r="U69" i="42"/>
  <c r="U63" i="42"/>
  <c r="U64" i="42"/>
  <c r="U27" i="42"/>
  <c r="U82" i="42"/>
  <c r="J41" i="42"/>
  <c r="J26" i="42"/>
  <c r="J53" i="42"/>
  <c r="W63" i="42"/>
  <c r="W69" i="42"/>
  <c r="W27" i="42"/>
  <c r="W98" i="42"/>
  <c r="W42" i="42"/>
  <c r="W82" i="42"/>
  <c r="W71" i="42"/>
  <c r="W64" i="42"/>
  <c r="T75" i="27"/>
  <c r="Y98" i="27"/>
  <c r="AO83" i="27"/>
  <c r="AU62" i="27"/>
  <c r="AL70" i="27"/>
  <c r="U72" i="27"/>
  <c r="AI70" i="27"/>
  <c r="R63" i="27"/>
  <c r="T73" i="27"/>
  <c r="R98" i="27"/>
  <c r="Y27" i="27"/>
  <c r="AI28" i="27"/>
  <c r="T100" i="27"/>
  <c r="R69" i="27"/>
  <c r="AO99" i="27"/>
  <c r="AQ62" i="27"/>
  <c r="AI62" i="27"/>
  <c r="AI72" i="27"/>
  <c r="AZ28" i="27"/>
  <c r="AI83" i="27"/>
  <c r="T29" i="27"/>
  <c r="AZ70" i="27"/>
  <c r="AU72" i="27"/>
  <c r="Y71" i="27"/>
  <c r="Y42" i="27"/>
  <c r="U43" i="27"/>
  <c r="AZ99" i="27"/>
  <c r="AU83" i="27"/>
  <c r="U28" i="27"/>
  <c r="AZ62" i="27"/>
  <c r="U83" i="27"/>
  <c r="Y64" i="27"/>
  <c r="AZ83" i="27"/>
  <c r="AU99" i="27"/>
  <c r="AH62" i="27"/>
  <c r="BA99" i="27"/>
  <c r="BA83" i="27"/>
  <c r="X44" i="27"/>
  <c r="AH70" i="27"/>
  <c r="AH43" i="27"/>
  <c r="BA72" i="27"/>
  <c r="AI99" i="27"/>
  <c r="AY70" i="27"/>
  <c r="BA28" i="27"/>
  <c r="AH99" i="27"/>
  <c r="BA43" i="27"/>
  <c r="AY43" i="27"/>
  <c r="AY72" i="27"/>
  <c r="AJ99" i="27"/>
  <c r="AO43" i="27"/>
  <c r="AL62" i="27"/>
  <c r="AJ28" i="27"/>
  <c r="AJ72" i="27"/>
  <c r="AO72" i="27"/>
  <c r="AL72" i="27"/>
  <c r="AG99" i="27"/>
  <c r="AO70" i="27"/>
  <c r="AO62" i="27"/>
  <c r="AT83" i="27"/>
  <c r="AG83" i="27"/>
  <c r="AL28" i="27"/>
  <c r="AG28" i="27"/>
  <c r="AC70" i="27"/>
  <c r="AT72" i="27"/>
  <c r="AL83" i="27"/>
  <c r="AL99" i="27"/>
  <c r="AC62" i="27"/>
  <c r="AT62" i="27"/>
  <c r="AC83" i="27"/>
  <c r="AJ43" i="27"/>
  <c r="AT99" i="27"/>
  <c r="AT28" i="27"/>
  <c r="AC99" i="27"/>
  <c r="AT43" i="27"/>
  <c r="AC72" i="27"/>
  <c r="AC28" i="27"/>
  <c r="AQ43" i="27"/>
  <c r="AJ62" i="27"/>
  <c r="X100" i="42"/>
  <c r="X29" i="42"/>
  <c r="X76" i="42"/>
  <c r="X75" i="42"/>
  <c r="X74" i="42"/>
  <c r="X73" i="42"/>
  <c r="X44" i="42"/>
  <c r="Y100" i="27"/>
  <c r="Y29" i="27"/>
  <c r="Y76" i="27"/>
  <c r="Y75" i="27"/>
  <c r="Y73" i="27"/>
  <c r="Y74" i="27"/>
  <c r="Y44" i="27"/>
  <c r="G87" i="44"/>
  <c r="G96" i="44"/>
  <c r="G65" i="44"/>
  <c r="G46" i="44"/>
  <c r="G47" i="44"/>
  <c r="G48" i="44"/>
  <c r="G24" i="44"/>
  <c r="G37" i="44"/>
  <c r="AJ62" i="42"/>
  <c r="AJ28" i="42"/>
  <c r="AJ99" i="42"/>
  <c r="AJ70" i="42"/>
  <c r="AJ83" i="42"/>
  <c r="AJ72" i="42"/>
  <c r="AJ43" i="42"/>
  <c r="Z39" i="44"/>
  <c r="Z26" i="44"/>
  <c r="Z98" i="44"/>
  <c r="Z71" i="44"/>
  <c r="Z69" i="44"/>
  <c r="Z67" i="44"/>
  <c r="AX99" i="27"/>
  <c r="D96" i="44"/>
  <c r="D24" i="44"/>
  <c r="D37" i="44"/>
  <c r="J47" i="44"/>
  <c r="J46" i="44"/>
  <c r="J87" i="44"/>
  <c r="J96" i="44"/>
  <c r="J65" i="44"/>
  <c r="J48" i="44"/>
  <c r="J24" i="44"/>
  <c r="J37" i="44"/>
  <c r="F96" i="44"/>
  <c r="F37" i="44"/>
  <c r="F87" i="44"/>
  <c r="F65" i="44"/>
  <c r="F46" i="44"/>
  <c r="F47" i="44"/>
  <c r="F24" i="44"/>
  <c r="F48" i="44"/>
  <c r="AC72" i="42"/>
  <c r="AC43" i="42"/>
  <c r="AC62" i="42"/>
  <c r="AC83" i="42"/>
  <c r="AC99" i="42"/>
  <c r="AC28" i="42"/>
  <c r="AC70" i="42"/>
  <c r="S26" i="44"/>
  <c r="S69" i="44"/>
  <c r="S67" i="44"/>
  <c r="S39" i="44"/>
  <c r="S98" i="44"/>
  <c r="S71" i="44"/>
  <c r="O26" i="44"/>
  <c r="O39" i="44"/>
  <c r="O71" i="44"/>
  <c r="O98" i="44"/>
  <c r="O67" i="44"/>
  <c r="O69" i="44"/>
  <c r="Z98" i="42"/>
  <c r="Z71" i="42"/>
  <c r="Z63" i="42"/>
  <c r="Z69" i="42"/>
  <c r="Z27" i="42"/>
  <c r="Z64" i="42"/>
  <c r="Z42" i="42"/>
  <c r="Z82" i="42"/>
  <c r="J38" i="44"/>
  <c r="J25" i="44"/>
  <c r="J97" i="44"/>
  <c r="J73" i="44"/>
  <c r="J70" i="44"/>
  <c r="J75" i="44"/>
  <c r="J72" i="44"/>
  <c r="J74" i="44"/>
  <c r="J66" i="44"/>
  <c r="J68" i="44"/>
  <c r="X74" i="27"/>
  <c r="I46" i="44"/>
  <c r="I24" i="44"/>
  <c r="I37" i="44"/>
  <c r="I87" i="44"/>
  <c r="I96" i="44"/>
  <c r="I65" i="44"/>
  <c r="I47" i="44"/>
  <c r="I48" i="44"/>
  <c r="AE62" i="27"/>
  <c r="BA62" i="42"/>
  <c r="BA83" i="42"/>
  <c r="BA72" i="42"/>
  <c r="BA99" i="42"/>
  <c r="BA70" i="42"/>
  <c r="BA43" i="42"/>
  <c r="BA28" i="42"/>
  <c r="M13" i="31"/>
  <c r="M65" i="44"/>
  <c r="M46" i="44"/>
  <c r="M47" i="44"/>
  <c r="M37" i="44"/>
  <c r="M48" i="44"/>
  <c r="M24" i="44"/>
  <c r="M87" i="44"/>
  <c r="M96" i="44"/>
  <c r="Q48" i="44"/>
  <c r="Q24" i="44"/>
  <c r="Q87" i="44"/>
  <c r="Q96" i="44"/>
  <c r="Q65" i="44"/>
  <c r="Q37" i="44"/>
  <c r="Q46" i="44"/>
  <c r="Q47" i="44"/>
  <c r="Z27" i="27"/>
  <c r="Z71" i="27"/>
  <c r="Z82" i="27"/>
  <c r="Z64" i="27"/>
  <c r="Z63" i="27"/>
  <c r="Z69" i="27"/>
  <c r="Z42" i="27"/>
  <c r="Z98" i="27"/>
  <c r="T26" i="44"/>
  <c r="T98" i="44"/>
  <c r="T69" i="44"/>
  <c r="T67" i="44"/>
  <c r="T71" i="44"/>
  <c r="T39" i="44"/>
  <c r="O38" i="44"/>
  <c r="O97" i="44"/>
  <c r="O73" i="44"/>
  <c r="O74" i="44"/>
  <c r="O75" i="44"/>
  <c r="O25" i="44"/>
  <c r="O70" i="44"/>
  <c r="O72" i="44"/>
  <c r="O68" i="44"/>
  <c r="O66" i="44"/>
  <c r="R26" i="44"/>
  <c r="R98" i="44"/>
  <c r="R71" i="44"/>
  <c r="R69" i="44"/>
  <c r="R67" i="44"/>
  <c r="R39" i="44"/>
  <c r="X73" i="27"/>
  <c r="X29" i="27"/>
  <c r="AE70" i="27"/>
  <c r="P25" i="44"/>
  <c r="P72" i="44"/>
  <c r="P38" i="44"/>
  <c r="P74" i="44"/>
  <c r="P75" i="44"/>
  <c r="P70" i="44"/>
  <c r="P66" i="44"/>
  <c r="P73" i="44"/>
  <c r="P97" i="44"/>
  <c r="P68" i="44"/>
  <c r="W39" i="44"/>
  <c r="W26" i="44"/>
  <c r="W98" i="44"/>
  <c r="W71" i="44"/>
  <c r="W69" i="44"/>
  <c r="W67" i="44"/>
  <c r="AL62" i="42"/>
  <c r="AL28" i="42"/>
  <c r="AL99" i="42"/>
  <c r="AL70" i="42"/>
  <c r="AL72" i="42"/>
  <c r="AL83" i="42"/>
  <c r="AL43" i="42"/>
  <c r="AG83" i="42"/>
  <c r="AG72" i="42"/>
  <c r="AG28" i="42"/>
  <c r="AG99" i="42"/>
  <c r="AG70" i="42"/>
  <c r="AG43" i="42"/>
  <c r="AG62" i="42"/>
  <c r="AO70" i="42"/>
  <c r="AO62" i="42"/>
  <c r="AO43" i="42"/>
  <c r="AO83" i="42"/>
  <c r="AO99" i="42"/>
  <c r="AO72" i="42"/>
  <c r="AO28" i="42"/>
  <c r="Y69" i="42"/>
  <c r="Y98" i="42"/>
  <c r="Y42" i="42"/>
  <c r="Y71" i="42"/>
  <c r="Y82" i="42"/>
  <c r="Y64" i="42"/>
  <c r="Y63" i="42"/>
  <c r="Y27" i="42"/>
  <c r="AU28" i="42"/>
  <c r="AU43" i="42"/>
  <c r="AU99" i="42"/>
  <c r="AU72" i="42"/>
  <c r="AU62" i="42"/>
  <c r="AU83" i="42"/>
  <c r="AU70" i="42"/>
  <c r="AF99" i="42"/>
  <c r="AF83" i="42"/>
  <c r="AF72" i="42"/>
  <c r="AF62" i="42"/>
  <c r="AF43" i="42"/>
  <c r="AF28" i="42"/>
  <c r="AF70" i="42"/>
  <c r="AT70" i="42"/>
  <c r="AT43" i="42"/>
  <c r="AT72" i="42"/>
  <c r="AT83" i="42"/>
  <c r="AT99" i="42"/>
  <c r="AT62" i="42"/>
  <c r="AT28" i="42"/>
  <c r="AG70" i="27"/>
  <c r="AG72" i="27"/>
  <c r="V39" i="44"/>
  <c r="V71" i="44"/>
  <c r="V26" i="44"/>
  <c r="V98" i="44"/>
  <c r="V69" i="44"/>
  <c r="V67" i="44"/>
  <c r="U26" i="44"/>
  <c r="U98" i="44"/>
  <c r="U69" i="44"/>
  <c r="U67" i="44"/>
  <c r="U71" i="44"/>
  <c r="U39" i="44"/>
  <c r="AF83" i="27"/>
  <c r="AF62" i="27"/>
  <c r="AF99" i="27"/>
  <c r="AF72" i="27"/>
  <c r="AF70" i="27"/>
  <c r="AF43" i="27"/>
  <c r="AF28" i="27"/>
  <c r="K13" i="31"/>
  <c r="AM72" i="42"/>
  <c r="AM62" i="42"/>
  <c r="AM28" i="42"/>
  <c r="AM99" i="42"/>
  <c r="AM70" i="42"/>
  <c r="AM83" i="42"/>
  <c r="AM43" i="42"/>
  <c r="X76" i="27"/>
  <c r="BB70" i="27"/>
  <c r="N38" i="44"/>
  <c r="N70" i="44"/>
  <c r="N75" i="44"/>
  <c r="N74" i="44"/>
  <c r="N25" i="44"/>
  <c r="N72" i="44"/>
  <c r="N68" i="44"/>
  <c r="N66" i="44"/>
  <c r="N97" i="44"/>
  <c r="N73" i="44"/>
  <c r="Q13" i="31"/>
  <c r="AH70" i="42"/>
  <c r="AH83" i="42"/>
  <c r="AH99" i="42"/>
  <c r="AH72" i="42"/>
  <c r="AH28" i="42"/>
  <c r="AH62" i="42"/>
  <c r="AH43" i="42"/>
  <c r="AY28" i="42"/>
  <c r="AY99" i="42"/>
  <c r="AY83" i="42"/>
  <c r="AY62" i="42"/>
  <c r="AY72" i="42"/>
  <c r="AY70" i="42"/>
  <c r="AY43" i="42"/>
  <c r="M38" i="44"/>
  <c r="M70" i="44"/>
  <c r="M73" i="44"/>
  <c r="M97" i="44"/>
  <c r="M75" i="44"/>
  <c r="M66" i="44"/>
  <c r="M74" i="44"/>
  <c r="M25" i="44"/>
  <c r="M72" i="44"/>
  <c r="M68" i="44"/>
  <c r="AK28" i="42"/>
  <c r="AK99" i="42"/>
  <c r="AK83" i="42"/>
  <c r="AK72" i="42"/>
  <c r="AK70" i="42"/>
  <c r="AK43" i="42"/>
  <c r="AK62" i="42"/>
  <c r="AS83" i="42"/>
  <c r="AS99" i="42"/>
  <c r="AS72" i="42"/>
  <c r="AS62" i="42"/>
  <c r="AS70" i="42"/>
  <c r="AS43" i="42"/>
  <c r="AS28" i="42"/>
  <c r="AQ43" i="42"/>
  <c r="AQ83" i="42"/>
  <c r="AQ72" i="42"/>
  <c r="AQ99" i="42"/>
  <c r="AQ28" i="42"/>
  <c r="AQ70" i="42"/>
  <c r="AQ62" i="42"/>
  <c r="AK43" i="27"/>
  <c r="AK83" i="27"/>
  <c r="AK72" i="27"/>
  <c r="AK28" i="27"/>
  <c r="AK62" i="27"/>
  <c r="AK70" i="27"/>
  <c r="AK99" i="27"/>
  <c r="AB39" i="44"/>
  <c r="AB26" i="44"/>
  <c r="AB98" i="44"/>
  <c r="AB71" i="44"/>
  <c r="AB69" i="44"/>
  <c r="AB67" i="44"/>
  <c r="J13" i="31"/>
  <c r="E96" i="44"/>
  <c r="E37" i="44"/>
  <c r="E24" i="44"/>
  <c r="AA39" i="44"/>
  <c r="AA71" i="44"/>
  <c r="AA26" i="44"/>
  <c r="AA98" i="44"/>
  <c r="AA69" i="44"/>
  <c r="AA67" i="44"/>
  <c r="AX43" i="27"/>
  <c r="K47" i="44"/>
  <c r="K37" i="44"/>
  <c r="K46" i="44"/>
  <c r="K65" i="44"/>
  <c r="K24" i="44"/>
  <c r="K87" i="44"/>
  <c r="K96" i="44"/>
  <c r="K48" i="44"/>
  <c r="AI70" i="42"/>
  <c r="AI83" i="42"/>
  <c r="AI62" i="42"/>
  <c r="AI43" i="42"/>
  <c r="AI28" i="42"/>
  <c r="AI99" i="42"/>
  <c r="AI72" i="42"/>
  <c r="AZ72" i="42"/>
  <c r="AZ62" i="42"/>
  <c r="AZ43" i="42"/>
  <c r="AZ70" i="42"/>
  <c r="AZ28" i="42"/>
  <c r="AZ99" i="42"/>
  <c r="AZ83" i="42"/>
  <c r="AW72" i="42"/>
  <c r="AW70" i="42"/>
  <c r="AW99" i="42"/>
  <c r="AW83" i="42"/>
  <c r="AW28" i="42"/>
  <c r="AW43" i="42"/>
  <c r="AW62" i="42"/>
  <c r="Y39" i="44"/>
  <c r="Y26" i="44"/>
  <c r="Y98" i="44"/>
  <c r="Y71" i="44"/>
  <c r="Y69" i="44"/>
  <c r="Y67" i="44"/>
  <c r="AX28" i="27"/>
  <c r="AQ70" i="27"/>
  <c r="BB43" i="27"/>
  <c r="O47" i="44"/>
  <c r="O48" i="44"/>
  <c r="O37" i="44"/>
  <c r="O46" i="44"/>
  <c r="O87" i="44"/>
  <c r="O96" i="44"/>
  <c r="O65" i="44"/>
  <c r="O24" i="44"/>
  <c r="K97" i="44"/>
  <c r="K72" i="44"/>
  <c r="K73" i="44"/>
  <c r="K70" i="44"/>
  <c r="K75" i="44"/>
  <c r="K74" i="44"/>
  <c r="K66" i="44"/>
  <c r="K68" i="44"/>
  <c r="K25" i="44"/>
  <c r="K38" i="44"/>
  <c r="H87" i="44"/>
  <c r="H96" i="44"/>
  <c r="H65" i="44"/>
  <c r="H47" i="44"/>
  <c r="H48" i="44"/>
  <c r="H37" i="44"/>
  <c r="H24" i="44"/>
  <c r="H46" i="44"/>
  <c r="AW99" i="27"/>
  <c r="AW70" i="27"/>
  <c r="AW72" i="27"/>
  <c r="AW62" i="27"/>
  <c r="AW43" i="27"/>
  <c r="AW83" i="27"/>
  <c r="AW28" i="27"/>
  <c r="X39" i="44"/>
  <c r="X26" i="44"/>
  <c r="X98" i="44"/>
  <c r="X71" i="44"/>
  <c r="X69" i="44"/>
  <c r="X67" i="44"/>
  <c r="AE28" i="42"/>
  <c r="AE99" i="42"/>
  <c r="AE83" i="42"/>
  <c r="AE72" i="42"/>
  <c r="AE62" i="42"/>
  <c r="AE70" i="42"/>
  <c r="AE43" i="42"/>
  <c r="X75" i="27"/>
  <c r="BB72" i="27"/>
  <c r="AX70" i="27"/>
  <c r="BB99" i="27"/>
  <c r="D97" i="42"/>
  <c r="D26" i="42"/>
  <c r="D41" i="42"/>
  <c r="P71" i="44"/>
  <c r="P67" i="44"/>
  <c r="P69" i="44"/>
  <c r="P26" i="44"/>
  <c r="P39" i="44"/>
  <c r="P98" i="44"/>
  <c r="L13" i="31"/>
  <c r="AN83" i="42"/>
  <c r="AN99" i="42"/>
  <c r="AN70" i="42"/>
  <c r="AN72" i="42"/>
  <c r="AN62" i="42"/>
  <c r="AN43" i="42"/>
  <c r="AN28" i="42"/>
  <c r="L72" i="44"/>
  <c r="L70" i="44"/>
  <c r="L75" i="44"/>
  <c r="L73" i="44"/>
  <c r="L66" i="44"/>
  <c r="L97" i="44"/>
  <c r="L74" i="44"/>
  <c r="L25" i="44"/>
  <c r="L68" i="44"/>
  <c r="L38" i="44"/>
  <c r="AX72" i="27"/>
  <c r="N13" i="31"/>
  <c r="P46" i="44"/>
  <c r="P87" i="44"/>
  <c r="P24" i="44"/>
  <c r="P96" i="44"/>
  <c r="P37" i="44"/>
  <c r="P48" i="44"/>
  <c r="P65" i="44"/>
  <c r="P47" i="44"/>
  <c r="BB62" i="42"/>
  <c r="BB99" i="42"/>
  <c r="BB83" i="42"/>
  <c r="BB70" i="42"/>
  <c r="BB43" i="42"/>
  <c r="BB72" i="42"/>
  <c r="BB28" i="42"/>
  <c r="L46" i="44"/>
  <c r="L47" i="44"/>
  <c r="L96" i="44"/>
  <c r="L87" i="44"/>
  <c r="L65" i="44"/>
  <c r="L48" i="44"/>
  <c r="L24" i="44"/>
  <c r="L37" i="44"/>
  <c r="AN99" i="27"/>
  <c r="AN43" i="27"/>
  <c r="AN70" i="27"/>
  <c r="AN28" i="27"/>
  <c r="AN62" i="27"/>
  <c r="AN72" i="27"/>
  <c r="AN83" i="27"/>
  <c r="R27" i="42"/>
  <c r="R98" i="42"/>
  <c r="R82" i="42"/>
  <c r="R71" i="42"/>
  <c r="R63" i="42"/>
  <c r="R64" i="42"/>
  <c r="R69" i="42"/>
  <c r="R42" i="42"/>
  <c r="Q75" i="44"/>
  <c r="Q70" i="44"/>
  <c r="Q68" i="44"/>
  <c r="Q73" i="44"/>
  <c r="Q66" i="44"/>
  <c r="Q38" i="44"/>
  <c r="Q25" i="44"/>
  <c r="Q97" i="44"/>
  <c r="Q72" i="44"/>
  <c r="Q74" i="44"/>
  <c r="R74" i="44"/>
  <c r="R72" i="44"/>
  <c r="R68" i="44"/>
  <c r="R38" i="44"/>
  <c r="R97" i="44"/>
  <c r="R73" i="44"/>
  <c r="R25" i="44"/>
  <c r="R75" i="44"/>
  <c r="R70" i="44"/>
  <c r="R66" i="44"/>
  <c r="AX62" i="27"/>
  <c r="BB28" i="27"/>
  <c r="AX43" i="42"/>
  <c r="AX28" i="42"/>
  <c r="AX99" i="42"/>
  <c r="AX83" i="42"/>
  <c r="AX70" i="42"/>
  <c r="AX72" i="42"/>
  <c r="AX62" i="42"/>
  <c r="I26" i="44"/>
  <c r="I98" i="44"/>
  <c r="I71" i="44"/>
  <c r="I69" i="44"/>
  <c r="I67" i="44"/>
  <c r="I39" i="44"/>
  <c r="Y75" i="42"/>
  <c r="Y73" i="42"/>
  <c r="Y74" i="42"/>
  <c r="Y100" i="42"/>
  <c r="Y76" i="42"/>
  <c r="Y44" i="42"/>
  <c r="Y29" i="42"/>
  <c r="N47" i="44"/>
  <c r="N37" i="44"/>
  <c r="N46" i="44"/>
  <c r="N87" i="44"/>
  <c r="N65" i="44"/>
  <c r="N48" i="44"/>
  <c r="N24" i="44"/>
  <c r="N96" i="44"/>
  <c r="M26" i="27"/>
  <c r="P53" i="27"/>
  <c r="P77" i="27"/>
  <c r="G52" i="27"/>
  <c r="K41" i="27"/>
  <c r="K77" i="27"/>
  <c r="I26" i="27"/>
  <c r="K51" i="27"/>
  <c r="G53" i="27"/>
  <c r="P51" i="27"/>
  <c r="K52" i="27"/>
  <c r="K26" i="27"/>
  <c r="I51" i="27"/>
  <c r="E26" i="27"/>
  <c r="H97" i="27"/>
  <c r="K53" i="27"/>
  <c r="E97" i="27"/>
  <c r="H26" i="27"/>
  <c r="I97" i="27"/>
  <c r="P26" i="27"/>
  <c r="I77" i="27"/>
  <c r="P52" i="27"/>
  <c r="Q52" i="27"/>
  <c r="I53" i="27"/>
  <c r="Q53" i="27"/>
  <c r="I52" i="27"/>
  <c r="Q26" i="27"/>
  <c r="O51" i="27"/>
  <c r="M52" i="27"/>
  <c r="Q41" i="27"/>
  <c r="P41" i="27"/>
  <c r="M97" i="27"/>
  <c r="M51" i="27"/>
  <c r="M41" i="27"/>
  <c r="M77" i="27"/>
  <c r="D97" i="27"/>
  <c r="H77" i="27"/>
  <c r="H51" i="27"/>
  <c r="H41" i="27"/>
  <c r="H53" i="27"/>
  <c r="N97" i="27"/>
  <c r="N51" i="27"/>
  <c r="N53" i="27"/>
  <c r="N77" i="27"/>
  <c r="Q97" i="27"/>
  <c r="Q51" i="27"/>
  <c r="N26" i="27"/>
  <c r="G77" i="27"/>
  <c r="G97" i="27"/>
  <c r="G26" i="27"/>
  <c r="G41" i="27"/>
  <c r="F77" i="27"/>
  <c r="F51" i="27"/>
  <c r="F53" i="27"/>
  <c r="F41" i="27"/>
  <c r="F26" i="27"/>
  <c r="F97" i="27"/>
  <c r="F52" i="27"/>
  <c r="R26" i="27"/>
  <c r="R52" i="27"/>
  <c r="R41" i="27"/>
  <c r="R77" i="27"/>
  <c r="R53" i="27"/>
  <c r="R97" i="27"/>
  <c r="R51" i="27"/>
  <c r="N52" i="27"/>
  <c r="J52" i="27"/>
  <c r="J26" i="27"/>
  <c r="J77" i="27"/>
  <c r="J51" i="27"/>
  <c r="J41" i="27"/>
  <c r="J97" i="27"/>
  <c r="O97" i="27"/>
  <c r="O41" i="27"/>
  <c r="O26" i="27"/>
  <c r="O52" i="27"/>
  <c r="O53" i="27"/>
  <c r="L53" i="27"/>
  <c r="L51" i="27"/>
  <c r="L41" i="27"/>
  <c r="L97" i="27"/>
  <c r="L26" i="27"/>
  <c r="L77" i="27"/>
  <c r="L52" i="27"/>
  <c r="CD83" i="45" l="1"/>
  <c r="BN5" i="45"/>
  <c r="CD90" i="45"/>
  <c r="CD84" i="45"/>
  <c r="CQ6" i="43"/>
  <c r="X37" i="40"/>
  <c r="BN6" i="45"/>
  <c r="CD87" i="45"/>
  <c r="DF5" i="43"/>
  <c r="CP5" i="43"/>
  <c r="BK6" i="43"/>
  <c r="CF6" i="45"/>
  <c r="CE6" i="45"/>
  <c r="DE6" i="43"/>
  <c r="BJ6" i="43"/>
  <c r="CF5" i="45"/>
  <c r="CO6" i="43"/>
  <c r="BZ6" i="43"/>
  <c r="BJ5" i="43"/>
  <c r="BI6" i="43"/>
  <c r="BY6" i="43"/>
  <c r="CO5" i="43"/>
  <c r="CE5" i="45"/>
  <c r="DE5" i="43"/>
  <c r="DF6" i="43"/>
  <c r="BZ5" i="43"/>
  <c r="BY5" i="43"/>
  <c r="BI5" i="43"/>
  <c r="DG5" i="43"/>
  <c r="CA6" i="43"/>
  <c r="CA5" i="43"/>
  <c r="DG6" i="43"/>
  <c r="BK5" i="43"/>
  <c r="CQ5" i="43"/>
  <c r="M26" i="44"/>
  <c r="M39" i="44"/>
  <c r="M98" i="44"/>
  <c r="M71" i="44"/>
  <c r="M69" i="44"/>
  <c r="M67" i="44"/>
  <c r="N26" i="44"/>
  <c r="N39" i="44"/>
  <c r="N98" i="44"/>
  <c r="N71" i="44"/>
  <c r="N69" i="44"/>
  <c r="N67" i="44"/>
  <c r="J26" i="44"/>
  <c r="J71" i="44"/>
  <c r="J67" i="44"/>
  <c r="J39" i="44"/>
  <c r="J98" i="44"/>
  <c r="J69" i="44"/>
  <c r="K26" i="44"/>
  <c r="K39" i="44"/>
  <c r="K98" i="44"/>
  <c r="K69" i="44"/>
  <c r="K71" i="44"/>
  <c r="K67" i="44"/>
  <c r="Q26" i="44"/>
  <c r="Q98" i="44"/>
  <c r="Q71" i="44"/>
  <c r="Q69" i="44"/>
  <c r="Q67" i="44"/>
  <c r="Q39" i="44"/>
  <c r="L26" i="44"/>
  <c r="L98" i="44"/>
  <c r="L71" i="44"/>
  <c r="L69" i="44"/>
  <c r="L67" i="44"/>
  <c r="L39" i="44"/>
  <c r="BT88" i="31"/>
  <c r="BT86" i="31"/>
  <c r="BT84" i="31"/>
  <c r="BT82" i="31"/>
  <c r="BT80" i="31"/>
  <c r="BT79" i="31"/>
  <c r="BT77" i="31"/>
  <c r="BT76" i="31"/>
  <c r="BT85" i="31"/>
  <c r="BT83" i="31"/>
  <c r="BT81" i="31"/>
  <c r="BT78" i="31"/>
  <c r="BT64" i="31"/>
  <c r="BT62" i="31"/>
  <c r="BT60" i="31"/>
  <c r="BT58" i="31"/>
  <c r="BT56" i="31"/>
  <c r="BT54" i="31"/>
  <c r="BT52" i="31"/>
  <c r="BT61" i="31"/>
  <c r="BT55" i="31"/>
  <c r="BT63" i="31"/>
  <c r="BT49" i="31"/>
  <c r="BT51" i="31"/>
  <c r="BT50" i="31"/>
  <c r="BT59" i="31"/>
  <c r="BT53" i="31"/>
  <c r="BT27" i="31"/>
  <c r="BT57" i="31"/>
  <c r="BT40" i="31"/>
  <c r="BT99" i="31"/>
  <c r="BY85" i="31"/>
  <c r="BY83" i="31"/>
  <c r="BY81" i="31"/>
  <c r="BY88" i="31"/>
  <c r="BY84" i="31"/>
  <c r="BY80" i="31"/>
  <c r="BY78" i="31"/>
  <c r="BY82" i="31"/>
  <c r="BY86" i="31"/>
  <c r="BY79" i="31"/>
  <c r="BY76" i="31"/>
  <c r="BY63" i="31"/>
  <c r="BY61" i="31"/>
  <c r="BY57" i="31"/>
  <c r="BY55" i="31"/>
  <c r="BY53" i="31"/>
  <c r="BY51" i="31"/>
  <c r="BY49" i="31"/>
  <c r="BY62" i="31"/>
  <c r="BY77" i="31"/>
  <c r="BY58" i="31"/>
  <c r="BY56" i="31"/>
  <c r="BY54" i="31"/>
  <c r="BY52" i="31"/>
  <c r="BY50" i="31"/>
  <c r="BY64" i="31"/>
  <c r="BY60" i="31"/>
  <c r="BY59" i="31"/>
  <c r="BY27" i="31"/>
  <c r="BY40" i="31"/>
  <c r="BY99" i="31"/>
  <c r="BX75" i="31"/>
  <c r="BX74" i="31"/>
  <c r="BX70" i="31"/>
  <c r="BX72" i="31"/>
  <c r="BX73" i="31"/>
  <c r="BX66" i="31"/>
  <c r="BX68" i="31"/>
  <c r="BX97" i="31"/>
  <c r="BX25" i="31"/>
  <c r="BX38" i="31"/>
  <c r="AP24" i="31"/>
  <c r="AP87" i="31"/>
  <c r="AP65" i="31"/>
  <c r="AP47" i="31"/>
  <c r="AP46" i="31"/>
  <c r="AP48" i="31"/>
  <c r="AP37" i="31"/>
  <c r="AP96" i="31"/>
  <c r="AC87" i="31"/>
  <c r="AC65" i="31"/>
  <c r="AC47" i="31"/>
  <c r="AC48" i="31"/>
  <c r="AC46" i="31"/>
  <c r="AC96" i="31"/>
  <c r="AC24" i="31"/>
  <c r="AC37" i="31"/>
  <c r="CD24" i="31"/>
  <c r="CD37" i="31"/>
  <c r="CD96" i="31"/>
  <c r="AZ38" i="31"/>
  <c r="AZ72" i="31"/>
  <c r="AZ73" i="31"/>
  <c r="AZ74" i="31"/>
  <c r="AZ70" i="31"/>
  <c r="AZ75" i="31"/>
  <c r="AZ68" i="31"/>
  <c r="AZ66" i="31"/>
  <c r="AZ97" i="31"/>
  <c r="AZ25" i="31"/>
  <c r="BM88" i="31"/>
  <c r="BM86" i="31"/>
  <c r="BM84" i="31"/>
  <c r="BM82" i="31"/>
  <c r="BM80" i="31"/>
  <c r="BM85" i="31"/>
  <c r="BM81" i="31"/>
  <c r="BM79" i="31"/>
  <c r="BM77" i="31"/>
  <c r="BM83" i="31"/>
  <c r="BM78" i="31"/>
  <c r="BM76" i="31"/>
  <c r="BM64" i="31"/>
  <c r="BM62" i="31"/>
  <c r="BM60" i="31"/>
  <c r="BM58" i="31"/>
  <c r="BM56" i="31"/>
  <c r="BM54" i="31"/>
  <c r="BM52" i="31"/>
  <c r="BM50" i="31"/>
  <c r="BM63" i="31"/>
  <c r="BM59" i="31"/>
  <c r="BM57" i="31"/>
  <c r="BM55" i="31"/>
  <c r="BM53" i="31"/>
  <c r="BM51" i="31"/>
  <c r="BM49" i="31"/>
  <c r="BM61" i="31"/>
  <c r="BM99" i="31"/>
  <c r="BM27" i="31"/>
  <c r="BM40" i="31"/>
  <c r="BO69" i="31"/>
  <c r="BO67" i="31"/>
  <c r="BO71" i="31"/>
  <c r="BO98" i="31"/>
  <c r="BO39" i="31"/>
  <c r="BO26" i="31"/>
  <c r="BH25" i="31"/>
  <c r="BH74" i="31"/>
  <c r="BH75" i="31"/>
  <c r="BH72" i="31"/>
  <c r="BH70" i="31"/>
  <c r="BH68" i="31"/>
  <c r="BH73" i="31"/>
  <c r="BH66" i="31"/>
  <c r="BH97" i="31"/>
  <c r="BH38" i="31"/>
  <c r="BP87" i="31"/>
  <c r="BP65" i="31"/>
  <c r="BP48" i="31"/>
  <c r="BP47" i="31"/>
  <c r="BP46" i="31"/>
  <c r="BP37" i="31"/>
  <c r="BP96" i="31"/>
  <c r="BP24" i="31"/>
  <c r="BC87" i="31"/>
  <c r="BC65" i="31"/>
  <c r="BC48" i="31"/>
  <c r="BC47" i="31"/>
  <c r="BC24" i="31"/>
  <c r="BC46" i="31"/>
  <c r="BC96" i="31"/>
  <c r="BC37" i="31"/>
  <c r="AN88" i="31"/>
  <c r="AN86" i="31"/>
  <c r="AN84" i="31"/>
  <c r="AN82" i="31"/>
  <c r="AN81" i="31"/>
  <c r="AN80" i="31"/>
  <c r="AN83" i="31"/>
  <c r="AN79" i="31"/>
  <c r="AN85" i="31"/>
  <c r="AN78" i="31"/>
  <c r="AN76" i="31"/>
  <c r="AN77" i="31"/>
  <c r="AN64" i="31"/>
  <c r="AN62" i="31"/>
  <c r="AN60" i="31"/>
  <c r="AN58" i="31"/>
  <c r="AN56" i="31"/>
  <c r="AN54" i="31"/>
  <c r="AN52" i="31"/>
  <c r="AN61" i="31"/>
  <c r="AN55" i="31"/>
  <c r="AN63" i="31"/>
  <c r="AN59" i="31"/>
  <c r="AN51" i="31"/>
  <c r="AN50" i="31"/>
  <c r="AN53" i="31"/>
  <c r="AN49" i="31"/>
  <c r="AN57" i="31"/>
  <c r="AN27" i="31"/>
  <c r="AN40" i="31"/>
  <c r="AN99" i="31"/>
  <c r="W85" i="31"/>
  <c r="W83" i="31"/>
  <c r="W81" i="31"/>
  <c r="W78" i="31"/>
  <c r="W80" i="31"/>
  <c r="W88" i="31"/>
  <c r="W82" i="31"/>
  <c r="W79" i="31"/>
  <c r="W84" i="31"/>
  <c r="W77" i="31"/>
  <c r="W86" i="31"/>
  <c r="W76" i="31"/>
  <c r="W64" i="31"/>
  <c r="W62" i="31"/>
  <c r="W58" i="31"/>
  <c r="W56" i="31"/>
  <c r="W54" i="31"/>
  <c r="W52" i="31"/>
  <c r="W50" i="31"/>
  <c r="W49" i="31"/>
  <c r="W59" i="31"/>
  <c r="W55" i="31"/>
  <c r="W51" i="31"/>
  <c r="W61" i="31"/>
  <c r="W63" i="31"/>
  <c r="W60" i="31"/>
  <c r="W27" i="31"/>
  <c r="W57" i="31"/>
  <c r="W40" i="31"/>
  <c r="W53" i="31"/>
  <c r="W99" i="31"/>
  <c r="CA87" i="31"/>
  <c r="CA65" i="31"/>
  <c r="CA48" i="31"/>
  <c r="CA46" i="31"/>
  <c r="CA47" i="31"/>
  <c r="CA37" i="31"/>
  <c r="CA96" i="31"/>
  <c r="CA24" i="31"/>
  <c r="AT27" i="31"/>
  <c r="AT85" i="31"/>
  <c r="AT78" i="31"/>
  <c r="AT76" i="31"/>
  <c r="AT86" i="31"/>
  <c r="AT83" i="31"/>
  <c r="AT82" i="31"/>
  <c r="AT77" i="31"/>
  <c r="AT80" i="31"/>
  <c r="AT88" i="31"/>
  <c r="AT81" i="31"/>
  <c r="AT79" i="31"/>
  <c r="AT63" i="31"/>
  <c r="AT61" i="31"/>
  <c r="AT59" i="31"/>
  <c r="AT62" i="31"/>
  <c r="AT64" i="31"/>
  <c r="AT60" i="31"/>
  <c r="AT84" i="31"/>
  <c r="AT57" i="31"/>
  <c r="AT53" i="31"/>
  <c r="AT50" i="31"/>
  <c r="AT49" i="31"/>
  <c r="AT58" i="31"/>
  <c r="AT54" i="31"/>
  <c r="AT51" i="31"/>
  <c r="AT55" i="31"/>
  <c r="AT56" i="31"/>
  <c r="AT52" i="31"/>
  <c r="AT40" i="31"/>
  <c r="AT99" i="31"/>
  <c r="BC38" i="31"/>
  <c r="BC73" i="31"/>
  <c r="BC70" i="31"/>
  <c r="BC74" i="31"/>
  <c r="BC68" i="31"/>
  <c r="BC66" i="31"/>
  <c r="BC75" i="31"/>
  <c r="BC72" i="31"/>
  <c r="BC97" i="31"/>
  <c r="BC25" i="31"/>
  <c r="BK75" i="31"/>
  <c r="BK70" i="31"/>
  <c r="BK72" i="31"/>
  <c r="BK68" i="31"/>
  <c r="BK66" i="31"/>
  <c r="BK73" i="31"/>
  <c r="BK74" i="31"/>
  <c r="BK97" i="31"/>
  <c r="BK25" i="31"/>
  <c r="BK38" i="31"/>
  <c r="BT37" i="31"/>
  <c r="BT87" i="31"/>
  <c r="BT65" i="31"/>
  <c r="BT48" i="31"/>
  <c r="BT46" i="31"/>
  <c r="BT47" i="31"/>
  <c r="BT24" i="31"/>
  <c r="BT96" i="31"/>
  <c r="AX74" i="31"/>
  <c r="AX72" i="31"/>
  <c r="AX70" i="31"/>
  <c r="AX75" i="31"/>
  <c r="AX73" i="31"/>
  <c r="AX68" i="31"/>
  <c r="AX66" i="31"/>
  <c r="AX97" i="31"/>
  <c r="AX38" i="31"/>
  <c r="AX25" i="31"/>
  <c r="BW68" i="31"/>
  <c r="BW66" i="31"/>
  <c r="BW74" i="31"/>
  <c r="BW70" i="31"/>
  <c r="BW75" i="31"/>
  <c r="BW73" i="31"/>
  <c r="BW25" i="31"/>
  <c r="BW72" i="31"/>
  <c r="BW38" i="31"/>
  <c r="BW97" i="31"/>
  <c r="BN88" i="31"/>
  <c r="BN86" i="31"/>
  <c r="BN84" i="31"/>
  <c r="BN81" i="31"/>
  <c r="BN80" i="31"/>
  <c r="BN79" i="31"/>
  <c r="BN77" i="31"/>
  <c r="BN83" i="31"/>
  <c r="BN82" i="31"/>
  <c r="BN85" i="31"/>
  <c r="BN78" i="31"/>
  <c r="BN76" i="31"/>
  <c r="BN64" i="31"/>
  <c r="BN62" i="31"/>
  <c r="BN60" i="31"/>
  <c r="BN63" i="31"/>
  <c r="BN59" i="31"/>
  <c r="BN61" i="31"/>
  <c r="BN58" i="31"/>
  <c r="BN54" i="31"/>
  <c r="BN55" i="31"/>
  <c r="BN56" i="31"/>
  <c r="BN52" i="31"/>
  <c r="BN51" i="31"/>
  <c r="BN50" i="31"/>
  <c r="BN57" i="31"/>
  <c r="BN53" i="31"/>
  <c r="BN49" i="31"/>
  <c r="BN40" i="31"/>
  <c r="BN27" i="31"/>
  <c r="BN99" i="31"/>
  <c r="CD25" i="31"/>
  <c r="CD97" i="31"/>
  <c r="CD38" i="31"/>
  <c r="AQ25" i="31"/>
  <c r="AQ68" i="31"/>
  <c r="AQ66" i="31"/>
  <c r="AQ74" i="31"/>
  <c r="AQ75" i="31"/>
  <c r="AQ70" i="31"/>
  <c r="AQ73" i="31"/>
  <c r="AQ72" i="31"/>
  <c r="AQ97" i="31"/>
  <c r="AQ38" i="31"/>
  <c r="BO37" i="31"/>
  <c r="BO87" i="31"/>
  <c r="BO65" i="31"/>
  <c r="BO47" i="31"/>
  <c r="BO48" i="31"/>
  <c r="BO46" i="31"/>
  <c r="BO96" i="31"/>
  <c r="BO24" i="31"/>
  <c r="BH24" i="31"/>
  <c r="BH87" i="31"/>
  <c r="BH65" i="31"/>
  <c r="BH48" i="31"/>
  <c r="BH47" i="31"/>
  <c r="BH46" i="31"/>
  <c r="BH96" i="31"/>
  <c r="BH37" i="31"/>
  <c r="AU85" i="31"/>
  <c r="AU83" i="31"/>
  <c r="AU81" i="31"/>
  <c r="AU78" i="31"/>
  <c r="AU86" i="31"/>
  <c r="AU80" i="31"/>
  <c r="AU79" i="31"/>
  <c r="AU82" i="31"/>
  <c r="AU77" i="31"/>
  <c r="AU88" i="31"/>
  <c r="AU84" i="31"/>
  <c r="AU76" i="31"/>
  <c r="AU64" i="31"/>
  <c r="AU62" i="31"/>
  <c r="AU60" i="31"/>
  <c r="AU59" i="31"/>
  <c r="AU58" i="31"/>
  <c r="AU56" i="31"/>
  <c r="AU54" i="31"/>
  <c r="AU52" i="31"/>
  <c r="AU50" i="31"/>
  <c r="AU57" i="31"/>
  <c r="AU53" i="31"/>
  <c r="AU49" i="31"/>
  <c r="AU51" i="31"/>
  <c r="AU61" i="31"/>
  <c r="AU63" i="31"/>
  <c r="AU55" i="31"/>
  <c r="AU27" i="31"/>
  <c r="AU99" i="31"/>
  <c r="AU40" i="31"/>
  <c r="BU88" i="31"/>
  <c r="BU86" i="31"/>
  <c r="BU84" i="31"/>
  <c r="BU82" i="31"/>
  <c r="BU80" i="31"/>
  <c r="BU79" i="31"/>
  <c r="BU77" i="31"/>
  <c r="BU85" i="31"/>
  <c r="BU83" i="31"/>
  <c r="BU78" i="31"/>
  <c r="BU81" i="31"/>
  <c r="BU76" i="31"/>
  <c r="BU64" i="31"/>
  <c r="BU62" i="31"/>
  <c r="BU60" i="31"/>
  <c r="BU58" i="31"/>
  <c r="BU56" i="31"/>
  <c r="BU54" i="31"/>
  <c r="BU52" i="31"/>
  <c r="BU50" i="31"/>
  <c r="BU61" i="31"/>
  <c r="BU59" i="31"/>
  <c r="BU57" i="31"/>
  <c r="BU55" i="31"/>
  <c r="BU53" i="31"/>
  <c r="BU51" i="31"/>
  <c r="BU49" i="31"/>
  <c r="BU63" i="31"/>
  <c r="BU99" i="31"/>
  <c r="BU27" i="31"/>
  <c r="BU40" i="31"/>
  <c r="AF88" i="31"/>
  <c r="AF86" i="31"/>
  <c r="AF84" i="31"/>
  <c r="AF82" i="31"/>
  <c r="AF83" i="31"/>
  <c r="AF85" i="31"/>
  <c r="AF80" i="31"/>
  <c r="AF79" i="31"/>
  <c r="AF78" i="31"/>
  <c r="AF81" i="31"/>
  <c r="AF77" i="31"/>
  <c r="AF76" i="31"/>
  <c r="AF64" i="31"/>
  <c r="AF62" i="31"/>
  <c r="AF60" i="31"/>
  <c r="AF58" i="31"/>
  <c r="AF56" i="31"/>
  <c r="AF54" i="31"/>
  <c r="AF52" i="31"/>
  <c r="AF63" i="31"/>
  <c r="AF57" i="31"/>
  <c r="AF53" i="31"/>
  <c r="AF61" i="31"/>
  <c r="AF49" i="31"/>
  <c r="AF51" i="31"/>
  <c r="AF50" i="31"/>
  <c r="AF59" i="31"/>
  <c r="AF55" i="31"/>
  <c r="AF27" i="31"/>
  <c r="AF99" i="31"/>
  <c r="AF40" i="31"/>
  <c r="AJ85" i="31"/>
  <c r="AJ83" i="31"/>
  <c r="AJ81" i="31"/>
  <c r="AJ86" i="31"/>
  <c r="AJ78" i="31"/>
  <c r="AJ84" i="31"/>
  <c r="AJ80" i="31"/>
  <c r="AJ77" i="31"/>
  <c r="AJ79" i="31"/>
  <c r="AJ88" i="31"/>
  <c r="AJ82" i="31"/>
  <c r="AJ76" i="31"/>
  <c r="AJ63" i="31"/>
  <c r="AJ61" i="31"/>
  <c r="AJ57" i="31"/>
  <c r="AJ55" i="31"/>
  <c r="AJ53" i="31"/>
  <c r="AJ64" i="31"/>
  <c r="AJ60" i="31"/>
  <c r="AJ59" i="31"/>
  <c r="AJ58" i="31"/>
  <c r="AJ54" i="31"/>
  <c r="AJ50" i="31"/>
  <c r="AJ49" i="31"/>
  <c r="AJ51" i="31"/>
  <c r="AJ62" i="31"/>
  <c r="AJ52" i="31"/>
  <c r="AJ56" i="31"/>
  <c r="AJ99" i="31"/>
  <c r="AJ40" i="31"/>
  <c r="AJ27" i="31"/>
  <c r="AW74" i="31"/>
  <c r="AW72" i="31"/>
  <c r="AW75" i="31"/>
  <c r="AW73" i="31"/>
  <c r="AW68" i="31"/>
  <c r="AW66" i="31"/>
  <c r="AW70" i="31"/>
  <c r="AW38" i="31"/>
  <c r="AW25" i="31"/>
  <c r="AW97" i="31"/>
  <c r="AC75" i="31"/>
  <c r="AC73" i="31"/>
  <c r="AC74" i="31"/>
  <c r="AC72" i="31"/>
  <c r="AC70" i="31"/>
  <c r="AC68" i="31"/>
  <c r="AC66" i="31"/>
  <c r="AC25" i="31"/>
  <c r="AC97" i="31"/>
  <c r="AC38" i="31"/>
  <c r="BL87" i="31"/>
  <c r="BL65" i="31"/>
  <c r="BL48" i="31"/>
  <c r="BL37" i="31"/>
  <c r="BL46" i="31"/>
  <c r="BL47" i="31"/>
  <c r="BL96" i="31"/>
  <c r="BL24" i="31"/>
  <c r="AR85" i="31"/>
  <c r="AR83" i="31"/>
  <c r="AR81" i="31"/>
  <c r="AR82" i="31"/>
  <c r="AR88" i="31"/>
  <c r="AR84" i="31"/>
  <c r="AR78" i="31"/>
  <c r="AR76" i="31"/>
  <c r="AR86" i="31"/>
  <c r="AR79" i="31"/>
  <c r="AR77" i="31"/>
  <c r="AR80" i="31"/>
  <c r="AR63" i="31"/>
  <c r="AR61" i="31"/>
  <c r="AR57" i="31"/>
  <c r="AR55" i="31"/>
  <c r="AR53" i="31"/>
  <c r="AR62" i="31"/>
  <c r="AR56" i="31"/>
  <c r="AR52" i="31"/>
  <c r="AR60" i="31"/>
  <c r="AR50" i="31"/>
  <c r="AR49" i="31"/>
  <c r="AR64" i="31"/>
  <c r="AR59" i="31"/>
  <c r="AR58" i="31"/>
  <c r="AR54" i="31"/>
  <c r="AR51" i="31"/>
  <c r="AR99" i="31"/>
  <c r="AR27" i="31"/>
  <c r="AR40" i="31"/>
  <c r="AL27" i="31"/>
  <c r="AL85" i="31"/>
  <c r="AL78" i="31"/>
  <c r="AL76" i="31"/>
  <c r="AL88" i="31"/>
  <c r="AL82" i="31"/>
  <c r="AL81" i="31"/>
  <c r="AL84" i="31"/>
  <c r="AL83" i="31"/>
  <c r="AL80" i="31"/>
  <c r="AL79" i="31"/>
  <c r="AL86" i="31"/>
  <c r="AL63" i="31"/>
  <c r="AL61" i="31"/>
  <c r="AL59" i="31"/>
  <c r="AL64" i="31"/>
  <c r="AL60" i="31"/>
  <c r="AL62" i="31"/>
  <c r="AL51" i="31"/>
  <c r="AL55" i="31"/>
  <c r="AL56" i="31"/>
  <c r="AL52" i="31"/>
  <c r="AL57" i="31"/>
  <c r="AL53" i="31"/>
  <c r="AL58" i="31"/>
  <c r="AL50" i="31"/>
  <c r="AL77" i="31"/>
  <c r="AL54" i="31"/>
  <c r="AL49" i="31"/>
  <c r="AL40" i="31"/>
  <c r="AL99" i="31"/>
  <c r="BD87" i="31"/>
  <c r="BD47" i="31"/>
  <c r="BD65" i="31"/>
  <c r="BD48" i="31"/>
  <c r="BD46" i="31"/>
  <c r="BD96" i="31"/>
  <c r="BD37" i="31"/>
  <c r="BD24" i="31"/>
  <c r="BW88" i="31"/>
  <c r="BW86" i="31"/>
  <c r="BW84" i="31"/>
  <c r="BW82" i="31"/>
  <c r="BW80" i="31"/>
  <c r="BW79" i="31"/>
  <c r="BW77" i="31"/>
  <c r="BW85" i="31"/>
  <c r="BW81" i="31"/>
  <c r="BW83" i="31"/>
  <c r="BW78" i="31"/>
  <c r="BW76" i="31"/>
  <c r="BW63" i="31"/>
  <c r="BW61" i="31"/>
  <c r="BW59" i="31"/>
  <c r="BW57" i="31"/>
  <c r="BW55" i="31"/>
  <c r="BW53" i="31"/>
  <c r="BW51" i="31"/>
  <c r="BW49" i="31"/>
  <c r="BW50" i="31"/>
  <c r="BW56" i="31"/>
  <c r="BW52" i="31"/>
  <c r="BW60" i="31"/>
  <c r="BW62" i="31"/>
  <c r="BW64" i="31"/>
  <c r="BW58" i="31"/>
  <c r="BW54" i="31"/>
  <c r="BW99" i="31"/>
  <c r="BW27" i="31"/>
  <c r="BW40" i="31"/>
  <c r="BB75" i="31"/>
  <c r="BB73" i="31"/>
  <c r="BB74" i="31"/>
  <c r="BB72" i="31"/>
  <c r="BB70" i="31"/>
  <c r="BB68" i="31"/>
  <c r="BB66" i="31"/>
  <c r="BB25" i="31"/>
  <c r="BB38" i="31"/>
  <c r="BB97" i="31"/>
  <c r="BJ75" i="31"/>
  <c r="BJ73" i="31"/>
  <c r="BJ74" i="31"/>
  <c r="BJ72" i="31"/>
  <c r="BJ70" i="31"/>
  <c r="BJ68" i="31"/>
  <c r="BJ66" i="31"/>
  <c r="BJ25" i="31"/>
  <c r="BJ38" i="31"/>
  <c r="BJ97" i="31"/>
  <c r="BN87" i="31"/>
  <c r="BN65" i="31"/>
  <c r="BN46" i="31"/>
  <c r="BN47" i="31"/>
  <c r="BN48" i="31"/>
  <c r="BN24" i="31"/>
  <c r="BN96" i="31"/>
  <c r="BN37" i="31"/>
  <c r="BA87" i="31"/>
  <c r="BA65" i="31"/>
  <c r="BA47" i="31"/>
  <c r="BA48" i="31"/>
  <c r="BA46" i="31"/>
  <c r="BA96" i="31"/>
  <c r="BA24" i="31"/>
  <c r="BA37" i="31"/>
  <c r="AS75" i="31"/>
  <c r="AS73" i="31"/>
  <c r="AS74" i="31"/>
  <c r="AS72" i="31"/>
  <c r="AS70" i="31"/>
  <c r="AS68" i="31"/>
  <c r="AS66" i="31"/>
  <c r="AS97" i="31"/>
  <c r="AS38" i="31"/>
  <c r="AS25" i="31"/>
  <c r="AH88" i="31"/>
  <c r="AH86" i="31"/>
  <c r="AH80" i="31"/>
  <c r="AH79" i="31"/>
  <c r="AH77" i="31"/>
  <c r="AH84" i="31"/>
  <c r="AH76" i="31"/>
  <c r="AH85" i="31"/>
  <c r="AH83" i="31"/>
  <c r="AH78" i="31"/>
  <c r="AH82" i="31"/>
  <c r="AH81" i="31"/>
  <c r="AH64" i="31"/>
  <c r="AH62" i="31"/>
  <c r="AH60" i="31"/>
  <c r="AH63" i="31"/>
  <c r="AH61" i="31"/>
  <c r="AH59" i="31"/>
  <c r="AH49" i="31"/>
  <c r="AH58" i="31"/>
  <c r="AH54" i="31"/>
  <c r="AH51" i="31"/>
  <c r="AH50" i="31"/>
  <c r="AH55" i="31"/>
  <c r="AH56" i="31"/>
  <c r="AH52" i="31"/>
  <c r="AH53" i="31"/>
  <c r="AH57" i="31"/>
  <c r="AH99" i="31"/>
  <c r="AH27" i="31"/>
  <c r="AH40" i="31"/>
  <c r="AV75" i="31"/>
  <c r="AV72" i="31"/>
  <c r="AV68" i="31"/>
  <c r="AV66" i="31"/>
  <c r="AV73" i="31"/>
  <c r="AV74" i="31"/>
  <c r="AV70" i="31"/>
  <c r="AV38" i="31"/>
  <c r="AV97" i="31"/>
  <c r="AV25" i="31"/>
  <c r="AK87" i="31"/>
  <c r="AK65" i="31"/>
  <c r="AK47" i="31"/>
  <c r="AK48" i="31"/>
  <c r="AK46" i="31"/>
  <c r="AK37" i="31"/>
  <c r="AK96" i="31"/>
  <c r="AK24" i="31"/>
  <c r="AR74" i="31"/>
  <c r="AR75" i="31"/>
  <c r="AR70" i="31"/>
  <c r="AR72" i="31"/>
  <c r="AR68" i="31"/>
  <c r="AR66" i="31"/>
  <c r="AR73" i="31"/>
  <c r="AR97" i="31"/>
  <c r="AR38" i="31"/>
  <c r="AR25" i="31"/>
  <c r="AZ85" i="31"/>
  <c r="AZ83" i="31"/>
  <c r="AZ81" i="31"/>
  <c r="AZ86" i="31"/>
  <c r="AZ80" i="31"/>
  <c r="AZ82" i="31"/>
  <c r="AZ78" i="31"/>
  <c r="AZ77" i="31"/>
  <c r="AZ76" i="31"/>
  <c r="AZ84" i="31"/>
  <c r="AZ88" i="31"/>
  <c r="AZ79" i="31"/>
  <c r="AZ63" i="31"/>
  <c r="AZ61" i="31"/>
  <c r="AZ57" i="31"/>
  <c r="AZ55" i="31"/>
  <c r="AZ53" i="31"/>
  <c r="AZ64" i="31"/>
  <c r="AZ60" i="31"/>
  <c r="AZ59" i="31"/>
  <c r="AZ58" i="31"/>
  <c r="AZ54" i="31"/>
  <c r="AZ62" i="31"/>
  <c r="AZ50" i="31"/>
  <c r="AZ49" i="31"/>
  <c r="AZ56" i="31"/>
  <c r="AZ52" i="31"/>
  <c r="AZ51" i="31"/>
  <c r="AZ27" i="31"/>
  <c r="AZ40" i="31"/>
  <c r="AZ99" i="31"/>
  <c r="AR24" i="31"/>
  <c r="AR87" i="31"/>
  <c r="AR65" i="31"/>
  <c r="AR48" i="31"/>
  <c r="AR47" i="31"/>
  <c r="AR46" i="31"/>
  <c r="AR96" i="31"/>
  <c r="AR37" i="31"/>
  <c r="AM73" i="31"/>
  <c r="AM74" i="31"/>
  <c r="AM68" i="31"/>
  <c r="AM66" i="31"/>
  <c r="AM75" i="31"/>
  <c r="AM70" i="31"/>
  <c r="AM72" i="31"/>
  <c r="AM97" i="31"/>
  <c r="AM38" i="31"/>
  <c r="AM25" i="31"/>
  <c r="AO88" i="31"/>
  <c r="AO86" i="31"/>
  <c r="AO84" i="31"/>
  <c r="AO82" i="31"/>
  <c r="AO80" i="31"/>
  <c r="AO81" i="31"/>
  <c r="AO83" i="31"/>
  <c r="AO79" i="31"/>
  <c r="AO77" i="31"/>
  <c r="AO85" i="31"/>
  <c r="AO76" i="31"/>
  <c r="AO64" i="31"/>
  <c r="AO62" i="31"/>
  <c r="AO60" i="31"/>
  <c r="AO78" i="31"/>
  <c r="AO58" i="31"/>
  <c r="AO56" i="31"/>
  <c r="AO54" i="31"/>
  <c r="AO52" i="31"/>
  <c r="AO50" i="31"/>
  <c r="AO61" i="31"/>
  <c r="AO57" i="31"/>
  <c r="AO55" i="31"/>
  <c r="AO53" i="31"/>
  <c r="AO51" i="31"/>
  <c r="AO49" i="31"/>
  <c r="AO63" i="31"/>
  <c r="AO59" i="31"/>
  <c r="AO99" i="31"/>
  <c r="AO27" i="31"/>
  <c r="AO40" i="31"/>
  <c r="AM24" i="31"/>
  <c r="AM87" i="31"/>
  <c r="AM48" i="31"/>
  <c r="AM65" i="31"/>
  <c r="AM47" i="31"/>
  <c r="AM46" i="31"/>
  <c r="AM96" i="31"/>
  <c r="AM37" i="31"/>
  <c r="BG24" i="31"/>
  <c r="BG87" i="31"/>
  <c r="BG65" i="31"/>
  <c r="BG47" i="31"/>
  <c r="BG48" i="31"/>
  <c r="BG46" i="31"/>
  <c r="BG37" i="31"/>
  <c r="BG96" i="31"/>
  <c r="BV87" i="31"/>
  <c r="BV65" i="31"/>
  <c r="BV46" i="31"/>
  <c r="BV47" i="31"/>
  <c r="BV48" i="31"/>
  <c r="BV24" i="31"/>
  <c r="BV96" i="31"/>
  <c r="BV37" i="31"/>
  <c r="R88" i="31"/>
  <c r="R86" i="31"/>
  <c r="R83" i="31"/>
  <c r="R82" i="31"/>
  <c r="R84" i="31"/>
  <c r="R79" i="31"/>
  <c r="R77" i="31"/>
  <c r="R76" i="31"/>
  <c r="R81" i="31"/>
  <c r="R78" i="31"/>
  <c r="R85" i="31"/>
  <c r="R80" i="31"/>
  <c r="R64" i="31"/>
  <c r="R62" i="31"/>
  <c r="R60" i="31"/>
  <c r="R63" i="31"/>
  <c r="R61" i="31"/>
  <c r="R58" i="31"/>
  <c r="R54" i="31"/>
  <c r="R59" i="31"/>
  <c r="R55" i="31"/>
  <c r="R49" i="31"/>
  <c r="R56" i="31"/>
  <c r="R52" i="31"/>
  <c r="R57" i="31"/>
  <c r="R51" i="31"/>
  <c r="R27" i="31"/>
  <c r="R53" i="31"/>
  <c r="R40" i="31"/>
  <c r="R50" i="31"/>
  <c r="R99" i="31"/>
  <c r="BU74" i="31"/>
  <c r="BU72" i="31"/>
  <c r="BU70" i="31"/>
  <c r="BU75" i="31"/>
  <c r="BU73" i="31"/>
  <c r="BU68" i="31"/>
  <c r="BU66" i="31"/>
  <c r="BU97" i="31"/>
  <c r="BU25" i="31"/>
  <c r="BU38" i="31"/>
  <c r="AE75" i="31"/>
  <c r="AE72" i="31"/>
  <c r="AE68" i="31"/>
  <c r="AE66" i="31"/>
  <c r="AE73" i="31"/>
  <c r="AE74" i="31"/>
  <c r="AE70" i="31"/>
  <c r="AE38" i="31"/>
  <c r="AE97" i="31"/>
  <c r="AE25" i="31"/>
  <c r="BD88" i="31"/>
  <c r="BD86" i="31"/>
  <c r="BD84" i="31"/>
  <c r="BD82" i="31"/>
  <c r="BD80" i="31"/>
  <c r="BD81" i="31"/>
  <c r="BD83" i="31"/>
  <c r="BD79" i="31"/>
  <c r="BD77" i="31"/>
  <c r="BD78" i="31"/>
  <c r="BD85" i="31"/>
  <c r="BD64" i="31"/>
  <c r="BD62" i="31"/>
  <c r="BD60" i="31"/>
  <c r="BD59" i="31"/>
  <c r="BD58" i="31"/>
  <c r="BD56" i="31"/>
  <c r="BD54" i="31"/>
  <c r="BD52" i="31"/>
  <c r="BD76" i="31"/>
  <c r="BD61" i="31"/>
  <c r="BD55" i="31"/>
  <c r="BD49" i="31"/>
  <c r="BD51" i="31"/>
  <c r="BD57" i="31"/>
  <c r="BD63" i="31"/>
  <c r="BD53" i="31"/>
  <c r="BD50" i="31"/>
  <c r="BD27" i="31"/>
  <c r="BD40" i="31"/>
  <c r="BD99" i="31"/>
  <c r="AO87" i="31"/>
  <c r="AO48" i="31"/>
  <c r="AO65" i="31"/>
  <c r="AO47" i="31"/>
  <c r="AO46" i="31"/>
  <c r="AO96" i="31"/>
  <c r="AO24" i="31"/>
  <c r="AO37" i="31"/>
  <c r="T85" i="31"/>
  <c r="T83" i="31"/>
  <c r="T81" i="31"/>
  <c r="T84" i="31"/>
  <c r="T86" i="31"/>
  <c r="T78" i="31"/>
  <c r="T80" i="31"/>
  <c r="T82" i="31"/>
  <c r="T88" i="31"/>
  <c r="T79" i="31"/>
  <c r="T77" i="31"/>
  <c r="T76" i="31"/>
  <c r="T63" i="31"/>
  <c r="T61" i="31"/>
  <c r="T59" i="31"/>
  <c r="T57" i="31"/>
  <c r="T55" i="31"/>
  <c r="T53" i="31"/>
  <c r="T64" i="31"/>
  <c r="T58" i="31"/>
  <c r="T54" i="31"/>
  <c r="T62" i="31"/>
  <c r="T60" i="31"/>
  <c r="T50" i="31"/>
  <c r="T49" i="31"/>
  <c r="T51" i="31"/>
  <c r="T52" i="31"/>
  <c r="T56" i="31"/>
  <c r="T40" i="31"/>
  <c r="T27" i="31"/>
  <c r="T99" i="31"/>
  <c r="BI85" i="31"/>
  <c r="BI83" i="31"/>
  <c r="BI81" i="31"/>
  <c r="BI88" i="31"/>
  <c r="BI84" i="31"/>
  <c r="BI78" i="31"/>
  <c r="BI86" i="31"/>
  <c r="BI80" i="31"/>
  <c r="BI76" i="31"/>
  <c r="BI79" i="31"/>
  <c r="BI82" i="31"/>
  <c r="BI77" i="31"/>
  <c r="BI63" i="31"/>
  <c r="BI61" i="31"/>
  <c r="BI57" i="31"/>
  <c r="BI55" i="31"/>
  <c r="BI53" i="31"/>
  <c r="BI51" i="31"/>
  <c r="BI49" i="31"/>
  <c r="BI62" i="31"/>
  <c r="BI59" i="31"/>
  <c r="BI58" i="31"/>
  <c r="BI56" i="31"/>
  <c r="BI54" i="31"/>
  <c r="BI52" i="31"/>
  <c r="BI50" i="31"/>
  <c r="BI64" i="31"/>
  <c r="BI60" i="31"/>
  <c r="BI27" i="31"/>
  <c r="BI99" i="31"/>
  <c r="BI40" i="31"/>
  <c r="AJ24" i="31"/>
  <c r="AJ87" i="31"/>
  <c r="AJ65" i="31"/>
  <c r="AJ48" i="31"/>
  <c r="AJ47" i="31"/>
  <c r="AJ46" i="31"/>
  <c r="AJ96" i="31"/>
  <c r="AJ37" i="31"/>
  <c r="AM85" i="31"/>
  <c r="AM83" i="31"/>
  <c r="AM81" i="31"/>
  <c r="AM78" i="31"/>
  <c r="AM88" i="31"/>
  <c r="AM82" i="31"/>
  <c r="AM84" i="31"/>
  <c r="AM80" i="31"/>
  <c r="AM79" i="31"/>
  <c r="AM86" i="31"/>
  <c r="AM76" i="31"/>
  <c r="AM64" i="31"/>
  <c r="AM62" i="31"/>
  <c r="AM60" i="31"/>
  <c r="AM59" i="31"/>
  <c r="AM58" i="31"/>
  <c r="AM56" i="31"/>
  <c r="AM54" i="31"/>
  <c r="AM52" i="31"/>
  <c r="AM50" i="31"/>
  <c r="AM55" i="31"/>
  <c r="AM63" i="31"/>
  <c r="AM49" i="31"/>
  <c r="AM77" i="31"/>
  <c r="AM40" i="31"/>
  <c r="AM51" i="31"/>
  <c r="AM61" i="31"/>
  <c r="AM53" i="31"/>
  <c r="AM27" i="31"/>
  <c r="AM57" i="31"/>
  <c r="AM99" i="31"/>
  <c r="BA75" i="31"/>
  <c r="BA73" i="31"/>
  <c r="BA74" i="31"/>
  <c r="BA72" i="31"/>
  <c r="BA70" i="31"/>
  <c r="BA68" i="31"/>
  <c r="BA66" i="31"/>
  <c r="BA38" i="31"/>
  <c r="BA25" i="31"/>
  <c r="BA97" i="31"/>
  <c r="AU70" i="31"/>
  <c r="AU75" i="31"/>
  <c r="AU72" i="31"/>
  <c r="AU68" i="31"/>
  <c r="AU66" i="31"/>
  <c r="AU74" i="31"/>
  <c r="AU73" i="31"/>
  <c r="AU38" i="31"/>
  <c r="AU25" i="31"/>
  <c r="AU97" i="31"/>
  <c r="BW87" i="31"/>
  <c r="BW65" i="31"/>
  <c r="BW47" i="31"/>
  <c r="BW46" i="31"/>
  <c r="BW48" i="31"/>
  <c r="BW24" i="31"/>
  <c r="BW37" i="31"/>
  <c r="BW96" i="31"/>
  <c r="AZ87" i="31"/>
  <c r="AZ65" i="31"/>
  <c r="AZ46" i="31"/>
  <c r="AZ24" i="31"/>
  <c r="AZ37" i="31"/>
  <c r="AZ48" i="31"/>
  <c r="AZ47" i="31"/>
  <c r="AZ96" i="31"/>
  <c r="BF88" i="31"/>
  <c r="BF86" i="31"/>
  <c r="BF84" i="31"/>
  <c r="BF79" i="31"/>
  <c r="BF77" i="31"/>
  <c r="BF85" i="31"/>
  <c r="BF81" i="31"/>
  <c r="BF80" i="31"/>
  <c r="BF76" i="31"/>
  <c r="BF83" i="31"/>
  <c r="BF82" i="31"/>
  <c r="BF78" i="31"/>
  <c r="BF64" i="31"/>
  <c r="BF62" i="31"/>
  <c r="BF60" i="31"/>
  <c r="BF61" i="31"/>
  <c r="BF63" i="31"/>
  <c r="BF59" i="31"/>
  <c r="BF56" i="31"/>
  <c r="BF52" i="31"/>
  <c r="BF49" i="31"/>
  <c r="BF57" i="31"/>
  <c r="BF53" i="31"/>
  <c r="BF51" i="31"/>
  <c r="BF50" i="31"/>
  <c r="BF58" i="31"/>
  <c r="BF54" i="31"/>
  <c r="BF40" i="31"/>
  <c r="BF55" i="31"/>
  <c r="BF99" i="31"/>
  <c r="BF27" i="31"/>
  <c r="BY25" i="31"/>
  <c r="BY75" i="31"/>
  <c r="BY73" i="31"/>
  <c r="BY74" i="31"/>
  <c r="BY72" i="31"/>
  <c r="BY66" i="31"/>
  <c r="BY68" i="31"/>
  <c r="BY70" i="31"/>
  <c r="BY38" i="31"/>
  <c r="BY97" i="31"/>
  <c r="AK85" i="31"/>
  <c r="AK83" i="31"/>
  <c r="AK81" i="31"/>
  <c r="AK86" i="31"/>
  <c r="AK78" i="31"/>
  <c r="AK88" i="31"/>
  <c r="AK82" i="31"/>
  <c r="AK77" i="31"/>
  <c r="AK80" i="31"/>
  <c r="AK79" i="31"/>
  <c r="AK84" i="31"/>
  <c r="AK63" i="31"/>
  <c r="AK61" i="31"/>
  <c r="AK57" i="31"/>
  <c r="AK55" i="31"/>
  <c r="AK53" i="31"/>
  <c r="AK51" i="31"/>
  <c r="AK49" i="31"/>
  <c r="AK64" i="31"/>
  <c r="AK60" i="31"/>
  <c r="AK59" i="31"/>
  <c r="AK58" i="31"/>
  <c r="AK56" i="31"/>
  <c r="AK54" i="31"/>
  <c r="AK52" i="31"/>
  <c r="AK50" i="31"/>
  <c r="AK76" i="31"/>
  <c r="AK62" i="31"/>
  <c r="AK27" i="31"/>
  <c r="AK40" i="31"/>
  <c r="AK99" i="31"/>
  <c r="BJ85" i="31"/>
  <c r="BJ78" i="31"/>
  <c r="BJ76" i="31"/>
  <c r="BJ86" i="31"/>
  <c r="BJ80" i="31"/>
  <c r="BJ82" i="31"/>
  <c r="BJ81" i="31"/>
  <c r="BJ79" i="31"/>
  <c r="BJ88" i="31"/>
  <c r="BJ77" i="31"/>
  <c r="BJ83" i="31"/>
  <c r="BJ63" i="31"/>
  <c r="BJ61" i="31"/>
  <c r="BJ59" i="31"/>
  <c r="BJ62" i="31"/>
  <c r="BJ84" i="31"/>
  <c r="BJ64" i="31"/>
  <c r="BJ60" i="31"/>
  <c r="BJ50" i="31"/>
  <c r="BJ49" i="31"/>
  <c r="BJ51" i="31"/>
  <c r="BJ57" i="31"/>
  <c r="BJ53" i="31"/>
  <c r="BJ58" i="31"/>
  <c r="BJ54" i="31"/>
  <c r="BJ55" i="31"/>
  <c r="BJ56" i="31"/>
  <c r="BJ52" i="31"/>
  <c r="BJ99" i="31"/>
  <c r="BJ40" i="31"/>
  <c r="BJ27" i="31"/>
  <c r="BV74" i="31"/>
  <c r="BV72" i="31"/>
  <c r="BV70" i="31"/>
  <c r="BV75" i="31"/>
  <c r="BV73" i="31"/>
  <c r="BV68" i="31"/>
  <c r="BV66" i="31"/>
  <c r="BV97" i="31"/>
  <c r="BV25" i="31"/>
  <c r="BV38" i="31"/>
  <c r="CA75" i="31"/>
  <c r="CA72" i="31"/>
  <c r="CA68" i="31"/>
  <c r="CA66" i="31"/>
  <c r="CA73" i="31"/>
  <c r="CA74" i="31"/>
  <c r="CA70" i="31"/>
  <c r="CA25" i="31"/>
  <c r="CA38" i="31"/>
  <c r="CA97" i="31"/>
  <c r="BZ87" i="31"/>
  <c r="BZ65" i="31"/>
  <c r="BZ46" i="31"/>
  <c r="BZ48" i="31"/>
  <c r="BZ47" i="31"/>
  <c r="BZ24" i="31"/>
  <c r="BZ96" i="31"/>
  <c r="BZ37" i="31"/>
  <c r="Y87" i="31"/>
  <c r="Y48" i="31"/>
  <c r="Y65" i="31"/>
  <c r="Y46" i="31"/>
  <c r="Y47" i="31"/>
  <c r="Y96" i="31"/>
  <c r="Y24" i="31"/>
  <c r="Y37" i="31"/>
  <c r="BZ75" i="31"/>
  <c r="BZ73" i="31"/>
  <c r="BZ74" i="31"/>
  <c r="BZ72" i="31"/>
  <c r="BZ68" i="31"/>
  <c r="BZ66" i="31"/>
  <c r="BZ70" i="31"/>
  <c r="BZ97" i="31"/>
  <c r="BZ25" i="31"/>
  <c r="BZ38" i="31"/>
  <c r="AN25" i="31"/>
  <c r="AN73" i="31"/>
  <c r="AN74" i="31"/>
  <c r="AN68" i="31"/>
  <c r="AN66" i="31"/>
  <c r="AN75" i="31"/>
  <c r="AN70" i="31"/>
  <c r="AN72" i="31"/>
  <c r="AN38" i="31"/>
  <c r="AN97" i="31"/>
  <c r="AW88" i="31"/>
  <c r="AW86" i="31"/>
  <c r="AW84" i="31"/>
  <c r="AW82" i="31"/>
  <c r="AW80" i="31"/>
  <c r="AW85" i="31"/>
  <c r="AW79" i="31"/>
  <c r="AW77" i="31"/>
  <c r="AW81" i="31"/>
  <c r="AW76" i="31"/>
  <c r="AW83" i="31"/>
  <c r="AW78" i="31"/>
  <c r="AW64" i="31"/>
  <c r="AW62" i="31"/>
  <c r="AW60" i="31"/>
  <c r="AW58" i="31"/>
  <c r="AW56" i="31"/>
  <c r="AW54" i="31"/>
  <c r="AW52" i="31"/>
  <c r="AW50" i="31"/>
  <c r="AW63" i="31"/>
  <c r="AW57" i="31"/>
  <c r="AW55" i="31"/>
  <c r="AW53" i="31"/>
  <c r="AW51" i="31"/>
  <c r="AW49" i="31"/>
  <c r="AW59" i="31"/>
  <c r="AW61" i="31"/>
  <c r="AW27" i="31"/>
  <c r="AW99" i="31"/>
  <c r="AW40" i="31"/>
  <c r="BG88" i="31"/>
  <c r="BG86" i="31"/>
  <c r="BG84" i="31"/>
  <c r="BG82" i="31"/>
  <c r="BG80" i="31"/>
  <c r="BG79" i="31"/>
  <c r="BG77" i="31"/>
  <c r="BG85" i="31"/>
  <c r="BG78" i="31"/>
  <c r="BG83" i="31"/>
  <c r="BG81" i="31"/>
  <c r="BG63" i="31"/>
  <c r="BG61" i="31"/>
  <c r="BG76" i="31"/>
  <c r="BG57" i="31"/>
  <c r="BG55" i="31"/>
  <c r="BG53" i="31"/>
  <c r="BG51" i="31"/>
  <c r="BG49" i="31"/>
  <c r="BG59" i="31"/>
  <c r="BG56" i="31"/>
  <c r="BG52" i="31"/>
  <c r="BG64" i="31"/>
  <c r="BG50" i="31"/>
  <c r="BG60" i="31"/>
  <c r="BG58" i="31"/>
  <c r="BG54" i="31"/>
  <c r="BG62" i="31"/>
  <c r="BG40" i="31"/>
  <c r="BG27" i="31"/>
  <c r="BG99" i="31"/>
  <c r="BG68" i="31"/>
  <c r="BG66" i="31"/>
  <c r="BG74" i="31"/>
  <c r="BG75" i="31"/>
  <c r="BG72" i="31"/>
  <c r="BG70" i="31"/>
  <c r="BG73" i="31"/>
  <c r="BG25" i="31"/>
  <c r="BG97" i="31"/>
  <c r="BG38" i="31"/>
  <c r="AQ87" i="31"/>
  <c r="AQ65" i="31"/>
  <c r="AQ47" i="31"/>
  <c r="AQ48" i="31"/>
  <c r="AQ46" i="31"/>
  <c r="AQ24" i="31"/>
  <c r="AQ96" i="31"/>
  <c r="AQ37" i="31"/>
  <c r="BQ87" i="31"/>
  <c r="BQ47" i="31"/>
  <c r="BQ48" i="31"/>
  <c r="BQ65" i="31"/>
  <c r="BQ46" i="31"/>
  <c r="BQ24" i="31"/>
  <c r="BQ37" i="31"/>
  <c r="BQ96" i="31"/>
  <c r="CC87" i="31"/>
  <c r="CC65" i="31"/>
  <c r="CC48" i="31"/>
  <c r="CC46" i="31"/>
  <c r="CC47" i="31"/>
  <c r="CC37" i="31"/>
  <c r="CC24" i="31"/>
  <c r="CC96" i="31"/>
  <c r="AF24" i="31"/>
  <c r="AF87" i="31"/>
  <c r="AF47" i="31"/>
  <c r="AF48" i="31"/>
  <c r="AF46" i="31"/>
  <c r="AF37" i="31"/>
  <c r="AF65" i="31"/>
  <c r="AF96" i="31"/>
  <c r="BK27" i="31"/>
  <c r="BK85" i="31"/>
  <c r="BK83" i="31"/>
  <c r="BK81" i="31"/>
  <c r="BK78" i="31"/>
  <c r="BK86" i="31"/>
  <c r="BK80" i="31"/>
  <c r="BK82" i="31"/>
  <c r="BK79" i="31"/>
  <c r="BK76" i="31"/>
  <c r="BK88" i="31"/>
  <c r="BK77" i="31"/>
  <c r="BK84" i="31"/>
  <c r="BK64" i="31"/>
  <c r="BK62" i="31"/>
  <c r="BK60" i="31"/>
  <c r="BK58" i="31"/>
  <c r="BK56" i="31"/>
  <c r="BK54" i="31"/>
  <c r="BK52" i="31"/>
  <c r="BK50" i="31"/>
  <c r="BK51" i="31"/>
  <c r="BK57" i="31"/>
  <c r="BK53" i="31"/>
  <c r="BK61" i="31"/>
  <c r="BK63" i="31"/>
  <c r="BK55" i="31"/>
  <c r="BK59" i="31"/>
  <c r="BK49" i="31"/>
  <c r="BK99" i="31"/>
  <c r="BK40" i="31"/>
  <c r="AO74" i="31"/>
  <c r="AO72" i="31"/>
  <c r="AO75" i="31"/>
  <c r="AO73" i="31"/>
  <c r="AO68" i="31"/>
  <c r="AO66" i="31"/>
  <c r="AO70" i="31"/>
  <c r="AO25" i="31"/>
  <c r="AO38" i="31"/>
  <c r="AO97" i="31"/>
  <c r="AT75" i="31"/>
  <c r="AT73" i="31"/>
  <c r="AT74" i="31"/>
  <c r="AT72" i="31"/>
  <c r="AT70" i="31"/>
  <c r="AT66" i="31"/>
  <c r="AT68" i="31"/>
  <c r="AT38" i="31"/>
  <c r="AT25" i="31"/>
  <c r="AT97" i="31"/>
  <c r="BS24" i="31"/>
  <c r="BS87" i="31"/>
  <c r="BS48" i="31"/>
  <c r="BS46" i="31"/>
  <c r="BS65" i="31"/>
  <c r="BS47" i="31"/>
  <c r="BS37" i="31"/>
  <c r="BS96" i="31"/>
  <c r="BU87" i="31"/>
  <c r="BU65" i="31"/>
  <c r="BU48" i="31"/>
  <c r="BU46" i="31"/>
  <c r="BU47" i="31"/>
  <c r="BU96" i="31"/>
  <c r="BU24" i="31"/>
  <c r="BU37" i="31"/>
  <c r="AB74" i="31"/>
  <c r="AB70" i="31"/>
  <c r="AB75" i="31"/>
  <c r="AB72" i="31"/>
  <c r="AB66" i="31"/>
  <c r="AB73" i="31"/>
  <c r="AB68" i="31"/>
  <c r="AB97" i="31"/>
  <c r="AB25" i="31"/>
  <c r="AB38" i="31"/>
  <c r="BR71" i="31"/>
  <c r="BR69" i="31"/>
  <c r="BR67" i="31"/>
  <c r="BR26" i="31"/>
  <c r="BR39" i="31"/>
  <c r="BR98" i="31"/>
  <c r="AY88" i="31"/>
  <c r="AY86" i="31"/>
  <c r="AY84" i="31"/>
  <c r="AY82" i="31"/>
  <c r="AY80" i="31"/>
  <c r="AY79" i="31"/>
  <c r="AY77" i="31"/>
  <c r="AY81" i="31"/>
  <c r="AY83" i="31"/>
  <c r="AY78" i="31"/>
  <c r="AY76" i="31"/>
  <c r="AY85" i="31"/>
  <c r="AY63" i="31"/>
  <c r="AY61" i="31"/>
  <c r="AY57" i="31"/>
  <c r="AY55" i="31"/>
  <c r="AY53" i="31"/>
  <c r="AY51" i="31"/>
  <c r="AY49" i="31"/>
  <c r="AY58" i="31"/>
  <c r="AY54" i="31"/>
  <c r="AY62" i="31"/>
  <c r="AY64" i="31"/>
  <c r="AY50" i="31"/>
  <c r="AY60" i="31"/>
  <c r="AY56" i="31"/>
  <c r="AY59" i="31"/>
  <c r="AY52" i="31"/>
  <c r="AY40" i="31"/>
  <c r="AY27" i="31"/>
  <c r="AY99" i="31"/>
  <c r="BB40" i="31"/>
  <c r="BB85" i="31"/>
  <c r="BB80" i="31"/>
  <c r="BB82" i="31"/>
  <c r="BB81" i="31"/>
  <c r="BB78" i="31"/>
  <c r="BB76" i="31"/>
  <c r="BB83" i="31"/>
  <c r="BB88" i="31"/>
  <c r="BB84" i="31"/>
  <c r="BB86" i="31"/>
  <c r="BB79" i="31"/>
  <c r="BB77" i="31"/>
  <c r="BB63" i="31"/>
  <c r="BB61" i="31"/>
  <c r="BB59" i="31"/>
  <c r="BB64" i="31"/>
  <c r="BB60" i="31"/>
  <c r="BB62" i="31"/>
  <c r="BB55" i="31"/>
  <c r="BB56" i="31"/>
  <c r="BB52" i="31"/>
  <c r="BB57" i="31"/>
  <c r="BB53" i="31"/>
  <c r="BB51" i="31"/>
  <c r="BB58" i="31"/>
  <c r="BB27" i="31"/>
  <c r="BB49" i="31"/>
  <c r="BB50" i="31"/>
  <c r="BB54" i="31"/>
  <c r="BB99" i="31"/>
  <c r="BR75" i="31"/>
  <c r="BR73" i="31"/>
  <c r="BR74" i="31"/>
  <c r="BR72" i="31"/>
  <c r="BR70" i="31"/>
  <c r="BR66" i="31"/>
  <c r="BR68" i="31"/>
  <c r="BR97" i="31"/>
  <c r="BR25" i="31"/>
  <c r="BR38" i="31"/>
  <c r="AB24" i="31"/>
  <c r="AB87" i="31"/>
  <c r="AB65" i="31"/>
  <c r="AB46" i="31"/>
  <c r="AB48" i="31"/>
  <c r="AB47" i="31"/>
  <c r="AB96" i="31"/>
  <c r="AB37" i="31"/>
  <c r="CB87" i="31"/>
  <c r="CB65" i="31"/>
  <c r="CB47" i="31"/>
  <c r="CB48" i="31"/>
  <c r="CB46" i="31"/>
  <c r="CB37" i="31"/>
  <c r="CB96" i="31"/>
  <c r="CB24" i="31"/>
  <c r="AD87" i="31"/>
  <c r="AD65" i="31"/>
  <c r="AD48" i="31"/>
  <c r="AD47" i="31"/>
  <c r="AD46" i="31"/>
  <c r="AD96" i="31"/>
  <c r="AD37" i="31"/>
  <c r="AD24" i="31"/>
  <c r="AY68" i="31"/>
  <c r="AY66" i="31"/>
  <c r="AY72" i="31"/>
  <c r="AY73" i="31"/>
  <c r="AY75" i="31"/>
  <c r="AY74" i="31"/>
  <c r="AY70" i="31"/>
  <c r="AY25" i="31"/>
  <c r="AY38" i="31"/>
  <c r="AY97" i="31"/>
  <c r="BV88" i="31"/>
  <c r="BV86" i="31"/>
  <c r="BV84" i="31"/>
  <c r="BV79" i="31"/>
  <c r="BV77" i="31"/>
  <c r="BV85" i="31"/>
  <c r="BV81" i="31"/>
  <c r="BV80" i="31"/>
  <c r="BV83" i="31"/>
  <c r="BV78" i="31"/>
  <c r="BV82" i="31"/>
  <c r="BV76" i="31"/>
  <c r="BV64" i="31"/>
  <c r="BV62" i="31"/>
  <c r="BV60" i="31"/>
  <c r="BV61" i="31"/>
  <c r="BV59" i="31"/>
  <c r="BV63" i="31"/>
  <c r="BV49" i="31"/>
  <c r="BV51" i="31"/>
  <c r="BV50" i="31"/>
  <c r="BV56" i="31"/>
  <c r="BV52" i="31"/>
  <c r="BV57" i="31"/>
  <c r="BV53" i="31"/>
  <c r="BV58" i="31"/>
  <c r="BV54" i="31"/>
  <c r="BV40" i="31"/>
  <c r="BV55" i="31"/>
  <c r="BV99" i="31"/>
  <c r="BV27" i="31"/>
  <c r="BS85" i="31"/>
  <c r="BS83" i="31"/>
  <c r="BS81" i="31"/>
  <c r="BS78" i="31"/>
  <c r="BS88" i="31"/>
  <c r="BS84" i="31"/>
  <c r="BS79" i="31"/>
  <c r="BS76" i="31"/>
  <c r="BS86" i="31"/>
  <c r="BS77" i="31"/>
  <c r="BS82" i="31"/>
  <c r="BS80" i="31"/>
  <c r="BS64" i="31"/>
  <c r="BS62" i="31"/>
  <c r="BS60" i="31"/>
  <c r="BS58" i="31"/>
  <c r="BS56" i="31"/>
  <c r="BS54" i="31"/>
  <c r="BS52" i="31"/>
  <c r="BS50" i="31"/>
  <c r="BS59" i="31"/>
  <c r="BS55" i="31"/>
  <c r="BS63" i="31"/>
  <c r="BS49" i="31"/>
  <c r="BS51" i="31"/>
  <c r="BS57" i="31"/>
  <c r="BS27" i="31"/>
  <c r="BS53" i="31"/>
  <c r="BS40" i="31"/>
  <c r="BS61" i="31"/>
  <c r="BS99" i="31"/>
  <c r="AG74" i="31"/>
  <c r="AG72" i="31"/>
  <c r="AG75" i="31"/>
  <c r="AG73" i="31"/>
  <c r="AG68" i="31"/>
  <c r="AG66" i="31"/>
  <c r="AG70" i="31"/>
  <c r="AG25" i="31"/>
  <c r="AG38" i="31"/>
  <c r="AG97" i="31"/>
  <c r="AJ25" i="31"/>
  <c r="AJ72" i="31"/>
  <c r="AJ73" i="31"/>
  <c r="AJ70" i="31"/>
  <c r="AJ74" i="31"/>
  <c r="AJ75" i="31"/>
  <c r="AJ66" i="31"/>
  <c r="AJ68" i="31"/>
  <c r="AJ38" i="31"/>
  <c r="AJ97" i="31"/>
  <c r="BK87" i="31"/>
  <c r="BK65" i="31"/>
  <c r="BK48" i="31"/>
  <c r="BK47" i="31"/>
  <c r="BK37" i="31"/>
  <c r="BK46" i="31"/>
  <c r="BK24" i="31"/>
  <c r="BK96" i="31"/>
  <c r="Z87" i="31"/>
  <c r="Z65" i="31"/>
  <c r="Z48" i="31"/>
  <c r="Z46" i="31"/>
  <c r="Z24" i="31"/>
  <c r="Z47" i="31"/>
  <c r="Z37" i="31"/>
  <c r="Z96" i="31"/>
  <c r="AE85" i="31"/>
  <c r="AE83" i="31"/>
  <c r="AE81" i="31"/>
  <c r="AE84" i="31"/>
  <c r="AE78" i="31"/>
  <c r="AE86" i="31"/>
  <c r="AE80" i="31"/>
  <c r="AE79" i="31"/>
  <c r="AE77" i="31"/>
  <c r="AE76" i="31"/>
  <c r="AE82" i="31"/>
  <c r="AE88" i="31"/>
  <c r="AE64" i="31"/>
  <c r="AE62" i="31"/>
  <c r="AE58" i="31"/>
  <c r="AE56" i="31"/>
  <c r="AE54" i="31"/>
  <c r="AE52" i="31"/>
  <c r="AE50" i="31"/>
  <c r="AE60" i="31"/>
  <c r="AE57" i="31"/>
  <c r="AE53" i="31"/>
  <c r="AE61" i="31"/>
  <c r="AE63" i="31"/>
  <c r="AE49" i="31"/>
  <c r="AE59" i="31"/>
  <c r="AE51" i="31"/>
  <c r="AE55" i="31"/>
  <c r="AE40" i="31"/>
  <c r="AE27" i="31"/>
  <c r="AE99" i="31"/>
  <c r="AG87" i="31"/>
  <c r="AG48" i="31"/>
  <c r="AG47" i="31"/>
  <c r="AG65" i="31"/>
  <c r="AG46" i="31"/>
  <c r="AG24" i="31"/>
  <c r="AG37" i="31"/>
  <c r="AG96" i="31"/>
  <c r="BE38" i="31"/>
  <c r="BE74" i="31"/>
  <c r="BE72" i="31"/>
  <c r="BE75" i="31"/>
  <c r="BE73" i="31"/>
  <c r="BE68" i="31"/>
  <c r="BE66" i="31"/>
  <c r="BE70" i="31"/>
  <c r="BE97" i="31"/>
  <c r="BE25" i="31"/>
  <c r="BJ87" i="31"/>
  <c r="BJ65" i="31"/>
  <c r="BJ48" i="31"/>
  <c r="BJ47" i="31"/>
  <c r="BJ46" i="31"/>
  <c r="BJ37" i="31"/>
  <c r="BJ24" i="31"/>
  <c r="BJ96" i="31"/>
  <c r="BP25" i="31"/>
  <c r="BP72" i="31"/>
  <c r="BP73" i="31"/>
  <c r="BP74" i="31"/>
  <c r="BP68" i="31"/>
  <c r="BP70" i="31"/>
  <c r="BP66" i="31"/>
  <c r="BP75" i="31"/>
  <c r="BP97" i="31"/>
  <c r="BP38" i="31"/>
  <c r="CB88" i="31"/>
  <c r="CB86" i="31"/>
  <c r="CB84" i="31"/>
  <c r="CB82" i="31"/>
  <c r="CB80" i="31"/>
  <c r="CB85" i="31"/>
  <c r="CB81" i="31"/>
  <c r="CB83" i="31"/>
  <c r="CB79" i="31"/>
  <c r="CB77" i="31"/>
  <c r="CB78" i="31"/>
  <c r="CB76" i="31"/>
  <c r="CB64" i="31"/>
  <c r="CB62" i="31"/>
  <c r="CB60" i="31"/>
  <c r="CB58" i="31"/>
  <c r="CB56" i="31"/>
  <c r="CB54" i="31"/>
  <c r="CB52" i="31"/>
  <c r="CB63" i="31"/>
  <c r="CB59" i="31"/>
  <c r="CB57" i="31"/>
  <c r="CB53" i="31"/>
  <c r="CB55" i="31"/>
  <c r="CB61" i="31"/>
  <c r="CB51" i="31"/>
  <c r="CB27" i="31"/>
  <c r="CB50" i="31"/>
  <c r="CB49" i="31"/>
  <c r="CB99" i="31"/>
  <c r="CB40" i="31"/>
  <c r="BQ75" i="31"/>
  <c r="BQ73" i="31"/>
  <c r="BQ74" i="31"/>
  <c r="BQ72" i="31"/>
  <c r="BQ70" i="31"/>
  <c r="BQ66" i="31"/>
  <c r="BQ68" i="31"/>
  <c r="BQ25" i="31"/>
  <c r="BQ38" i="31"/>
  <c r="BQ97" i="31"/>
  <c r="AU87" i="31"/>
  <c r="AU48" i="31"/>
  <c r="AU65" i="31"/>
  <c r="AU46" i="31"/>
  <c r="AU47" i="31"/>
  <c r="AU37" i="31"/>
  <c r="AU24" i="31"/>
  <c r="AU96" i="31"/>
  <c r="AV88" i="31"/>
  <c r="AV86" i="31"/>
  <c r="AV84" i="31"/>
  <c r="AV82" i="31"/>
  <c r="AV80" i="31"/>
  <c r="AV85" i="31"/>
  <c r="AV79" i="31"/>
  <c r="AV77" i="31"/>
  <c r="AV81" i="31"/>
  <c r="AV78" i="31"/>
  <c r="AV76" i="31"/>
  <c r="AV83" i="31"/>
  <c r="AV64" i="31"/>
  <c r="AV62" i="31"/>
  <c r="AV60" i="31"/>
  <c r="AV59" i="31"/>
  <c r="AV58" i="31"/>
  <c r="AV56" i="31"/>
  <c r="AV54" i="31"/>
  <c r="AV52" i="31"/>
  <c r="AV63" i="31"/>
  <c r="AV57" i="31"/>
  <c r="AV53" i="31"/>
  <c r="AV49" i="31"/>
  <c r="AV51" i="31"/>
  <c r="AV50" i="31"/>
  <c r="AV55" i="31"/>
  <c r="AV27" i="31"/>
  <c r="AV61" i="31"/>
  <c r="AV99" i="31"/>
  <c r="AV40" i="31"/>
  <c r="BI87" i="31"/>
  <c r="BI65" i="31"/>
  <c r="BI47" i="31"/>
  <c r="BI48" i="31"/>
  <c r="BI46" i="31"/>
  <c r="BI96" i="31"/>
  <c r="BI24" i="31"/>
  <c r="BI37" i="31"/>
  <c r="AT87" i="31"/>
  <c r="AT65" i="31"/>
  <c r="AT48" i="31"/>
  <c r="AT47" i="31"/>
  <c r="AT46" i="31"/>
  <c r="AT24" i="31"/>
  <c r="AT96" i="31"/>
  <c r="AT37" i="31"/>
  <c r="BD38" i="31"/>
  <c r="BD73" i="31"/>
  <c r="BD70" i="31"/>
  <c r="BD74" i="31"/>
  <c r="BD68" i="31"/>
  <c r="BD66" i="31"/>
  <c r="BD75" i="31"/>
  <c r="BD72" i="31"/>
  <c r="BD25" i="31"/>
  <c r="BD97" i="31"/>
  <c r="BC85" i="31"/>
  <c r="BC83" i="31"/>
  <c r="BC81" i="31"/>
  <c r="BC82" i="31"/>
  <c r="BC78" i="31"/>
  <c r="BC88" i="31"/>
  <c r="BC84" i="31"/>
  <c r="BC79" i="31"/>
  <c r="BC77" i="31"/>
  <c r="BC80" i="31"/>
  <c r="BC76" i="31"/>
  <c r="BC86" i="31"/>
  <c r="BC64" i="31"/>
  <c r="BC62" i="31"/>
  <c r="BC60" i="31"/>
  <c r="BC59" i="31"/>
  <c r="BC58" i="31"/>
  <c r="BC56" i="31"/>
  <c r="BC54" i="31"/>
  <c r="BC52" i="31"/>
  <c r="BC50" i="31"/>
  <c r="BC55" i="31"/>
  <c r="BC61" i="31"/>
  <c r="BC63" i="31"/>
  <c r="BC27" i="31"/>
  <c r="BC51" i="31"/>
  <c r="BC57" i="31"/>
  <c r="BC40" i="31"/>
  <c r="BC53" i="31"/>
  <c r="BC49" i="31"/>
  <c r="BC99" i="31"/>
  <c r="AS85" i="31"/>
  <c r="AS83" i="31"/>
  <c r="AS81" i="31"/>
  <c r="AS88" i="31"/>
  <c r="AS84" i="31"/>
  <c r="AS78" i="31"/>
  <c r="AS86" i="31"/>
  <c r="AS79" i="31"/>
  <c r="AS82" i="31"/>
  <c r="AS80" i="31"/>
  <c r="AS76" i="31"/>
  <c r="AS77" i="31"/>
  <c r="AS63" i="31"/>
  <c r="AS61" i="31"/>
  <c r="AS57" i="31"/>
  <c r="AS55" i="31"/>
  <c r="AS53" i="31"/>
  <c r="AS51" i="31"/>
  <c r="AS49" i="31"/>
  <c r="AS62" i="31"/>
  <c r="AS59" i="31"/>
  <c r="AS58" i="31"/>
  <c r="AS56" i="31"/>
  <c r="AS54" i="31"/>
  <c r="AS52" i="31"/>
  <c r="AS50" i="31"/>
  <c r="AS60" i="31"/>
  <c r="AS64" i="31"/>
  <c r="AS27" i="31"/>
  <c r="AS99" i="31"/>
  <c r="AS40" i="31"/>
  <c r="BF74" i="31"/>
  <c r="BF72" i="31"/>
  <c r="BF70" i="31"/>
  <c r="BF75" i="31"/>
  <c r="BF73" i="31"/>
  <c r="BF68" i="31"/>
  <c r="BF66" i="31"/>
  <c r="BF38" i="31"/>
  <c r="BF97" i="31"/>
  <c r="BF25" i="31"/>
  <c r="AA24" i="31"/>
  <c r="AA87" i="31"/>
  <c r="AA65" i="31"/>
  <c r="AA47" i="31"/>
  <c r="AA48" i="31"/>
  <c r="AA46" i="31"/>
  <c r="AA96" i="31"/>
  <c r="AA37" i="31"/>
  <c r="AV87" i="31"/>
  <c r="AV65" i="31"/>
  <c r="AV46" i="31"/>
  <c r="AV47" i="31"/>
  <c r="AV48" i="31"/>
  <c r="AV96" i="31"/>
  <c r="AV37" i="31"/>
  <c r="AV24" i="31"/>
  <c r="BM87" i="31"/>
  <c r="BM65" i="31"/>
  <c r="BM48" i="31"/>
  <c r="BM47" i="31"/>
  <c r="BM46" i="31"/>
  <c r="BM96" i="31"/>
  <c r="BM24" i="31"/>
  <c r="BM37" i="31"/>
  <c r="CC74" i="31"/>
  <c r="CC72" i="31"/>
  <c r="CC70" i="31"/>
  <c r="CC75" i="31"/>
  <c r="CC73" i="31"/>
  <c r="CC68" i="31"/>
  <c r="CC66" i="31"/>
  <c r="CC38" i="31"/>
  <c r="CC97" i="31"/>
  <c r="CC25" i="31"/>
  <c r="BE87" i="31"/>
  <c r="BE48" i="31"/>
  <c r="BE65" i="31"/>
  <c r="BE47" i="31"/>
  <c r="BE46" i="31"/>
  <c r="BE24" i="31"/>
  <c r="BE37" i="31"/>
  <c r="BE96" i="31"/>
  <c r="BA85" i="31"/>
  <c r="BA83" i="31"/>
  <c r="BA81" i="31"/>
  <c r="BA86" i="31"/>
  <c r="BA80" i="31"/>
  <c r="BA82" i="31"/>
  <c r="BA78" i="31"/>
  <c r="BA88" i="31"/>
  <c r="BA84" i="31"/>
  <c r="BA76" i="31"/>
  <c r="BA79" i="31"/>
  <c r="BA77" i="31"/>
  <c r="BA63" i="31"/>
  <c r="BA61" i="31"/>
  <c r="BA57" i="31"/>
  <c r="BA55" i="31"/>
  <c r="BA53" i="31"/>
  <c r="BA51" i="31"/>
  <c r="BA49" i="31"/>
  <c r="BA64" i="31"/>
  <c r="BA60" i="31"/>
  <c r="BA58" i="31"/>
  <c r="BA56" i="31"/>
  <c r="BA54" i="31"/>
  <c r="BA52" i="31"/>
  <c r="BA50" i="31"/>
  <c r="BA62" i="31"/>
  <c r="BA59" i="31"/>
  <c r="BA27" i="31"/>
  <c r="BA99" i="31"/>
  <c r="BA40" i="31"/>
  <c r="AQ88" i="31"/>
  <c r="AQ86" i="31"/>
  <c r="AQ84" i="31"/>
  <c r="AQ82" i="31"/>
  <c r="AQ83" i="31"/>
  <c r="AQ80" i="31"/>
  <c r="AQ79" i="31"/>
  <c r="AQ77" i="31"/>
  <c r="AQ85" i="31"/>
  <c r="AQ76" i="31"/>
  <c r="AQ81" i="31"/>
  <c r="AQ78" i="31"/>
  <c r="AQ63" i="31"/>
  <c r="AQ61" i="31"/>
  <c r="AQ57" i="31"/>
  <c r="AQ55" i="31"/>
  <c r="AQ53" i="31"/>
  <c r="AQ51" i="31"/>
  <c r="AQ49" i="31"/>
  <c r="AQ59" i="31"/>
  <c r="AQ56" i="31"/>
  <c r="AQ52" i="31"/>
  <c r="AQ60" i="31"/>
  <c r="AQ62" i="31"/>
  <c r="AQ64" i="31"/>
  <c r="AQ54" i="31"/>
  <c r="AQ50" i="31"/>
  <c r="AQ58" i="31"/>
  <c r="AQ99" i="31"/>
  <c r="AQ27" i="31"/>
  <c r="AQ40" i="31"/>
  <c r="AP74" i="31"/>
  <c r="AP72" i="31"/>
  <c r="AP70" i="31"/>
  <c r="AP75" i="31"/>
  <c r="AP73" i="31"/>
  <c r="AP68" i="31"/>
  <c r="AP66" i="31"/>
  <c r="AP97" i="31"/>
  <c r="AP38" i="31"/>
  <c r="AP25" i="31"/>
  <c r="AD75" i="31"/>
  <c r="AD73" i="31"/>
  <c r="AD74" i="31"/>
  <c r="AD72" i="31"/>
  <c r="AD70" i="31"/>
  <c r="AD66" i="31"/>
  <c r="AD68" i="31"/>
  <c r="AD97" i="31"/>
  <c r="AD25" i="31"/>
  <c r="AD38" i="31"/>
  <c r="AN37" i="31"/>
  <c r="AN87" i="31"/>
  <c r="AN65" i="31"/>
  <c r="AN48" i="31"/>
  <c r="AN46" i="31"/>
  <c r="AN47" i="31"/>
  <c r="AN96" i="31"/>
  <c r="AN24" i="31"/>
  <c r="BE40" i="31"/>
  <c r="BE88" i="31"/>
  <c r="BE86" i="31"/>
  <c r="BE84" i="31"/>
  <c r="BE82" i="31"/>
  <c r="BE80" i="31"/>
  <c r="BE83" i="31"/>
  <c r="BE79" i="31"/>
  <c r="BE77" i="31"/>
  <c r="BE85" i="31"/>
  <c r="BE78" i="31"/>
  <c r="BE81" i="31"/>
  <c r="BE76" i="31"/>
  <c r="BE64" i="31"/>
  <c r="BE62" i="31"/>
  <c r="BE60" i="31"/>
  <c r="BE59" i="31"/>
  <c r="BE58" i="31"/>
  <c r="BE56" i="31"/>
  <c r="BE54" i="31"/>
  <c r="BE52" i="31"/>
  <c r="BE50" i="31"/>
  <c r="BE61" i="31"/>
  <c r="BE57" i="31"/>
  <c r="BE55" i="31"/>
  <c r="BE53" i="31"/>
  <c r="BE51" i="31"/>
  <c r="BE49" i="31"/>
  <c r="BE63" i="31"/>
  <c r="BE27" i="31"/>
  <c r="BE99" i="31"/>
  <c r="AI24" i="31"/>
  <c r="AI87" i="31"/>
  <c r="AI65" i="31"/>
  <c r="AI47" i="31"/>
  <c r="AI48" i="31"/>
  <c r="AI46" i="31"/>
  <c r="AI37" i="31"/>
  <c r="AI96" i="31"/>
  <c r="BL25" i="31"/>
  <c r="BL75" i="31"/>
  <c r="BL70" i="31"/>
  <c r="BL72" i="31"/>
  <c r="BL68" i="31"/>
  <c r="BL66" i="31"/>
  <c r="BL73" i="31"/>
  <c r="BL74" i="31"/>
  <c r="BL97" i="31"/>
  <c r="BL38" i="31"/>
  <c r="CC88" i="31"/>
  <c r="CC86" i="31"/>
  <c r="CC84" i="31"/>
  <c r="CC82" i="31"/>
  <c r="CC80" i="31"/>
  <c r="CC85" i="31"/>
  <c r="CC81" i="31"/>
  <c r="CC83" i="31"/>
  <c r="CC79" i="31"/>
  <c r="CC77" i="31"/>
  <c r="CC76" i="31"/>
  <c r="CC78" i="31"/>
  <c r="CC64" i="31"/>
  <c r="CC62" i="31"/>
  <c r="CC60" i="31"/>
  <c r="CC58" i="31"/>
  <c r="CC56" i="31"/>
  <c r="CC54" i="31"/>
  <c r="CC52" i="31"/>
  <c r="CC50" i="31"/>
  <c r="CC63" i="31"/>
  <c r="CC57" i="31"/>
  <c r="CC55" i="31"/>
  <c r="CC53" i="31"/>
  <c r="CC51" i="31"/>
  <c r="CC49" i="31"/>
  <c r="CC61" i="31"/>
  <c r="CC59" i="31"/>
  <c r="CC99" i="31"/>
  <c r="CC40" i="31"/>
  <c r="CC27" i="31"/>
  <c r="BM25" i="31"/>
  <c r="BM74" i="31"/>
  <c r="BM72" i="31"/>
  <c r="BM75" i="31"/>
  <c r="BM73" i="31"/>
  <c r="BM70" i="31"/>
  <c r="BM68" i="31"/>
  <c r="BM66" i="31"/>
  <c r="BM97" i="31"/>
  <c r="BM38" i="31"/>
  <c r="BN74" i="31"/>
  <c r="BN72" i="31"/>
  <c r="BN70" i="31"/>
  <c r="BN75" i="31"/>
  <c r="BN73" i="31"/>
  <c r="BN68" i="31"/>
  <c r="BN66" i="31"/>
  <c r="BN25" i="31"/>
  <c r="BN97" i="31"/>
  <c r="BN38" i="31"/>
  <c r="AX87" i="31"/>
  <c r="AX65" i="31"/>
  <c r="AX47" i="31"/>
  <c r="AX46" i="31"/>
  <c r="AX48" i="31"/>
  <c r="AX24" i="31"/>
  <c r="AX37" i="31"/>
  <c r="AX96" i="31"/>
  <c r="BP85" i="31"/>
  <c r="BP83" i="31"/>
  <c r="BP81" i="31"/>
  <c r="BP80" i="31"/>
  <c r="BP86" i="31"/>
  <c r="BP82" i="31"/>
  <c r="BP78" i="31"/>
  <c r="BP88" i="31"/>
  <c r="BP79" i="31"/>
  <c r="BP77" i="31"/>
  <c r="BP84" i="31"/>
  <c r="BP76" i="31"/>
  <c r="BP63" i="31"/>
  <c r="BP61" i="31"/>
  <c r="BP57" i="31"/>
  <c r="BP55" i="31"/>
  <c r="BP53" i="31"/>
  <c r="BP64" i="31"/>
  <c r="BP60" i="31"/>
  <c r="BP58" i="31"/>
  <c r="BP54" i="31"/>
  <c r="BP50" i="31"/>
  <c r="BP56" i="31"/>
  <c r="BP52" i="31"/>
  <c r="BP49" i="31"/>
  <c r="BP51" i="31"/>
  <c r="BP59" i="31"/>
  <c r="BP62" i="31"/>
  <c r="BP27" i="31"/>
  <c r="BP40" i="31"/>
  <c r="BP99" i="31"/>
  <c r="BR85" i="31"/>
  <c r="BR83" i="31"/>
  <c r="BR78" i="31"/>
  <c r="BR76" i="31"/>
  <c r="BR88" i="31"/>
  <c r="BR84" i="31"/>
  <c r="BR82" i="31"/>
  <c r="BR86" i="31"/>
  <c r="BR81" i="31"/>
  <c r="BR63" i="31"/>
  <c r="BR61" i="31"/>
  <c r="BR59" i="31"/>
  <c r="BR80" i="31"/>
  <c r="BR79" i="31"/>
  <c r="BR64" i="31"/>
  <c r="BR60" i="31"/>
  <c r="BR62" i="31"/>
  <c r="BR77" i="31"/>
  <c r="BR55" i="31"/>
  <c r="BR56" i="31"/>
  <c r="BR52" i="31"/>
  <c r="BR50" i="31"/>
  <c r="BR49" i="31"/>
  <c r="BR57" i="31"/>
  <c r="BR53" i="31"/>
  <c r="BR51" i="31"/>
  <c r="BR27" i="31"/>
  <c r="BR58" i="31"/>
  <c r="BR54" i="31"/>
  <c r="BR99" i="31"/>
  <c r="BR40" i="31"/>
  <c r="BQ85" i="31"/>
  <c r="BQ83" i="31"/>
  <c r="BQ81" i="31"/>
  <c r="BQ86" i="31"/>
  <c r="BQ82" i="31"/>
  <c r="BQ78" i="31"/>
  <c r="BQ88" i="31"/>
  <c r="BQ84" i="31"/>
  <c r="BQ80" i="31"/>
  <c r="BQ76" i="31"/>
  <c r="BQ79" i="31"/>
  <c r="BQ77" i="31"/>
  <c r="BQ63" i="31"/>
  <c r="BQ61" i="31"/>
  <c r="BQ57" i="31"/>
  <c r="BQ55" i="31"/>
  <c r="BQ53" i="31"/>
  <c r="BQ51" i="31"/>
  <c r="BQ49" i="31"/>
  <c r="BQ64" i="31"/>
  <c r="BQ60" i="31"/>
  <c r="BQ58" i="31"/>
  <c r="BQ56" i="31"/>
  <c r="BQ54" i="31"/>
  <c r="BQ52" i="31"/>
  <c r="BQ50" i="31"/>
  <c r="BQ27" i="31"/>
  <c r="BQ62" i="31"/>
  <c r="BQ59" i="31"/>
  <c r="BQ99" i="31"/>
  <c r="BQ40" i="31"/>
  <c r="BX85" i="31"/>
  <c r="BX83" i="31"/>
  <c r="BX81" i="31"/>
  <c r="BX88" i="31"/>
  <c r="BX84" i="31"/>
  <c r="BX80" i="31"/>
  <c r="BX78" i="31"/>
  <c r="BX82" i="31"/>
  <c r="BX77" i="31"/>
  <c r="BX76" i="31"/>
  <c r="BX79" i="31"/>
  <c r="BX86" i="31"/>
  <c r="BX63" i="31"/>
  <c r="BX61" i="31"/>
  <c r="BX57" i="31"/>
  <c r="BX55" i="31"/>
  <c r="BX53" i="31"/>
  <c r="BX62" i="31"/>
  <c r="BX56" i="31"/>
  <c r="BX52" i="31"/>
  <c r="BX51" i="31"/>
  <c r="BX60" i="31"/>
  <c r="BX59" i="31"/>
  <c r="BX58" i="31"/>
  <c r="BX64" i="31"/>
  <c r="BX50" i="31"/>
  <c r="BX54" i="31"/>
  <c r="BX49" i="31"/>
  <c r="BX99" i="31"/>
  <c r="BX40" i="31"/>
  <c r="BX27" i="31"/>
  <c r="AB85" i="31"/>
  <c r="AB83" i="31"/>
  <c r="AB81" i="31"/>
  <c r="AB88" i="31"/>
  <c r="AB82" i="31"/>
  <c r="AB84" i="31"/>
  <c r="AB78" i="31"/>
  <c r="AB80" i="31"/>
  <c r="AB86" i="31"/>
  <c r="AB76" i="31"/>
  <c r="AB77" i="31"/>
  <c r="AB63" i="31"/>
  <c r="AB61" i="31"/>
  <c r="AB59" i="31"/>
  <c r="AB57" i="31"/>
  <c r="AB55" i="31"/>
  <c r="AB53" i="31"/>
  <c r="AB79" i="31"/>
  <c r="AB62" i="31"/>
  <c r="AB56" i="31"/>
  <c r="AB52" i="31"/>
  <c r="AB64" i="31"/>
  <c r="AB60" i="31"/>
  <c r="AB51" i="31"/>
  <c r="AB58" i="31"/>
  <c r="AB54" i="31"/>
  <c r="AB50" i="31"/>
  <c r="AB49" i="31"/>
  <c r="AB40" i="31"/>
  <c r="AB27" i="31"/>
  <c r="AB99" i="31"/>
  <c r="BO25" i="31"/>
  <c r="BO68" i="31"/>
  <c r="BO66" i="31"/>
  <c r="BO72" i="31"/>
  <c r="BO73" i="31"/>
  <c r="BO70" i="31"/>
  <c r="BO74" i="31"/>
  <c r="BO75" i="31"/>
  <c r="BO38" i="31"/>
  <c r="BO97" i="31"/>
  <c r="AE24" i="31"/>
  <c r="AE87" i="31"/>
  <c r="AE48" i="31"/>
  <c r="AE65" i="31"/>
  <c r="AE47" i="31"/>
  <c r="AE46" i="31"/>
  <c r="AE37" i="31"/>
  <c r="AE96" i="31"/>
  <c r="AS87" i="31"/>
  <c r="AS65" i="31"/>
  <c r="AS47" i="31"/>
  <c r="AS48" i="31"/>
  <c r="AS46" i="31"/>
  <c r="AS96" i="31"/>
  <c r="AS37" i="31"/>
  <c r="AS24" i="31"/>
  <c r="AY87" i="31"/>
  <c r="AY65" i="31"/>
  <c r="AY47" i="31"/>
  <c r="AY48" i="31"/>
  <c r="AY46" i="31"/>
  <c r="AY37" i="31"/>
  <c r="AY96" i="31"/>
  <c r="AY24" i="31"/>
  <c r="BR37" i="31"/>
  <c r="BR87" i="31"/>
  <c r="BR65" i="31"/>
  <c r="BR48" i="31"/>
  <c r="BR47" i="31"/>
  <c r="BR46" i="31"/>
  <c r="BR24" i="31"/>
  <c r="BR96" i="31"/>
  <c r="CD27" i="31"/>
  <c r="CD40" i="31"/>
  <c r="CD99" i="31"/>
  <c r="AP88" i="31"/>
  <c r="AP86" i="31"/>
  <c r="AP81" i="31"/>
  <c r="AP83" i="31"/>
  <c r="AP82" i="31"/>
  <c r="AP80" i="31"/>
  <c r="AP79" i="31"/>
  <c r="AP77" i="31"/>
  <c r="AP84" i="31"/>
  <c r="AP85" i="31"/>
  <c r="AP76" i="31"/>
  <c r="AP64" i="31"/>
  <c r="AP62" i="31"/>
  <c r="AP60" i="31"/>
  <c r="AP78" i="31"/>
  <c r="AP61" i="31"/>
  <c r="AP63" i="31"/>
  <c r="AP59" i="31"/>
  <c r="AP56" i="31"/>
  <c r="AP52" i="31"/>
  <c r="AP57" i="31"/>
  <c r="AP53" i="31"/>
  <c r="AP58" i="31"/>
  <c r="AP54" i="31"/>
  <c r="AP49" i="31"/>
  <c r="AP40" i="31"/>
  <c r="AP50" i="31"/>
  <c r="AP55" i="31"/>
  <c r="AP51" i="31"/>
  <c r="AP27" i="31"/>
  <c r="AP99" i="31"/>
  <c r="AH74" i="31"/>
  <c r="AH72" i="31"/>
  <c r="AH70" i="31"/>
  <c r="AH75" i="31"/>
  <c r="AH73" i="31"/>
  <c r="AH68" i="31"/>
  <c r="AH66" i="31"/>
  <c r="AH38" i="31"/>
  <c r="AH97" i="31"/>
  <c r="AH25" i="31"/>
  <c r="BF87" i="31"/>
  <c r="BF65" i="31"/>
  <c r="BF47" i="31"/>
  <c r="BF48" i="31"/>
  <c r="BF46" i="31"/>
  <c r="BF24" i="31"/>
  <c r="BF96" i="31"/>
  <c r="BF37" i="31"/>
  <c r="BY87" i="31"/>
  <c r="BY47" i="31"/>
  <c r="BY48" i="31"/>
  <c r="BY65" i="31"/>
  <c r="BY46" i="31"/>
  <c r="BY37" i="31"/>
  <c r="BY96" i="31"/>
  <c r="BY24" i="31"/>
  <c r="AW87" i="31"/>
  <c r="AW48" i="31"/>
  <c r="AW47" i="31"/>
  <c r="AW65" i="31"/>
  <c r="AW46" i="31"/>
  <c r="AW24" i="31"/>
  <c r="AW37" i="31"/>
  <c r="AW96" i="31"/>
  <c r="AL37" i="31"/>
  <c r="AL87" i="31"/>
  <c r="AL65" i="31"/>
  <c r="AL48" i="31"/>
  <c r="AL47" i="31"/>
  <c r="AL46" i="31"/>
  <c r="AL96" i="31"/>
  <c r="AL24" i="31"/>
  <c r="AX88" i="31"/>
  <c r="AX86" i="31"/>
  <c r="AX84" i="31"/>
  <c r="AX79" i="31"/>
  <c r="AX77" i="31"/>
  <c r="AX81" i="31"/>
  <c r="AX80" i="31"/>
  <c r="AX83" i="31"/>
  <c r="AX82" i="31"/>
  <c r="AX78" i="31"/>
  <c r="AX85" i="31"/>
  <c r="AX76" i="31"/>
  <c r="AX64" i="31"/>
  <c r="AX62" i="31"/>
  <c r="AX60" i="31"/>
  <c r="AX63" i="31"/>
  <c r="AX61" i="31"/>
  <c r="AX51" i="31"/>
  <c r="AX50" i="31"/>
  <c r="AX58" i="31"/>
  <c r="AX54" i="31"/>
  <c r="AX55" i="31"/>
  <c r="AX56" i="31"/>
  <c r="AX52" i="31"/>
  <c r="AX59" i="31"/>
  <c r="AX53" i="31"/>
  <c r="AX40" i="31"/>
  <c r="AX49" i="31"/>
  <c r="AX57" i="31"/>
  <c r="AX99" i="31"/>
  <c r="AX27" i="31"/>
  <c r="BH85" i="31"/>
  <c r="BH83" i="31"/>
  <c r="BH81" i="31"/>
  <c r="BH88" i="31"/>
  <c r="BH84" i="31"/>
  <c r="BH78" i="31"/>
  <c r="BH80" i="31"/>
  <c r="BH76" i="31"/>
  <c r="BH77" i="31"/>
  <c r="BH79" i="31"/>
  <c r="BH86" i="31"/>
  <c r="BH82" i="31"/>
  <c r="BH63" i="31"/>
  <c r="BH61" i="31"/>
  <c r="BH57" i="31"/>
  <c r="BH55" i="31"/>
  <c r="BH53" i="31"/>
  <c r="BH62" i="31"/>
  <c r="BH59" i="31"/>
  <c r="BH56" i="31"/>
  <c r="BH52" i="31"/>
  <c r="BH64" i="31"/>
  <c r="BH50" i="31"/>
  <c r="BH49" i="31"/>
  <c r="BH51" i="31"/>
  <c r="BH58" i="31"/>
  <c r="BH60" i="31"/>
  <c r="BH54" i="31"/>
  <c r="BH99" i="31"/>
  <c r="BH27" i="31"/>
  <c r="BH40" i="31"/>
  <c r="AF75" i="31"/>
  <c r="AF72" i="31"/>
  <c r="AF68" i="31"/>
  <c r="AF66" i="31"/>
  <c r="AF73" i="31"/>
  <c r="AF74" i="31"/>
  <c r="AF70" i="31"/>
  <c r="AF25" i="31"/>
  <c r="AF97" i="31"/>
  <c r="AF38" i="31"/>
  <c r="AH24" i="31"/>
  <c r="AH87" i="31"/>
  <c r="AH65" i="31"/>
  <c r="AH48" i="31"/>
  <c r="AH47" i="31"/>
  <c r="AH46" i="31"/>
  <c r="AH96" i="31"/>
  <c r="AH37" i="31"/>
  <c r="BX87" i="31"/>
  <c r="BX65" i="31"/>
  <c r="BX46" i="31"/>
  <c r="BX48" i="31"/>
  <c r="BX47" i="31"/>
  <c r="BX24" i="31"/>
  <c r="BX96" i="31"/>
  <c r="BX37" i="31"/>
  <c r="AL75" i="31"/>
  <c r="AL73" i="31"/>
  <c r="AL74" i="31"/>
  <c r="AL72" i="31"/>
  <c r="AL70" i="31"/>
  <c r="AL68" i="31"/>
  <c r="AL66" i="31"/>
  <c r="AL38" i="31"/>
  <c r="AL97" i="31"/>
  <c r="AL25" i="31"/>
  <c r="P88" i="31"/>
  <c r="P86" i="31"/>
  <c r="P84" i="31"/>
  <c r="P82" i="31"/>
  <c r="P85" i="31"/>
  <c r="P81" i="31"/>
  <c r="P83" i="31"/>
  <c r="P79" i="31"/>
  <c r="P76" i="31"/>
  <c r="P78" i="31"/>
  <c r="P77" i="31"/>
  <c r="P80" i="31"/>
  <c r="P64" i="31"/>
  <c r="P62" i="31"/>
  <c r="P60" i="31"/>
  <c r="P58" i="31"/>
  <c r="P56" i="31"/>
  <c r="P54" i="31"/>
  <c r="P52" i="31"/>
  <c r="P63" i="31"/>
  <c r="P57" i="31"/>
  <c r="P53" i="31"/>
  <c r="P61" i="31"/>
  <c r="P50" i="31"/>
  <c r="P49" i="31"/>
  <c r="P59" i="31"/>
  <c r="P51" i="31"/>
  <c r="P55" i="31"/>
  <c r="P99" i="31"/>
  <c r="P40" i="31"/>
  <c r="P27" i="31"/>
  <c r="BI25" i="31"/>
  <c r="BI75" i="31"/>
  <c r="BI73" i="31"/>
  <c r="BI74" i="31"/>
  <c r="BI72" i="31"/>
  <c r="BI70" i="31"/>
  <c r="BI68" i="31"/>
  <c r="BI66" i="31"/>
  <c r="BI97" i="31"/>
  <c r="BI38" i="31"/>
  <c r="X37" i="31"/>
  <c r="X87" i="31"/>
  <c r="X65" i="31"/>
  <c r="X46" i="31"/>
  <c r="X48" i="31"/>
  <c r="X47" i="31"/>
  <c r="X24" i="31"/>
  <c r="X96" i="31"/>
  <c r="BT25" i="31"/>
  <c r="BT73" i="31"/>
  <c r="BT74" i="31"/>
  <c r="BT70" i="31"/>
  <c r="BT68" i="31"/>
  <c r="BT66" i="31"/>
  <c r="BT75" i="31"/>
  <c r="BT72" i="31"/>
  <c r="BT38" i="31"/>
  <c r="BT97" i="31"/>
  <c r="BO88" i="31"/>
  <c r="BO86" i="31"/>
  <c r="BO84" i="31"/>
  <c r="BO82" i="31"/>
  <c r="BO80" i="31"/>
  <c r="BO81" i="31"/>
  <c r="BO79" i="31"/>
  <c r="BO77" i="31"/>
  <c r="BO83" i="31"/>
  <c r="BO78" i="31"/>
  <c r="BO76" i="31"/>
  <c r="BO63" i="31"/>
  <c r="BO61" i="31"/>
  <c r="BO85" i="31"/>
  <c r="BO57" i="31"/>
  <c r="BO55" i="31"/>
  <c r="BO53" i="31"/>
  <c r="BO51" i="31"/>
  <c r="BO49" i="31"/>
  <c r="BO58" i="31"/>
  <c r="BO54" i="31"/>
  <c r="BO60" i="31"/>
  <c r="BO62" i="31"/>
  <c r="BO59" i="31"/>
  <c r="BO52" i="31"/>
  <c r="BO50" i="31"/>
  <c r="BO64" i="31"/>
  <c r="BO56" i="31"/>
  <c r="BO99" i="31"/>
  <c r="BO40" i="31"/>
  <c r="BO27" i="31"/>
  <c r="BZ88" i="31"/>
  <c r="BZ85" i="31"/>
  <c r="BZ80" i="31"/>
  <c r="BZ78" i="31"/>
  <c r="BZ76" i="31"/>
  <c r="BZ82" i="31"/>
  <c r="BZ81" i="31"/>
  <c r="BZ86" i="31"/>
  <c r="BZ83" i="31"/>
  <c r="BZ84" i="31"/>
  <c r="BZ77" i="31"/>
  <c r="BZ63" i="31"/>
  <c r="BZ61" i="31"/>
  <c r="BZ59" i="31"/>
  <c r="BZ79" i="31"/>
  <c r="BZ62" i="31"/>
  <c r="BZ64" i="31"/>
  <c r="BZ60" i="31"/>
  <c r="BZ57" i="31"/>
  <c r="BZ53" i="31"/>
  <c r="BZ58" i="31"/>
  <c r="BZ54" i="31"/>
  <c r="BZ55" i="31"/>
  <c r="BZ50" i="31"/>
  <c r="BZ49" i="31"/>
  <c r="BZ56" i="31"/>
  <c r="BZ52" i="31"/>
  <c r="BZ51" i="31"/>
  <c r="BZ99" i="31"/>
  <c r="BZ40" i="31"/>
  <c r="BZ27" i="31"/>
  <c r="AI25" i="31"/>
  <c r="AI68" i="31"/>
  <c r="AI66" i="31"/>
  <c r="AI72" i="31"/>
  <c r="AI73" i="31"/>
  <c r="AI70" i="31"/>
  <c r="AI74" i="31"/>
  <c r="AI75" i="31"/>
  <c r="AI97" i="31"/>
  <c r="AI38" i="31"/>
  <c r="BB87" i="31"/>
  <c r="BB65" i="31"/>
  <c r="BB48" i="31"/>
  <c r="BB47" i="31"/>
  <c r="BB46" i="31"/>
  <c r="BB37" i="31"/>
  <c r="BB96" i="31"/>
  <c r="BB24" i="31"/>
  <c r="BS73" i="31"/>
  <c r="BS74" i="31"/>
  <c r="BS70" i="31"/>
  <c r="BS68" i="31"/>
  <c r="BS66" i="31"/>
  <c r="BS72" i="31"/>
  <c r="BS75" i="31"/>
  <c r="BS25" i="31"/>
  <c r="BS38" i="31"/>
  <c r="BS97" i="31"/>
  <c r="CA88" i="31"/>
  <c r="CA85" i="31"/>
  <c r="CA83" i="31"/>
  <c r="CA81" i="31"/>
  <c r="CA80" i="31"/>
  <c r="CA78" i="31"/>
  <c r="CA82" i="31"/>
  <c r="CA86" i="31"/>
  <c r="CA79" i="31"/>
  <c r="CA77" i="31"/>
  <c r="CA76" i="31"/>
  <c r="CA84" i="31"/>
  <c r="CA64" i="31"/>
  <c r="CA62" i="31"/>
  <c r="CA60" i="31"/>
  <c r="CA58" i="31"/>
  <c r="CA56" i="31"/>
  <c r="CA54" i="31"/>
  <c r="CA52" i="31"/>
  <c r="CA50" i="31"/>
  <c r="CA59" i="31"/>
  <c r="CA57" i="31"/>
  <c r="CA53" i="31"/>
  <c r="CA61" i="31"/>
  <c r="CA51" i="31"/>
  <c r="CA49" i="31"/>
  <c r="CA63" i="31"/>
  <c r="CA27" i="31"/>
  <c r="CA55" i="31"/>
  <c r="CA99" i="31"/>
  <c r="CA40" i="31"/>
  <c r="AK25" i="31"/>
  <c r="AK75" i="31"/>
  <c r="AK73" i="31"/>
  <c r="AK74" i="31"/>
  <c r="AK72" i="31"/>
  <c r="AK70" i="31"/>
  <c r="AK68" i="31"/>
  <c r="AK66" i="31"/>
  <c r="AK38" i="31"/>
  <c r="AK97" i="31"/>
  <c r="CC71" i="31"/>
  <c r="CC69" i="31"/>
  <c r="CC26" i="31"/>
  <c r="CC67" i="31"/>
  <c r="CC98" i="31"/>
  <c r="CC39" i="31"/>
  <c r="BL88" i="31"/>
  <c r="BL86" i="31"/>
  <c r="BL84" i="31"/>
  <c r="BL82" i="31"/>
  <c r="BL80" i="31"/>
  <c r="BL85" i="31"/>
  <c r="BL81" i="31"/>
  <c r="BL79" i="31"/>
  <c r="BL77" i="31"/>
  <c r="BL83" i="31"/>
  <c r="BL78" i="31"/>
  <c r="BL64" i="31"/>
  <c r="BL62" i="31"/>
  <c r="BL60" i="31"/>
  <c r="BL76" i="31"/>
  <c r="BL58" i="31"/>
  <c r="BL56" i="31"/>
  <c r="BL54" i="31"/>
  <c r="BL52" i="31"/>
  <c r="BL63" i="31"/>
  <c r="BL59" i="31"/>
  <c r="BL57" i="31"/>
  <c r="BL53" i="31"/>
  <c r="BL61" i="31"/>
  <c r="BL49" i="31"/>
  <c r="BL51" i="31"/>
  <c r="BL55" i="31"/>
  <c r="BL50" i="31"/>
  <c r="BL27" i="31"/>
  <c r="BL40" i="31"/>
  <c r="BL99" i="31"/>
  <c r="CB75" i="31"/>
  <c r="CB72" i="31"/>
  <c r="CB68" i="31"/>
  <c r="CB66" i="31"/>
  <c r="CB73" i="31"/>
  <c r="CB70" i="31"/>
  <c r="CB74" i="31"/>
  <c r="CB25" i="31"/>
  <c r="CB38" i="31"/>
  <c r="CB97" i="31"/>
  <c r="CD5" i="45" l="1"/>
  <c r="CD6" i="45"/>
  <c r="U85" i="31"/>
  <c r="U83" i="31"/>
  <c r="U81" i="31"/>
  <c r="U86" i="31"/>
  <c r="U78" i="31"/>
  <c r="U80" i="31"/>
  <c r="U88" i="31"/>
  <c r="U79" i="31"/>
  <c r="U84" i="31"/>
  <c r="U77" i="31"/>
  <c r="U76" i="31"/>
  <c r="U63" i="31"/>
  <c r="U61" i="31"/>
  <c r="U59" i="31"/>
  <c r="U57" i="31"/>
  <c r="U55" i="31"/>
  <c r="U53" i="31"/>
  <c r="U51" i="31"/>
  <c r="U49" i="31"/>
  <c r="U64" i="31"/>
  <c r="U58" i="31"/>
  <c r="U56" i="31"/>
  <c r="U54" i="31"/>
  <c r="U52" i="31"/>
  <c r="U50" i="31"/>
  <c r="U82" i="31"/>
  <c r="U62" i="31"/>
  <c r="U60" i="31"/>
  <c r="U27" i="31"/>
  <c r="U40" i="31"/>
  <c r="U99" i="31"/>
  <c r="BA26" i="31"/>
  <c r="BA71" i="31"/>
  <c r="BA69" i="31"/>
  <c r="BA67" i="31"/>
  <c r="BA39" i="31"/>
  <c r="BA98" i="31"/>
  <c r="AZ69" i="31"/>
  <c r="AZ67" i="31"/>
  <c r="AZ71" i="31"/>
  <c r="AZ26" i="31"/>
  <c r="AZ98" i="31"/>
  <c r="AZ39" i="31"/>
  <c r="T71" i="31"/>
  <c r="T69" i="31"/>
  <c r="T67" i="31"/>
  <c r="T26" i="31"/>
  <c r="T98" i="31"/>
  <c r="T39" i="31"/>
  <c r="AC85" i="31"/>
  <c r="AC83" i="31"/>
  <c r="AC81" i="31"/>
  <c r="AC88" i="31"/>
  <c r="AC82" i="31"/>
  <c r="AC84" i="31"/>
  <c r="AC78" i="31"/>
  <c r="AC86" i="31"/>
  <c r="AC80" i="31"/>
  <c r="AC76" i="31"/>
  <c r="AC77" i="31"/>
  <c r="AC63" i="31"/>
  <c r="AC61" i="31"/>
  <c r="AC59" i="31"/>
  <c r="AC57" i="31"/>
  <c r="AC55" i="31"/>
  <c r="AC53" i="31"/>
  <c r="AC51" i="31"/>
  <c r="AC49" i="31"/>
  <c r="AC79" i="31"/>
  <c r="AC62" i="31"/>
  <c r="AC58" i="31"/>
  <c r="AC56" i="31"/>
  <c r="AC54" i="31"/>
  <c r="AC52" i="31"/>
  <c r="AC50" i="31"/>
  <c r="AC64" i="31"/>
  <c r="AC60" i="31"/>
  <c r="AC27" i="31"/>
  <c r="AC99" i="31"/>
  <c r="AC40" i="31"/>
  <c r="F37" i="31"/>
  <c r="F87" i="31"/>
  <c r="F65" i="31"/>
  <c r="F48" i="31"/>
  <c r="F47" i="31"/>
  <c r="F46" i="31"/>
  <c r="F96" i="31"/>
  <c r="F24" i="31"/>
  <c r="Z74" i="31"/>
  <c r="Z72" i="31"/>
  <c r="Z70" i="31"/>
  <c r="Z75" i="31"/>
  <c r="Z73" i="31"/>
  <c r="Z68" i="31"/>
  <c r="Z66" i="31"/>
  <c r="Z97" i="31"/>
  <c r="Z25" i="31"/>
  <c r="Z38" i="31"/>
  <c r="I88" i="31"/>
  <c r="I86" i="31"/>
  <c r="I84" i="31"/>
  <c r="I82" i="31"/>
  <c r="I79" i="31"/>
  <c r="I77" i="31"/>
  <c r="I85" i="31"/>
  <c r="I83" i="31"/>
  <c r="I80" i="31"/>
  <c r="I76" i="31"/>
  <c r="I64" i="31"/>
  <c r="I62" i="31"/>
  <c r="I78" i="31"/>
  <c r="I58" i="31"/>
  <c r="I56" i="31"/>
  <c r="I54" i="31"/>
  <c r="I52" i="31"/>
  <c r="I50" i="31"/>
  <c r="I61" i="31"/>
  <c r="I59" i="31"/>
  <c r="I57" i="31"/>
  <c r="I55" i="31"/>
  <c r="I53" i="31"/>
  <c r="I51" i="31"/>
  <c r="I49" i="31"/>
  <c r="I63" i="31"/>
  <c r="I81" i="31"/>
  <c r="I60" i="31"/>
  <c r="I27" i="31"/>
  <c r="I40" i="31"/>
  <c r="I99" i="31"/>
  <c r="CA69" i="31"/>
  <c r="CA67" i="31"/>
  <c r="CA71" i="31"/>
  <c r="CA98" i="31"/>
  <c r="CA39" i="31"/>
  <c r="CA26" i="31"/>
  <c r="Q88" i="31"/>
  <c r="Q86" i="31"/>
  <c r="Q84" i="31"/>
  <c r="Q82" i="31"/>
  <c r="Q80" i="31"/>
  <c r="Q85" i="31"/>
  <c r="Q81" i="31"/>
  <c r="Q83" i="31"/>
  <c r="Q79" i="31"/>
  <c r="Q77" i="31"/>
  <c r="Q76" i="31"/>
  <c r="Q78" i="31"/>
  <c r="Q64" i="31"/>
  <c r="Q62" i="31"/>
  <c r="Q60" i="31"/>
  <c r="Q58" i="31"/>
  <c r="Q56" i="31"/>
  <c r="Q54" i="31"/>
  <c r="Q52" i="31"/>
  <c r="Q50" i="31"/>
  <c r="Q63" i="31"/>
  <c r="Q59" i="31"/>
  <c r="Q57" i="31"/>
  <c r="Q55" i="31"/>
  <c r="Q53" i="31"/>
  <c r="Q51" i="31"/>
  <c r="Q49" i="31"/>
  <c r="Q61" i="31"/>
  <c r="Q99" i="31"/>
  <c r="Q27" i="31"/>
  <c r="Q40" i="31"/>
  <c r="AK39" i="31"/>
  <c r="AK71" i="31"/>
  <c r="AK69" i="31"/>
  <c r="AK67" i="31"/>
  <c r="AK26" i="31"/>
  <c r="AK98" i="31"/>
  <c r="BC26" i="31"/>
  <c r="BC69" i="31"/>
  <c r="BC67" i="31"/>
  <c r="BC71" i="31"/>
  <c r="BC39" i="31"/>
  <c r="BC98" i="31"/>
  <c r="X71" i="31"/>
  <c r="X69" i="31"/>
  <c r="X67" i="31"/>
  <c r="X98" i="31"/>
  <c r="X26" i="31"/>
  <c r="X39" i="31"/>
  <c r="V75" i="31"/>
  <c r="V73" i="31"/>
  <c r="V74" i="31"/>
  <c r="V72" i="31"/>
  <c r="V70" i="31"/>
  <c r="V68" i="31"/>
  <c r="V66" i="31"/>
  <c r="V97" i="31"/>
  <c r="V25" i="31"/>
  <c r="V38" i="31"/>
  <c r="BE71" i="31"/>
  <c r="BE67" i="31"/>
  <c r="BE69" i="31"/>
  <c r="BE39" i="31"/>
  <c r="BE98" i="31"/>
  <c r="BE26" i="31"/>
  <c r="N85" i="31"/>
  <c r="N80" i="31"/>
  <c r="N78" i="31"/>
  <c r="N82" i="31"/>
  <c r="N81" i="31"/>
  <c r="N86" i="31"/>
  <c r="N84" i="31"/>
  <c r="N83" i="31"/>
  <c r="N77" i="31"/>
  <c r="N76" i="31"/>
  <c r="N88" i="31"/>
  <c r="N63" i="31"/>
  <c r="N61" i="31"/>
  <c r="N62" i="31"/>
  <c r="N64" i="31"/>
  <c r="N57" i="31"/>
  <c r="N53" i="31"/>
  <c r="N79" i="31"/>
  <c r="N60" i="31"/>
  <c r="N58" i="31"/>
  <c r="N54" i="31"/>
  <c r="N59" i="31"/>
  <c r="N55" i="31"/>
  <c r="N50" i="31"/>
  <c r="N49" i="31"/>
  <c r="N56" i="31"/>
  <c r="N52" i="31"/>
  <c r="N51" i="31"/>
  <c r="N27" i="31"/>
  <c r="N99" i="31"/>
  <c r="N40" i="31"/>
  <c r="AH71" i="31"/>
  <c r="AH67" i="31"/>
  <c r="AH69" i="31"/>
  <c r="AH39" i="31"/>
  <c r="AH98" i="31"/>
  <c r="AH26" i="31"/>
  <c r="AW71" i="31"/>
  <c r="AW69" i="31"/>
  <c r="AW67" i="31"/>
  <c r="AW26" i="31"/>
  <c r="AW39" i="31"/>
  <c r="AW98" i="31"/>
  <c r="BL71" i="31"/>
  <c r="BL69" i="31"/>
  <c r="BL67" i="31"/>
  <c r="BL26" i="31"/>
  <c r="BL98" i="31"/>
  <c r="BL39" i="31"/>
  <c r="AU69" i="31"/>
  <c r="AU67" i="31"/>
  <c r="AU71" i="31"/>
  <c r="AU98" i="31"/>
  <c r="AU39" i="31"/>
  <c r="AU26" i="31"/>
  <c r="BP69" i="31"/>
  <c r="BP67" i="31"/>
  <c r="BP71" i="31"/>
  <c r="BP26" i="31"/>
  <c r="BP39" i="31"/>
  <c r="BP98" i="31"/>
  <c r="X38" i="31"/>
  <c r="X73" i="31"/>
  <c r="X74" i="31"/>
  <c r="X68" i="31"/>
  <c r="X75" i="31"/>
  <c r="X70" i="31"/>
  <c r="X72" i="31"/>
  <c r="X66" i="31"/>
  <c r="X97" i="31"/>
  <c r="X25" i="31"/>
  <c r="BI71" i="31"/>
  <c r="BI69" i="31"/>
  <c r="BI67" i="31"/>
  <c r="BI98" i="31"/>
  <c r="BI39" i="31"/>
  <c r="BI26" i="31"/>
  <c r="X88" i="31"/>
  <c r="X86" i="31"/>
  <c r="X84" i="31"/>
  <c r="X82" i="31"/>
  <c r="X80" i="31"/>
  <c r="X79" i="31"/>
  <c r="X81" i="31"/>
  <c r="X78" i="31"/>
  <c r="X77" i="31"/>
  <c r="X76" i="31"/>
  <c r="X83" i="31"/>
  <c r="X85" i="31"/>
  <c r="X64" i="31"/>
  <c r="X62" i="31"/>
  <c r="X58" i="31"/>
  <c r="X56" i="31"/>
  <c r="X54" i="31"/>
  <c r="X52" i="31"/>
  <c r="X61" i="31"/>
  <c r="X60" i="31"/>
  <c r="X59" i="31"/>
  <c r="X55" i="31"/>
  <c r="X51" i="31"/>
  <c r="X50" i="31"/>
  <c r="X57" i="31"/>
  <c r="X53" i="31"/>
  <c r="X27" i="31"/>
  <c r="X63" i="31"/>
  <c r="X49" i="31"/>
  <c r="X99" i="31"/>
  <c r="X40" i="31"/>
  <c r="AS26" i="31"/>
  <c r="AS71" i="31"/>
  <c r="AS69" i="31"/>
  <c r="AS67" i="31"/>
  <c r="AS98" i="31"/>
  <c r="AS39" i="31"/>
  <c r="AI69" i="31"/>
  <c r="AI67" i="31"/>
  <c r="AI71" i="31"/>
  <c r="AI39" i="31"/>
  <c r="AI26" i="31"/>
  <c r="AI98" i="31"/>
  <c r="M75" i="31"/>
  <c r="M73" i="31"/>
  <c r="M74" i="31"/>
  <c r="M72" i="31"/>
  <c r="M70" i="31"/>
  <c r="M68" i="31"/>
  <c r="M66" i="31"/>
  <c r="M97" i="31"/>
  <c r="M25" i="31"/>
  <c r="M38" i="31"/>
  <c r="BM71" i="31"/>
  <c r="BM69" i="31"/>
  <c r="BM67" i="31"/>
  <c r="BM39" i="31"/>
  <c r="BM26" i="31"/>
  <c r="BM98" i="31"/>
  <c r="Z88" i="31"/>
  <c r="Z86" i="31"/>
  <c r="Z79" i="31"/>
  <c r="Z77" i="31"/>
  <c r="Z81" i="31"/>
  <c r="Z85" i="31"/>
  <c r="Z83" i="31"/>
  <c r="Z82" i="31"/>
  <c r="Z84" i="31"/>
  <c r="Z76" i="31"/>
  <c r="Z80" i="31"/>
  <c r="Z78" i="31"/>
  <c r="Z64" i="31"/>
  <c r="Z62" i="31"/>
  <c r="Z60" i="31"/>
  <c r="Z61" i="31"/>
  <c r="Z63" i="31"/>
  <c r="Z56" i="31"/>
  <c r="Z52" i="31"/>
  <c r="Z57" i="31"/>
  <c r="Z53" i="31"/>
  <c r="Z58" i="31"/>
  <c r="Z54" i="31"/>
  <c r="Z49" i="31"/>
  <c r="Z40" i="31"/>
  <c r="Z51" i="31"/>
  <c r="Z55" i="31"/>
  <c r="Z50" i="31"/>
  <c r="Z59" i="31"/>
  <c r="Z99" i="31"/>
  <c r="Z27" i="31"/>
  <c r="BQ39" i="31"/>
  <c r="BQ71" i="31"/>
  <c r="BQ69" i="31"/>
  <c r="BQ67" i="31"/>
  <c r="BQ26" i="31"/>
  <c r="BQ98" i="31"/>
  <c r="M85" i="31"/>
  <c r="M83" i="31"/>
  <c r="M81" i="31"/>
  <c r="M88" i="31"/>
  <c r="M80" i="31"/>
  <c r="M78" i="31"/>
  <c r="M82" i="31"/>
  <c r="M86" i="31"/>
  <c r="M84" i="31"/>
  <c r="M77" i="31"/>
  <c r="M79" i="31"/>
  <c r="M76" i="31"/>
  <c r="M63" i="31"/>
  <c r="M61" i="31"/>
  <c r="M59" i="31"/>
  <c r="M57" i="31"/>
  <c r="M55" i="31"/>
  <c r="M53" i="31"/>
  <c r="M51" i="31"/>
  <c r="M49" i="31"/>
  <c r="M62" i="31"/>
  <c r="M60" i="31"/>
  <c r="M58" i="31"/>
  <c r="M56" i="31"/>
  <c r="M54" i="31"/>
  <c r="M52" i="31"/>
  <c r="M50" i="31"/>
  <c r="M64" i="31"/>
  <c r="M27" i="31"/>
  <c r="M99" i="31"/>
  <c r="M40" i="31"/>
  <c r="W38" i="31"/>
  <c r="W73" i="31"/>
  <c r="W74" i="31"/>
  <c r="W68" i="31"/>
  <c r="W66" i="31"/>
  <c r="W72" i="31"/>
  <c r="W75" i="31"/>
  <c r="W70" i="31"/>
  <c r="W25" i="31"/>
  <c r="W97" i="31"/>
  <c r="BF71" i="31"/>
  <c r="BF69" i="31"/>
  <c r="BF67" i="31"/>
  <c r="BF39" i="31"/>
  <c r="BF98" i="31"/>
  <c r="BF26" i="31"/>
  <c r="BG71" i="31"/>
  <c r="BG69" i="31"/>
  <c r="BG67" i="31"/>
  <c r="BG26" i="31"/>
  <c r="BG39" i="31"/>
  <c r="BG98" i="31"/>
  <c r="CD26" i="31"/>
  <c r="CD39" i="31"/>
  <c r="CD98" i="31"/>
  <c r="AD71" i="31"/>
  <c r="AD69" i="31"/>
  <c r="AD67" i="31"/>
  <c r="AD39" i="31"/>
  <c r="AD98" i="31"/>
  <c r="AD26" i="31"/>
  <c r="AI88" i="31"/>
  <c r="AI86" i="31"/>
  <c r="AI84" i="31"/>
  <c r="AI82" i="31"/>
  <c r="AI79" i="31"/>
  <c r="AI81" i="31"/>
  <c r="AI76" i="31"/>
  <c r="AI85" i="31"/>
  <c r="AI83" i="31"/>
  <c r="AI80" i="31"/>
  <c r="AI78" i="31"/>
  <c r="AI77" i="31"/>
  <c r="AI63" i="31"/>
  <c r="AI61" i="31"/>
  <c r="AI57" i="31"/>
  <c r="AI55" i="31"/>
  <c r="AI53" i="31"/>
  <c r="AI51" i="31"/>
  <c r="AI49" i="31"/>
  <c r="AI58" i="31"/>
  <c r="AI54" i="31"/>
  <c r="AI50" i="31"/>
  <c r="AI60" i="31"/>
  <c r="AI59" i="31"/>
  <c r="AI62" i="31"/>
  <c r="AI64" i="31"/>
  <c r="AI56" i="31"/>
  <c r="AI52" i="31"/>
  <c r="AI27" i="31"/>
  <c r="AI99" i="31"/>
  <c r="AI40" i="31"/>
  <c r="BN71" i="31"/>
  <c r="BN69" i="31"/>
  <c r="BN67" i="31"/>
  <c r="BN39" i="31"/>
  <c r="BN98" i="31"/>
  <c r="BN26" i="31"/>
  <c r="AC71" i="31"/>
  <c r="AC69" i="31"/>
  <c r="AC67" i="31"/>
  <c r="AC39" i="31"/>
  <c r="AC98" i="31"/>
  <c r="AC26" i="31"/>
  <c r="BB71" i="31"/>
  <c r="BB69" i="31"/>
  <c r="BB67" i="31"/>
  <c r="BB39" i="31"/>
  <c r="BB26" i="31"/>
  <c r="BB98" i="31"/>
  <c r="BW71" i="31"/>
  <c r="BW69" i="31"/>
  <c r="BW67" i="31"/>
  <c r="BW98" i="31"/>
  <c r="BW26" i="31"/>
  <c r="BW39" i="31"/>
  <c r="AQ71" i="31"/>
  <c r="AQ69" i="31"/>
  <c r="AQ67" i="31"/>
  <c r="AQ98" i="31"/>
  <c r="AQ26" i="31"/>
  <c r="AQ39" i="31"/>
  <c r="J88" i="31"/>
  <c r="J86" i="31"/>
  <c r="J79" i="31"/>
  <c r="J77" i="31"/>
  <c r="J85" i="31"/>
  <c r="J81" i="31"/>
  <c r="J80" i="31"/>
  <c r="J76" i="31"/>
  <c r="J82" i="31"/>
  <c r="J83" i="31"/>
  <c r="J84" i="31"/>
  <c r="J78" i="31"/>
  <c r="J64" i="31"/>
  <c r="J62" i="31"/>
  <c r="J60" i="31"/>
  <c r="J61" i="31"/>
  <c r="J63" i="31"/>
  <c r="J49" i="31"/>
  <c r="J51" i="31"/>
  <c r="J50" i="31"/>
  <c r="J56" i="31"/>
  <c r="J52" i="31"/>
  <c r="J57" i="31"/>
  <c r="J53" i="31"/>
  <c r="J58" i="31"/>
  <c r="J54" i="31"/>
  <c r="J55" i="31"/>
  <c r="J59" i="31"/>
  <c r="J40" i="31"/>
  <c r="J99" i="31"/>
  <c r="J27" i="31"/>
  <c r="AN39" i="31"/>
  <c r="AN71" i="31"/>
  <c r="AN69" i="31"/>
  <c r="AN67" i="31"/>
  <c r="AN98" i="31"/>
  <c r="AN26" i="31"/>
  <c r="AD27" i="31"/>
  <c r="AD85" i="31"/>
  <c r="AD82" i="31"/>
  <c r="AD81" i="31"/>
  <c r="AD84" i="31"/>
  <c r="AD83" i="31"/>
  <c r="AD78" i="31"/>
  <c r="AD76" i="31"/>
  <c r="AD86" i="31"/>
  <c r="AD80" i="31"/>
  <c r="AD88" i="31"/>
  <c r="AD79" i="31"/>
  <c r="AD77" i="31"/>
  <c r="AD63" i="31"/>
  <c r="AD61" i="31"/>
  <c r="AD59" i="31"/>
  <c r="AD62" i="31"/>
  <c r="AD64" i="31"/>
  <c r="AD57" i="31"/>
  <c r="AD53" i="31"/>
  <c r="AD58" i="31"/>
  <c r="AD54" i="31"/>
  <c r="AD55" i="31"/>
  <c r="AD51" i="31"/>
  <c r="AD50" i="31"/>
  <c r="AD56" i="31"/>
  <c r="AD60" i="31"/>
  <c r="AD49" i="31"/>
  <c r="AD52" i="31"/>
  <c r="AD40" i="31"/>
  <c r="AD99" i="31"/>
  <c r="O85" i="31"/>
  <c r="O83" i="31"/>
  <c r="O81" i="31"/>
  <c r="O80" i="31"/>
  <c r="O78" i="31"/>
  <c r="O82" i="31"/>
  <c r="O86" i="31"/>
  <c r="O84" i="31"/>
  <c r="O79" i="31"/>
  <c r="O77" i="31"/>
  <c r="O88" i="31"/>
  <c r="O76" i="31"/>
  <c r="O64" i="31"/>
  <c r="O62" i="31"/>
  <c r="O60" i="31"/>
  <c r="O58" i="31"/>
  <c r="O56" i="31"/>
  <c r="O54" i="31"/>
  <c r="O52" i="31"/>
  <c r="O50" i="31"/>
  <c r="O57" i="31"/>
  <c r="O53" i="31"/>
  <c r="O61" i="31"/>
  <c r="O51" i="31"/>
  <c r="O59" i="31"/>
  <c r="O63" i="31"/>
  <c r="O49" i="31"/>
  <c r="O55" i="31"/>
  <c r="O27" i="31"/>
  <c r="O40" i="31"/>
  <c r="O99" i="31"/>
  <c r="BK69" i="31"/>
  <c r="BK67" i="31"/>
  <c r="BK71" i="31"/>
  <c r="BK98" i="31"/>
  <c r="BK39" i="31"/>
  <c r="BK26" i="31"/>
  <c r="AO39" i="31"/>
  <c r="AO71" i="31"/>
  <c r="AO67" i="31"/>
  <c r="AO69" i="31"/>
  <c r="AO26" i="31"/>
  <c r="AO98" i="31"/>
  <c r="Y88" i="31"/>
  <c r="Y86" i="31"/>
  <c r="Y84" i="31"/>
  <c r="Y82" i="31"/>
  <c r="Y80" i="31"/>
  <c r="Y79" i="31"/>
  <c r="Y77" i="31"/>
  <c r="Y81" i="31"/>
  <c r="Y85" i="31"/>
  <c r="Y83" i="31"/>
  <c r="Y76" i="31"/>
  <c r="Y78" i="31"/>
  <c r="Y64" i="31"/>
  <c r="Y62" i="31"/>
  <c r="Y58" i="31"/>
  <c r="Y56" i="31"/>
  <c r="Y54" i="31"/>
  <c r="Y52" i="31"/>
  <c r="Y50" i="31"/>
  <c r="Y61" i="31"/>
  <c r="Y60" i="31"/>
  <c r="Y59" i="31"/>
  <c r="Y57" i="31"/>
  <c r="Y55" i="31"/>
  <c r="Y53" i="31"/>
  <c r="Y51" i="31"/>
  <c r="Y49" i="31"/>
  <c r="Y63" i="31"/>
  <c r="Y99" i="31"/>
  <c r="Y40" i="31"/>
  <c r="Y27" i="31"/>
  <c r="AF71" i="31"/>
  <c r="AF69" i="31"/>
  <c r="AF67" i="31"/>
  <c r="AF39" i="31"/>
  <c r="AF98" i="31"/>
  <c r="AF26" i="31"/>
  <c r="AJ69" i="31"/>
  <c r="AJ67" i="31"/>
  <c r="AJ71" i="31"/>
  <c r="AJ26" i="31"/>
  <c r="AJ98" i="31"/>
  <c r="AJ39" i="31"/>
  <c r="BZ26" i="31"/>
  <c r="BZ71" i="31"/>
  <c r="BZ69" i="31"/>
  <c r="BZ67" i="31"/>
  <c r="BZ98" i="31"/>
  <c r="BZ39" i="31"/>
  <c r="BD71" i="31"/>
  <c r="BD69" i="31"/>
  <c r="BD67" i="31"/>
  <c r="BD98" i="31"/>
  <c r="BD26" i="31"/>
  <c r="BD39" i="31"/>
  <c r="BY26" i="31"/>
  <c r="BY71" i="31"/>
  <c r="BY69" i="31"/>
  <c r="BY67" i="31"/>
  <c r="BY98" i="31"/>
  <c r="BY39" i="31"/>
  <c r="AY69" i="31"/>
  <c r="AY67" i="31"/>
  <c r="AY71" i="31"/>
  <c r="AY39" i="31"/>
  <c r="AY98" i="31"/>
  <c r="AY26" i="31"/>
  <c r="BS26" i="31"/>
  <c r="BS69" i="31"/>
  <c r="BS67" i="31"/>
  <c r="BS71" i="31"/>
  <c r="BS98" i="31"/>
  <c r="BS39" i="31"/>
  <c r="T87" i="31"/>
  <c r="T65" i="31"/>
  <c r="T48" i="31"/>
  <c r="T47" i="31"/>
  <c r="T46" i="31"/>
  <c r="T96" i="31"/>
  <c r="T37" i="31"/>
  <c r="T24" i="31"/>
  <c r="AL71" i="31"/>
  <c r="AL69" i="31"/>
  <c r="AL67" i="31"/>
  <c r="AL26" i="31"/>
  <c r="AL39" i="31"/>
  <c r="AL98" i="31"/>
  <c r="W87" i="31"/>
  <c r="W48" i="31"/>
  <c r="W65" i="31"/>
  <c r="W47" i="31"/>
  <c r="W46" i="31"/>
  <c r="W96" i="31"/>
  <c r="W24" i="31"/>
  <c r="W37" i="31"/>
  <c r="AG88" i="31"/>
  <c r="AG86" i="31"/>
  <c r="AG84" i="31"/>
  <c r="AG82" i="31"/>
  <c r="AG80" i="31"/>
  <c r="AG85" i="31"/>
  <c r="AG79" i="31"/>
  <c r="AG77" i="31"/>
  <c r="AG76" i="31"/>
  <c r="AG78" i="31"/>
  <c r="AG81" i="31"/>
  <c r="AG64" i="31"/>
  <c r="AG62" i="31"/>
  <c r="AG60" i="31"/>
  <c r="AG83" i="31"/>
  <c r="AG58" i="31"/>
  <c r="AG56" i="31"/>
  <c r="AG54" i="31"/>
  <c r="AG52" i="31"/>
  <c r="AG50" i="31"/>
  <c r="AG63" i="31"/>
  <c r="AG57" i="31"/>
  <c r="AG55" i="31"/>
  <c r="AG53" i="31"/>
  <c r="AG51" i="31"/>
  <c r="AG49" i="31"/>
  <c r="AG61" i="31"/>
  <c r="AG59" i="31"/>
  <c r="AG40" i="31"/>
  <c r="AG27" i="31"/>
  <c r="AG99" i="31"/>
  <c r="AM26" i="31"/>
  <c r="AM69" i="31"/>
  <c r="AM67" i="31"/>
  <c r="AM71" i="31"/>
  <c r="AM98" i="31"/>
  <c r="AM39" i="31"/>
  <c r="AE69" i="31"/>
  <c r="AE67" i="31"/>
  <c r="AE71" i="31"/>
  <c r="AE39" i="31"/>
  <c r="AE26" i="31"/>
  <c r="AE98" i="31"/>
  <c r="T38" i="31"/>
  <c r="T72" i="31"/>
  <c r="T70" i="31"/>
  <c r="T73" i="31"/>
  <c r="T74" i="31"/>
  <c r="T68" i="31"/>
  <c r="T66" i="31"/>
  <c r="T75" i="31"/>
  <c r="T25" i="31"/>
  <c r="T97" i="31"/>
  <c r="V40" i="31"/>
  <c r="V85" i="31"/>
  <c r="V78" i="31"/>
  <c r="V80" i="31"/>
  <c r="V88" i="31"/>
  <c r="V81" i="31"/>
  <c r="V79" i="31"/>
  <c r="V76" i="31"/>
  <c r="V83" i="31"/>
  <c r="V84" i="31"/>
  <c r="V77" i="31"/>
  <c r="V63" i="31"/>
  <c r="V61" i="31"/>
  <c r="V86" i="31"/>
  <c r="V64" i="31"/>
  <c r="V82" i="31"/>
  <c r="V62" i="31"/>
  <c r="V60" i="31"/>
  <c r="V50" i="31"/>
  <c r="V49" i="31"/>
  <c r="V59" i="31"/>
  <c r="V55" i="31"/>
  <c r="V51" i="31"/>
  <c r="V56" i="31"/>
  <c r="V52" i="31"/>
  <c r="V57" i="31"/>
  <c r="V53" i="31"/>
  <c r="V58" i="31"/>
  <c r="V54" i="31"/>
  <c r="V27" i="31"/>
  <c r="V99" i="31"/>
  <c r="S88" i="31"/>
  <c r="S86" i="31"/>
  <c r="S84" i="31"/>
  <c r="S82" i="31"/>
  <c r="S79" i="31"/>
  <c r="S81" i="31"/>
  <c r="S78" i="31"/>
  <c r="S85" i="31"/>
  <c r="S80" i="31"/>
  <c r="S77" i="31"/>
  <c r="S76" i="31"/>
  <c r="S83" i="31"/>
  <c r="S63" i="31"/>
  <c r="S61" i="31"/>
  <c r="S59" i="31"/>
  <c r="S57" i="31"/>
  <c r="S55" i="31"/>
  <c r="S53" i="31"/>
  <c r="S51" i="31"/>
  <c r="S49" i="31"/>
  <c r="S58" i="31"/>
  <c r="S54" i="31"/>
  <c r="S62" i="31"/>
  <c r="S60" i="31"/>
  <c r="S64" i="31"/>
  <c r="S50" i="31"/>
  <c r="S56" i="31"/>
  <c r="S52" i="31"/>
  <c r="S40" i="31"/>
  <c r="S99" i="31"/>
  <c r="S27" i="31"/>
  <c r="BX39" i="31"/>
  <c r="BX71" i="31"/>
  <c r="BX69" i="31"/>
  <c r="BX67" i="31"/>
  <c r="BX26" i="31"/>
  <c r="BX98" i="31"/>
  <c r="S68" i="31"/>
  <c r="S66" i="31"/>
  <c r="S72" i="31"/>
  <c r="S70" i="31"/>
  <c r="S73" i="31"/>
  <c r="S75" i="31"/>
  <c r="S74" i="31"/>
  <c r="S25" i="31"/>
  <c r="S97" i="31"/>
  <c r="S38" i="31"/>
  <c r="BV39" i="31"/>
  <c r="BV71" i="31"/>
  <c r="BV69" i="31"/>
  <c r="BV67" i="31"/>
  <c r="BV26" i="31"/>
  <c r="BV98" i="31"/>
  <c r="Y38" i="31"/>
  <c r="Y74" i="31"/>
  <c r="Y72" i="31"/>
  <c r="Y75" i="31"/>
  <c r="Y73" i="31"/>
  <c r="Y68" i="31"/>
  <c r="Y66" i="31"/>
  <c r="Y70" i="31"/>
  <c r="Y97" i="31"/>
  <c r="Y25" i="31"/>
  <c r="U87" i="31"/>
  <c r="U65" i="31"/>
  <c r="U47" i="31"/>
  <c r="U48" i="31"/>
  <c r="U46" i="31"/>
  <c r="U37" i="31"/>
  <c r="U96" i="31"/>
  <c r="U24" i="31"/>
  <c r="BJ71" i="31"/>
  <c r="BJ69" i="31"/>
  <c r="BJ67" i="31"/>
  <c r="BJ98" i="31"/>
  <c r="BJ39" i="31"/>
  <c r="BJ26" i="31"/>
  <c r="AA88" i="31"/>
  <c r="AA86" i="31"/>
  <c r="AA84" i="31"/>
  <c r="AA82" i="31"/>
  <c r="AA79" i="31"/>
  <c r="AA81" i="31"/>
  <c r="AA85" i="31"/>
  <c r="AA83" i="31"/>
  <c r="AA77" i="31"/>
  <c r="AA78" i="31"/>
  <c r="AA76" i="31"/>
  <c r="AA80" i="31"/>
  <c r="AA63" i="31"/>
  <c r="AA61" i="31"/>
  <c r="AA60" i="31"/>
  <c r="AA59" i="31"/>
  <c r="AA57" i="31"/>
  <c r="AA55" i="31"/>
  <c r="AA53" i="31"/>
  <c r="AA51" i="31"/>
  <c r="AA49" i="31"/>
  <c r="AA56" i="31"/>
  <c r="AA52" i="31"/>
  <c r="AA64" i="31"/>
  <c r="AA50" i="31"/>
  <c r="AA62" i="31"/>
  <c r="AA58" i="31"/>
  <c r="AA54" i="31"/>
  <c r="AA40" i="31"/>
  <c r="AA99" i="31"/>
  <c r="AA27" i="31"/>
  <c r="CB71" i="31"/>
  <c r="CB67" i="31"/>
  <c r="CB69" i="31"/>
  <c r="CB98" i="31"/>
  <c r="CB26" i="31"/>
  <c r="CB39" i="31"/>
  <c r="P87" i="31"/>
  <c r="P65" i="31"/>
  <c r="P47" i="31"/>
  <c r="P46" i="31"/>
  <c r="P48" i="31"/>
  <c r="P24" i="31"/>
  <c r="P37" i="31"/>
  <c r="P96" i="31"/>
  <c r="AX26" i="31"/>
  <c r="AX71" i="31"/>
  <c r="AX69" i="31"/>
  <c r="AX67" i="31"/>
  <c r="AX98" i="31"/>
  <c r="AX39" i="31"/>
  <c r="AT26" i="31"/>
  <c r="AT71" i="31"/>
  <c r="AT69" i="31"/>
  <c r="AT67" i="31"/>
  <c r="AT39" i="31"/>
  <c r="AT98" i="31"/>
  <c r="BU71" i="31"/>
  <c r="BU69" i="31"/>
  <c r="BU67" i="31"/>
  <c r="BU39" i="31"/>
  <c r="BU98" i="31"/>
  <c r="BU26" i="31"/>
  <c r="L85" i="31"/>
  <c r="L83" i="31"/>
  <c r="L81" i="31"/>
  <c r="L88" i="31"/>
  <c r="L80" i="31"/>
  <c r="L78" i="31"/>
  <c r="L82" i="31"/>
  <c r="L84" i="31"/>
  <c r="L79" i="31"/>
  <c r="L77" i="31"/>
  <c r="L63" i="31"/>
  <c r="L61" i="31"/>
  <c r="L76" i="31"/>
  <c r="L86" i="31"/>
  <c r="L59" i="31"/>
  <c r="L57" i="31"/>
  <c r="L55" i="31"/>
  <c r="L53" i="31"/>
  <c r="L62" i="31"/>
  <c r="L56" i="31"/>
  <c r="L52" i="31"/>
  <c r="L51" i="31"/>
  <c r="L49" i="31"/>
  <c r="L60" i="31"/>
  <c r="L50" i="31"/>
  <c r="L54" i="31"/>
  <c r="L64" i="31"/>
  <c r="L58" i="31"/>
  <c r="L99" i="31"/>
  <c r="L40" i="31"/>
  <c r="L27" i="31"/>
  <c r="S87" i="31"/>
  <c r="S65" i="31"/>
  <c r="S47" i="31"/>
  <c r="S48" i="31"/>
  <c r="S46" i="31"/>
  <c r="S24" i="31"/>
  <c r="S96" i="31"/>
  <c r="S37" i="31"/>
  <c r="AG71" i="31"/>
  <c r="AG69" i="31"/>
  <c r="AG67" i="31"/>
  <c r="AG26" i="31"/>
  <c r="AG39" i="31"/>
  <c r="AG98" i="31"/>
  <c r="BT39" i="31"/>
  <c r="BT71" i="31"/>
  <c r="BT69" i="31"/>
  <c r="BT67" i="31"/>
  <c r="BT26" i="31"/>
  <c r="BT98" i="31"/>
  <c r="AA68" i="31"/>
  <c r="AA66" i="31"/>
  <c r="AA74" i="31"/>
  <c r="AA70" i="31"/>
  <c r="AA75" i="31"/>
  <c r="AA72" i="31"/>
  <c r="AA73" i="31"/>
  <c r="AA25" i="31"/>
  <c r="AA38" i="31"/>
  <c r="AA97" i="31"/>
  <c r="U75" i="31"/>
  <c r="U73" i="31"/>
  <c r="U74" i="31"/>
  <c r="U72" i="31"/>
  <c r="U70" i="31"/>
  <c r="U68" i="31"/>
  <c r="U66" i="31"/>
  <c r="U25" i="31"/>
  <c r="U38" i="31"/>
  <c r="U97" i="31"/>
  <c r="BH39" i="31"/>
  <c r="BH71" i="31"/>
  <c r="BH69" i="31"/>
  <c r="BH67" i="31"/>
  <c r="BH26" i="31"/>
  <c r="BH98" i="31"/>
  <c r="AP39" i="31"/>
  <c r="AP71" i="31"/>
  <c r="AP67" i="31"/>
  <c r="AP69" i="31"/>
  <c r="AP98" i="31"/>
  <c r="AP26" i="31"/>
  <c r="AV71" i="31"/>
  <c r="AV69" i="31"/>
  <c r="AV67" i="31"/>
  <c r="AV39" i="31"/>
  <c r="AV98" i="31"/>
  <c r="AV26" i="31"/>
  <c r="K88" i="31"/>
  <c r="K86" i="31"/>
  <c r="K84" i="31"/>
  <c r="K82" i="31"/>
  <c r="K79" i="31"/>
  <c r="K85" i="31"/>
  <c r="K81" i="31"/>
  <c r="K83" i="31"/>
  <c r="K80" i="31"/>
  <c r="K77" i="31"/>
  <c r="K78" i="31"/>
  <c r="K63" i="31"/>
  <c r="K61" i="31"/>
  <c r="K59" i="31"/>
  <c r="K57" i="31"/>
  <c r="K55" i="31"/>
  <c r="K53" i="31"/>
  <c r="K51" i="31"/>
  <c r="K49" i="31"/>
  <c r="K76" i="31"/>
  <c r="K50" i="31"/>
  <c r="K56" i="31"/>
  <c r="K52" i="31"/>
  <c r="K62" i="31"/>
  <c r="K64" i="31"/>
  <c r="K54" i="31"/>
  <c r="K60" i="31"/>
  <c r="K58" i="31"/>
  <c r="K40" i="31"/>
  <c r="K99" i="31"/>
  <c r="K27" i="31"/>
  <c r="V87" i="31"/>
  <c r="V65" i="31"/>
  <c r="V47" i="31"/>
  <c r="V48" i="31"/>
  <c r="V46" i="31"/>
  <c r="V96" i="31"/>
  <c r="V24" i="31"/>
  <c r="V37" i="31"/>
  <c r="AR39" i="31"/>
  <c r="AR71" i="31"/>
  <c r="AR69" i="31"/>
  <c r="AR67" i="31"/>
  <c r="AR26" i="31"/>
  <c r="AR98" i="31"/>
  <c r="P75" i="31" l="1"/>
  <c r="P72" i="31"/>
  <c r="P70" i="31"/>
  <c r="P68" i="31"/>
  <c r="P73" i="31"/>
  <c r="P74" i="31"/>
  <c r="P66" i="31"/>
  <c r="P38" i="31"/>
  <c r="P25" i="31"/>
  <c r="P97" i="31"/>
  <c r="M26" i="31"/>
  <c r="M71" i="31"/>
  <c r="M69" i="31"/>
  <c r="M67" i="31"/>
  <c r="M39" i="31"/>
  <c r="M98" i="31"/>
  <c r="J24" i="31"/>
  <c r="J87" i="31"/>
  <c r="J65" i="31"/>
  <c r="J47" i="31"/>
  <c r="J48" i="31"/>
  <c r="J46" i="31"/>
  <c r="J96" i="31"/>
  <c r="J37" i="31"/>
  <c r="R87" i="31"/>
  <c r="R65" i="31"/>
  <c r="R48" i="31"/>
  <c r="R46" i="31"/>
  <c r="R47" i="31"/>
  <c r="R37" i="31"/>
  <c r="R96" i="31"/>
  <c r="R24" i="31"/>
  <c r="J74" i="31"/>
  <c r="J72" i="31"/>
  <c r="J75" i="31"/>
  <c r="J73" i="31"/>
  <c r="J70" i="31"/>
  <c r="J68" i="31"/>
  <c r="J66" i="31"/>
  <c r="J97" i="31"/>
  <c r="J38" i="31"/>
  <c r="J25" i="31"/>
  <c r="G24" i="31"/>
  <c r="G87" i="31"/>
  <c r="G48" i="31"/>
  <c r="G65" i="31"/>
  <c r="G46" i="31"/>
  <c r="G47" i="31"/>
  <c r="G37" i="31"/>
  <c r="G96" i="31"/>
  <c r="N26" i="31"/>
  <c r="N71" i="31"/>
  <c r="N69" i="31"/>
  <c r="N67" i="31"/>
  <c r="N98" i="31"/>
  <c r="N39" i="31"/>
  <c r="AA71" i="31"/>
  <c r="AA69" i="31"/>
  <c r="AA67" i="31"/>
  <c r="AA26" i="31"/>
  <c r="AA39" i="31"/>
  <c r="AA98" i="31"/>
  <c r="N37" i="31"/>
  <c r="N87" i="31"/>
  <c r="N65" i="31"/>
  <c r="N47" i="31"/>
  <c r="N48" i="31"/>
  <c r="N46" i="31"/>
  <c r="N96" i="31"/>
  <c r="N24" i="31"/>
  <c r="I87" i="31"/>
  <c r="I48" i="31"/>
  <c r="I65" i="31"/>
  <c r="I47" i="31"/>
  <c r="I46" i="31"/>
  <c r="I37" i="31"/>
  <c r="I96" i="31"/>
  <c r="I24" i="31"/>
  <c r="E96" i="31"/>
  <c r="E24" i="31"/>
  <c r="E37" i="31"/>
  <c r="I38" i="31"/>
  <c r="I74" i="31"/>
  <c r="I72" i="31"/>
  <c r="I75" i="31"/>
  <c r="I73" i="31"/>
  <c r="I70" i="31"/>
  <c r="I68" i="31"/>
  <c r="I66" i="31"/>
  <c r="I97" i="31"/>
  <c r="I25" i="31"/>
  <c r="L24" i="31"/>
  <c r="L87" i="31"/>
  <c r="L65" i="31"/>
  <c r="L48" i="31"/>
  <c r="L46" i="31"/>
  <c r="L47" i="31"/>
  <c r="L96" i="31"/>
  <c r="L37" i="31"/>
  <c r="S71" i="31"/>
  <c r="S69" i="31"/>
  <c r="S67" i="31"/>
  <c r="S98" i="31"/>
  <c r="S39" i="31"/>
  <c r="S26" i="31"/>
  <c r="O87" i="31"/>
  <c r="O48" i="31"/>
  <c r="O65" i="31"/>
  <c r="O47" i="31"/>
  <c r="O46" i="31"/>
  <c r="O96" i="31"/>
  <c r="O37" i="31"/>
  <c r="O24" i="31"/>
  <c r="D96" i="31"/>
  <c r="D37" i="31"/>
  <c r="D24" i="31"/>
  <c r="R74" i="31"/>
  <c r="R72" i="31"/>
  <c r="R70" i="31"/>
  <c r="R75" i="31"/>
  <c r="R73" i="31"/>
  <c r="R68" i="31"/>
  <c r="R66" i="31"/>
  <c r="R97" i="31"/>
  <c r="R38" i="31"/>
  <c r="R25" i="31"/>
  <c r="K69" i="31"/>
  <c r="K67" i="31"/>
  <c r="K71" i="31"/>
  <c r="K39" i="31"/>
  <c r="K26" i="31"/>
  <c r="K98" i="31"/>
  <c r="Q71" i="31"/>
  <c r="Q69" i="31"/>
  <c r="Q67" i="31"/>
  <c r="Q26" i="31"/>
  <c r="Q98" i="31"/>
  <c r="Q39" i="31"/>
  <c r="N75" i="31"/>
  <c r="N73" i="31"/>
  <c r="N74" i="31"/>
  <c r="N72" i="31"/>
  <c r="N70" i="31"/>
  <c r="N68" i="31"/>
  <c r="N66" i="31"/>
  <c r="N38" i="31"/>
  <c r="N97" i="31"/>
  <c r="N25" i="31"/>
  <c r="W26" i="31"/>
  <c r="W69" i="31"/>
  <c r="W67" i="31"/>
  <c r="W71" i="31"/>
  <c r="W39" i="31"/>
  <c r="W98" i="31"/>
  <c r="Y69" i="31"/>
  <c r="Y67" i="31"/>
  <c r="Y39" i="31"/>
  <c r="Y71" i="31"/>
  <c r="Y98" i="31"/>
  <c r="Y26" i="31"/>
  <c r="K70" i="31"/>
  <c r="K68" i="31"/>
  <c r="K66" i="31"/>
  <c r="K74" i="31"/>
  <c r="K75" i="31"/>
  <c r="K72" i="31"/>
  <c r="K73" i="31"/>
  <c r="K97" i="31"/>
  <c r="K38" i="31"/>
  <c r="K25" i="31"/>
  <c r="O75" i="31"/>
  <c r="O72" i="31"/>
  <c r="O70" i="31"/>
  <c r="O68" i="31"/>
  <c r="O66" i="31"/>
  <c r="O73" i="31"/>
  <c r="O74" i="31"/>
  <c r="O97" i="31"/>
  <c r="O38" i="31"/>
  <c r="O25" i="31"/>
  <c r="J39" i="31"/>
  <c r="J71" i="31"/>
  <c r="J69" i="31"/>
  <c r="J67" i="31"/>
  <c r="J26" i="31"/>
  <c r="J98" i="31"/>
  <c r="I39" i="31"/>
  <c r="I71" i="31"/>
  <c r="I69" i="31"/>
  <c r="I67" i="31"/>
  <c r="I98" i="31"/>
  <c r="I26" i="31"/>
  <c r="U26" i="31"/>
  <c r="U71" i="31"/>
  <c r="U69" i="31"/>
  <c r="U67" i="31"/>
  <c r="U98" i="31"/>
  <c r="U39" i="31"/>
  <c r="Z71" i="31"/>
  <c r="Z69" i="31"/>
  <c r="Z67" i="31"/>
  <c r="Z39" i="31"/>
  <c r="Z98" i="31"/>
  <c r="Z26" i="31"/>
  <c r="AB39" i="31"/>
  <c r="AB71" i="31"/>
  <c r="AB69" i="31"/>
  <c r="AB67" i="31"/>
  <c r="AB26" i="31"/>
  <c r="AB98" i="31"/>
  <c r="L25" i="31"/>
  <c r="L74" i="31"/>
  <c r="L75" i="31"/>
  <c r="L72" i="31"/>
  <c r="L66" i="31"/>
  <c r="L73" i="31"/>
  <c r="L68" i="31"/>
  <c r="L70" i="31"/>
  <c r="L38" i="31"/>
  <c r="L97" i="31"/>
  <c r="K87" i="31"/>
  <c r="K65" i="31"/>
  <c r="K47" i="31"/>
  <c r="K48" i="31"/>
  <c r="K46" i="31"/>
  <c r="K37" i="31"/>
  <c r="K24" i="31"/>
  <c r="K96" i="31"/>
  <c r="H37" i="31"/>
  <c r="H87" i="31"/>
  <c r="H65" i="31"/>
  <c r="H48" i="31"/>
  <c r="H46" i="31"/>
  <c r="H47" i="31"/>
  <c r="H96" i="31"/>
  <c r="H24" i="31"/>
  <c r="V26" i="31"/>
  <c r="V71" i="31"/>
  <c r="V69" i="31"/>
  <c r="V67" i="31"/>
  <c r="V39" i="31"/>
  <c r="V98" i="31"/>
  <c r="M87" i="31"/>
  <c r="M65" i="31"/>
  <c r="M47" i="31"/>
  <c r="M48" i="31"/>
  <c r="M46" i="31"/>
  <c r="M24" i="31"/>
  <c r="M96" i="31"/>
  <c r="M37" i="31"/>
  <c r="Q74" i="31"/>
  <c r="Q72" i="31"/>
  <c r="Q75" i="31"/>
  <c r="Q73" i="31"/>
  <c r="Q70" i="31"/>
  <c r="Q68" i="31"/>
  <c r="Q66" i="31"/>
  <c r="Q38" i="31"/>
  <c r="Q97" i="31"/>
  <c r="Q25" i="31"/>
  <c r="Q87" i="31"/>
  <c r="Q48" i="31"/>
  <c r="Q65" i="31"/>
  <c r="Q47" i="31"/>
  <c r="Q46" i="31"/>
  <c r="Q37" i="31"/>
  <c r="Q24" i="31"/>
  <c r="Q96" i="31"/>
  <c r="O69" i="31"/>
  <c r="O67" i="31"/>
  <c r="O71" i="31"/>
  <c r="O39" i="31"/>
  <c r="O98" i="31"/>
  <c r="O26" i="31"/>
  <c r="L39" i="31" l="1"/>
  <c r="L69" i="31"/>
  <c r="L67" i="31"/>
  <c r="L71" i="31"/>
  <c r="L26" i="31"/>
  <c r="L98" i="31"/>
  <c r="P71" i="31"/>
  <c r="P67" i="31"/>
  <c r="P69" i="31"/>
  <c r="P39" i="31"/>
  <c r="P98" i="31"/>
  <c r="P26" i="31"/>
  <c r="R26" i="31"/>
  <c r="R71" i="31"/>
  <c r="R69" i="31"/>
  <c r="R67" i="31"/>
  <c r="R98" i="31"/>
  <c r="R39"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Esra Yan</author>
  </authors>
  <commentList>
    <comment ref="Q8" authorId="0" shapeId="0" xr:uid="{0F38BF01-B738-480E-9352-B8D367DB3F13}">
      <text>
        <r>
          <rPr>
            <b/>
            <sz val="9"/>
            <color indexed="81"/>
            <rFont val="Segoe UI"/>
            <family val="2"/>
          </rPr>
          <t xml:space="preserve">ANPLICON GmbH: 
§ 6a Abs.1 Nr.2 StromNEV:
a) </t>
        </r>
        <r>
          <rPr>
            <sz val="9"/>
            <color indexed="81"/>
            <rFont val="Segoe UI"/>
            <family val="2"/>
          </rPr>
          <t xml:space="preserve">Indexreihe Ortskanäle, Bauleistungen am Bauwerk (Tiefbau), ohne Umsatzsteuer (Statistisches Bundesamt, Fachserie 17, Preisindizes für die Bauwirtschaft) mit einem Anteil von 70 Prozent und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30 Prozent</t>
        </r>
      </text>
    </comment>
    <comment ref="AD8" authorId="0" shapeId="0" xr:uid="{70C75440-2B8E-4885-A603-063ECA057ADA}">
      <text>
        <r>
          <rPr>
            <b/>
            <sz val="9"/>
            <color indexed="81"/>
            <rFont val="Segoe UI"/>
            <family val="2"/>
          </rPr>
          <t>ANPLICON GmbH:
§ 6a Abs. 1 Nr. 3 StromNEV:
a)</t>
        </r>
        <r>
          <rPr>
            <sz val="9"/>
            <color indexed="81"/>
            <rFont val="Segoe UI"/>
            <family val="2"/>
          </rPr>
          <t xml:space="preserve"> Indexreihe Ortskanäle, Bauleistungen am Bauwerk (Tiefbau), ohne Umsatzsteuer (Statistisches Bundesamt, Fachserie 17, Preisindizes für die Bauwirtschaft) mit einem Anteil von 50 Prozent,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15 Prozent und
</t>
        </r>
        <r>
          <rPr>
            <b/>
            <sz val="9"/>
            <color indexed="81"/>
            <rFont val="Segoe UI"/>
            <family val="2"/>
          </rPr>
          <t xml:space="preserve">c) </t>
        </r>
        <r>
          <rPr>
            <sz val="9"/>
            <color indexed="81"/>
            <rFont val="Segoe UI"/>
            <family val="2"/>
          </rPr>
          <t>Index Türme und Gittermaste, aus Eisen oder Stahl (Statistisches Bundesamt, Fachserie 17, Index der Erzeugerpreise gewerblicher Produkte) mit einem Anteil von 35 Prozent</t>
        </r>
      </text>
    </comment>
    <comment ref="AN8" authorId="0" shapeId="0" xr:uid="{E8C60983-E626-4CB5-A790-2B35E9F0CA77}">
      <text>
        <r>
          <rPr>
            <b/>
            <sz val="9"/>
            <color indexed="81"/>
            <rFont val="Segoe UI"/>
            <family val="2"/>
          </rPr>
          <t>ANPLICON GmbH:
§ 6a Abs. 1 Nr. 4 StromNEV:
a)</t>
        </r>
        <r>
          <rPr>
            <sz val="9"/>
            <color indexed="81"/>
            <rFont val="Segoe UI"/>
            <family val="2"/>
          </rPr>
          <t xml:space="preserve"> Indexreihe Ortskanäle, Bauleistungen am Bauwerk (Tiefbau), ohne Umsatzsteuer (Statistisches Bundesamt, Fachserie 17, Preisindizes für die Bauwirtschaft) mit einem Anteil von 35 Prozent und
</t>
        </r>
        <r>
          <rPr>
            <b/>
            <sz val="9"/>
            <color indexed="81"/>
            <rFont val="Segoe UI"/>
            <family val="2"/>
          </rPr>
          <t xml:space="preserve">b) </t>
        </r>
        <r>
          <rPr>
            <sz val="9"/>
            <color indexed="81"/>
            <rFont val="Segoe UI"/>
            <family val="2"/>
          </rPr>
          <t>Index für Erzeugerpreise gewerblicher Produkte gesamt (ohne Mineralölerzeugnisse) (Statistisches Bundesamt, Fachserie 17, Index der Erzeugerpreise gewerblicher Produkte) mit einem Anteil von 65 Prozent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Esra Yan</author>
  </authors>
  <commentList>
    <comment ref="AC8" authorId="0" shapeId="0" xr:uid="{B4314F2A-69B6-4DD4-8041-B9EC32239C29}">
      <text>
        <r>
          <rPr>
            <b/>
            <sz val="9"/>
            <color indexed="81"/>
            <rFont val="Segoe UI"/>
            <family val="2"/>
          </rPr>
          <t xml:space="preserve">ANPLICON GmbH:
§ 6a Abs. 1  Nr. 3 GasNEV: 
</t>
        </r>
        <r>
          <rPr>
            <sz val="9"/>
            <color indexed="81"/>
            <rFont val="Segoe UI"/>
            <family val="2"/>
          </rPr>
          <t xml:space="preserve">für die Anlagengruppen IV.1.1 Stahlleitungen PE ummantelt, IV.1.2 Stahlleitungen kathodisch geschützt und IV.1.3 Stahlleitungen bitumiert, der Anlage 1, die für den Gastransport mit einem Druck größer als 16 bar ausgelegt sind, 
a) die Indexreihe Stahlrohre, Rohrform-, Rohrverschluss- und Rohrverbindungsstücke aus Eisen und Stahl (Statistisches Bundesamt, Fachserie 17, Index der Erzeugerpreise gewerblicher Produkte) mit einem Anteil von 40 Prozent und
b) die Indexreihe Ortskanäle, Bauleistungen am Bauwerk (Tiefbau), ohne Umsatzsteuer (Statistisches Bundesamt, Fachserie 17, Preisindizes für die Bauwirtschaft) mit einem Anteil von 60 Prozent;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Tuba Tekin</author>
  </authors>
  <commentList>
    <comment ref="L8" authorId="0" shapeId="0" xr:uid="{9A246B48-4A8B-4971-BCBE-B5EEB3AED9D3}">
      <text>
        <r>
          <rPr>
            <b/>
            <sz val="9"/>
            <color indexed="81"/>
            <rFont val="Segoe UI"/>
            <family val="2"/>
          </rPr>
          <t>ANPLICON GmbH:</t>
        </r>
        <r>
          <rPr>
            <sz val="9"/>
            <color indexed="81"/>
            <rFont val="Segoe UI"/>
            <family val="2"/>
          </rPr>
          <t xml:space="preserve">
Nachrichtlich weiter mit ausgewiesen</t>
        </r>
      </text>
    </comment>
    <comment ref="BK8" authorId="0" shapeId="0" xr:uid="{E6F41B7F-DD39-4D2E-A60F-72362718E3E4}">
      <text>
        <r>
          <rPr>
            <b/>
            <sz val="9"/>
            <color indexed="81"/>
            <rFont val="Segoe UI"/>
            <family val="2"/>
          </rPr>
          <t>ANPLICON GmbH:</t>
        </r>
        <r>
          <rPr>
            <sz val="9"/>
            <color indexed="81"/>
            <rFont val="Segoe UI"/>
            <family val="2"/>
          </rPr>
          <t xml:space="preserve">
Nachrichtlich weiter mit ausgewiesen</t>
        </r>
      </text>
    </comment>
    <comment ref="W92" authorId="0" shapeId="0" xr:uid="{9540EB26-F290-41CC-91A6-15FCE152511F}">
      <text>
        <r>
          <rPr>
            <b/>
            <sz val="9"/>
            <color indexed="81"/>
            <rFont val="Segoe UI"/>
            <family val="2"/>
          </rPr>
          <t>ANPLICON GmbH:</t>
        </r>
        <r>
          <rPr>
            <sz val="9"/>
            <color indexed="81"/>
            <rFont val="Segoe UI"/>
            <family val="2"/>
          </rPr>
          <t xml:space="preserve">
Wert 1948 (2,320) aus den veröffentlichten Preisindizes gemäß GasNEV für das Jahr 2010 der BK9 übernommen (hier noch durchgängig mit 3 Nachkommastellen enthalten).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Esra Yan</author>
  </authors>
  <commentList>
    <comment ref="Q8" authorId="0" shapeId="0" xr:uid="{7F48C7A8-391D-4C10-A0CF-A993BAA72F64}">
      <text>
        <r>
          <rPr>
            <b/>
            <sz val="9"/>
            <color indexed="81"/>
            <rFont val="Segoe UI"/>
            <family val="2"/>
          </rPr>
          <t xml:space="preserve">ANPLICON GmbH: 
§ 6a Abs.1 Nr.2 StromNEV:
a) </t>
        </r>
        <r>
          <rPr>
            <sz val="9"/>
            <color indexed="81"/>
            <rFont val="Segoe UI"/>
            <family val="2"/>
          </rPr>
          <t xml:space="preserve">Indexreihe Ortskanäle, Bauleistungen am Bauwerk (Tiefbau), ohne Umsatzsteuer (Statistisches Bundesamt, Fachserie 17, Preisindizes für die Bauwirtschaft) mit einem Anteil von 70 Prozent und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30 Prozent</t>
        </r>
      </text>
    </comment>
    <comment ref="AD8" authorId="0" shapeId="0" xr:uid="{A8988E1C-C997-4C6B-8AB4-E8EEC468981C}">
      <text>
        <r>
          <rPr>
            <b/>
            <sz val="9"/>
            <color indexed="81"/>
            <rFont val="Segoe UI"/>
            <family val="2"/>
          </rPr>
          <t>ANPLICON GmbH:
§ 6a Abs. 1 Nr. 3 StromNEV:
a)</t>
        </r>
        <r>
          <rPr>
            <sz val="9"/>
            <color indexed="81"/>
            <rFont val="Segoe UI"/>
            <family val="2"/>
          </rPr>
          <t xml:space="preserve"> Indexreihe Ortskanäle, Bauleistungen am Bauwerk (Tiefbau), ohne Umsatzsteuer (Statistisches Bundesamt, Fachserie 17, Preisindizes für die Bauwirtschaft) mit einem Anteil von 50 Prozent,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15 Prozent und
</t>
        </r>
        <r>
          <rPr>
            <b/>
            <sz val="9"/>
            <color indexed="81"/>
            <rFont val="Segoe UI"/>
            <family val="2"/>
          </rPr>
          <t xml:space="preserve">c) </t>
        </r>
        <r>
          <rPr>
            <sz val="9"/>
            <color indexed="81"/>
            <rFont val="Segoe UI"/>
            <family val="2"/>
          </rPr>
          <t>Index Türme und Gittermaste, aus Eisen oder Stahl (Statistisches Bundesamt, Fachserie 17, Index der Erzeugerpreise gewerblicher Produkte) mit einem Anteil von 35 Prozent</t>
        </r>
      </text>
    </comment>
    <comment ref="AN8" authorId="0" shapeId="0" xr:uid="{EE49B5FD-903E-4C05-8CB4-780CA65DBDFD}">
      <text>
        <r>
          <rPr>
            <b/>
            <sz val="9"/>
            <color indexed="81"/>
            <rFont val="Segoe UI"/>
            <family val="2"/>
          </rPr>
          <t>ANPLICON GmbH:
§ 6a Abs. 1 Nr. 4 StromNEV:
a)</t>
        </r>
        <r>
          <rPr>
            <sz val="9"/>
            <color indexed="81"/>
            <rFont val="Segoe UI"/>
            <family val="2"/>
          </rPr>
          <t xml:space="preserve"> Indexreihe Ortskanäle, Bauleistungen am Bauwerk (Tiefbau), ohne Umsatzsteuer (Statistisches Bundesamt, Fachserie 17, Preisindizes für die Bauwirtschaft) mit einem Anteil von 35 Prozent und
</t>
        </r>
        <r>
          <rPr>
            <b/>
            <sz val="9"/>
            <color indexed="81"/>
            <rFont val="Segoe UI"/>
            <family val="2"/>
          </rPr>
          <t xml:space="preserve">b) </t>
        </r>
        <r>
          <rPr>
            <sz val="9"/>
            <color indexed="81"/>
            <rFont val="Segoe UI"/>
            <family val="2"/>
          </rPr>
          <t>Index für Erzeugerpreise gewerblicher Produkte gesamt (ohne Mineralölerzeugnisse) (Statistisches Bundesamt, Fachserie 17, Index der Erzeugerpreise gewerblicher Produkte) mit einem Anteil von 65 Prozent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Esra Yan</author>
  </authors>
  <commentList>
    <comment ref="AC8" authorId="0" shapeId="0" xr:uid="{122C1FC3-9C20-434A-A34B-2811DAEE80E2}">
      <text>
        <r>
          <rPr>
            <b/>
            <sz val="9"/>
            <color indexed="81"/>
            <rFont val="Segoe UI"/>
            <family val="2"/>
          </rPr>
          <t xml:space="preserve">ANPLICON GmbH:
§ 6a Abs. 1  Nr. 3 GasNEV: 
</t>
        </r>
        <r>
          <rPr>
            <sz val="9"/>
            <color indexed="81"/>
            <rFont val="Segoe UI"/>
            <family val="2"/>
          </rPr>
          <t xml:space="preserve">für die Anlagengruppen IV.1.1 Stahlleitungen PE ummantelt, IV.1.2 Stahlleitungen kathodisch geschützt und IV.1.3 Stahlleitungen bitumiert, der Anlage 1, die für den Gastransport mit einem Druck größer als 16 bar ausgelegt sind, 
a) die Indexreihe Stahlrohre, Rohrform-, Rohrverschluss- und Rohrverbindungsstücke aus Eisen und Stahl (Statistisches Bundesamt, Fachserie 17, Index der Erzeugerpreise gewerblicher Produkte) mit einem Anteil von 40 Prozent und
b) die Indexreihe Ortskanäle, Bauleistungen am Bauwerk (Tiefbau), ohne Umsatzsteuer (Statistisches Bundesamt, Fachserie 17, Preisindizes für die Bauwirtschaft) mit einem Anteil von 60 Prozent;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Tuba Tekin</author>
  </authors>
  <commentList>
    <comment ref="L8" authorId="0" shapeId="0" xr:uid="{05CE0C86-2845-4733-84BA-F36CE1025174}">
      <text>
        <r>
          <rPr>
            <b/>
            <sz val="9"/>
            <color indexed="81"/>
            <rFont val="Segoe UI"/>
            <family val="2"/>
          </rPr>
          <t>ANPLICON GmbH:</t>
        </r>
        <r>
          <rPr>
            <sz val="9"/>
            <color indexed="81"/>
            <rFont val="Segoe UI"/>
            <family val="2"/>
          </rPr>
          <t xml:space="preserve">
Nachrichtlich weiter mit ausgewiesen</t>
        </r>
      </text>
    </comment>
    <comment ref="W92" authorId="0" shapeId="0" xr:uid="{FECEF077-3BAD-4C22-BE1C-DF05589CF0BB}">
      <text>
        <r>
          <rPr>
            <b/>
            <sz val="9"/>
            <color indexed="81"/>
            <rFont val="Segoe UI"/>
            <family val="2"/>
          </rPr>
          <t>ANPLICON GmbH:</t>
        </r>
        <r>
          <rPr>
            <sz val="9"/>
            <color indexed="81"/>
            <rFont val="Segoe UI"/>
            <family val="2"/>
          </rPr>
          <t xml:space="preserve">
Wert 1948 (2,320) aus den veröffentlichten Preisindizes gemäß GasNEV für das Jahr 2010 der BK9 übernommen (hier noch durchgängig mit 3 Nachkommastellen enthalten).</t>
        </r>
      </text>
    </comment>
  </commentList>
</comments>
</file>

<file path=xl/sharedStrings.xml><?xml version="1.0" encoding="utf-8"?>
<sst xmlns="http://schemas.openxmlformats.org/spreadsheetml/2006/main" count="1498" uniqueCount="461">
  <si>
    <t>Übersicht / Quellen</t>
  </si>
  <si>
    <t>Indexreihe Destatis - Bezeichnung</t>
  </si>
  <si>
    <t>Statistisches Bundesamt</t>
  </si>
  <si>
    <t>Nr. / Code</t>
  </si>
  <si>
    <t>Norm</t>
  </si>
  <si>
    <t>Anwendungs-zeitraum Ersatzreihen</t>
  </si>
  <si>
    <t>Basisjahr Indizes 2015 &amp; 16 ANPLICON</t>
  </si>
  <si>
    <t>Basisjahr Indizes 2015 &amp; 16 BNetzA</t>
  </si>
  <si>
    <t>Anmerkungen</t>
  </si>
  <si>
    <t>Quelle / Link</t>
  </si>
  <si>
    <t>Indexreihen §6a Abs. 1 Gas-/ StromNEV</t>
  </si>
  <si>
    <t>Gewerbliche Betriebsgebäude, Bauleistungen am Bauwerk ohne USt</t>
  </si>
  <si>
    <t>Fachserie 17, Preisindizes für die Bauwirtschaft</t>
  </si>
  <si>
    <t>61261-0001</t>
  </si>
  <si>
    <t>§ 6a Abs. 1 Nr. 1 GasNEV
§ 6a Abs. 1 Nr. 1 StromNEV</t>
  </si>
  <si>
    <t>https://www-genesis.destatis.de/genesis/online/data?operation=find&amp;suchanweisung_language=de&amp;query=61261-0001</t>
  </si>
  <si>
    <t>Ortskanäle, Bauleistungen am Bauwerk (Tiefbau), ohne USt</t>
  </si>
  <si>
    <t>61261-0003</t>
  </si>
  <si>
    <t>§ 6a Abs. 1 Nr. 2 &amp; 3b) GasNEV
§ 6a Abs. 1 Nr. 2a), 3a) &amp; 4a) StromNEV</t>
  </si>
  <si>
    <t>https://www-genesis.destatis.de/genesis/online/data?operation=find&amp;suchanweisung_language=de&amp;query=61261-0003</t>
  </si>
  <si>
    <t>Andere elektrische Leiter für eine Spannung von mehr als 1 000 Volt</t>
  </si>
  <si>
    <t>Fachserie 17, Index der Erzeugerpreise gewerblicher Produkte</t>
  </si>
  <si>
    <t>61241-0005 / GP09-273214</t>
  </si>
  <si>
    <t>§ 6a Abs. 1 Nr. 2b) &amp; 3b) StromNEV</t>
  </si>
  <si>
    <t>https://www-genesis.destatis.de/genesis/online/data?operation=find&amp;suchanweisung_language=de&amp;query=61241-0005</t>
  </si>
  <si>
    <t>Türme und Gittermaste, aus Eisen oder Stahl</t>
  </si>
  <si>
    <t>61241-0003 / GP09-251122000</t>
  </si>
  <si>
    <t>§ 6a Abs. 1 Nr. 3c) StromNEV</t>
  </si>
  <si>
    <t>https://www-genesis.destatis.de/genesis/online/data?operation=find&amp;suchanweisung_language=de&amp;query=61241-0003</t>
  </si>
  <si>
    <t>Erzeugerpreise gewerblicher Produkte gesamt (ohne Mineralölerz.)</t>
  </si>
  <si>
    <t>61241-0003 / GP-X0051</t>
  </si>
  <si>
    <t>§ 6a Abs. 1 Nr. 4 GasNEV
§ 6a Abs. 1 Nr. 4b) &amp; 5 StromNEV</t>
  </si>
  <si>
    <t>Stahlrohre, Rohrform-, Rohrverschluss- und Rohrverbindungsstücke aus Eisen und Stahl</t>
  </si>
  <si>
    <t>61241-0003 / GP09-242</t>
  </si>
  <si>
    <t>§ 6a Abs. 1 Nr. 3a) GasNEV</t>
  </si>
  <si>
    <t>Indexreihen §6a Abs. 2 Gas-/ StromNEV</t>
  </si>
  <si>
    <t>Ersatzreihen Bauwirtschaft</t>
  </si>
  <si>
    <t>Gewerbliche Betriebsgebäude, Bauleistungen am Bauwerk, mit USt</t>
  </si>
  <si>
    <t>§ 6a Abs. 2 Nr. 1a) GasNEV
§ 6a Abs. 2 Nr. 1a) StromNEV</t>
  </si>
  <si>
    <t>1958-1968
1958-1968</t>
  </si>
  <si>
    <t>Ortskanäle, Bauleistungen am Bauwerk (Tiefbau), mit USt</t>
  </si>
  <si>
    <t>§ 6a Abs. 2 Nr. 2a) GasNEV
§ 6a Abs. 2 Nr. 2a) StromNEV</t>
  </si>
  <si>
    <t>Wiederherstellungswerte für 1913/1914 erstellte Wohngebäude</t>
  </si>
  <si>
    <t>61261-0011</t>
  </si>
  <si>
    <t>§ 6a Abs. 2 Nr. 1b) &amp; 2b) GasNEV
§ 6a Abs. 2 Nr. 1b) &amp; 2b) StromNEV</t>
  </si>
  <si>
    <t>vor 1958
vor 1958</t>
  </si>
  <si>
    <t>auf 1 DM in 1913 normiert; 
Wert von 1948 (2,3) aus den veröffentlichen Preisindizes gemäß GasNEV 2015 von der BK9 übernommen</t>
  </si>
  <si>
    <t>https://www-genesis.destatis.de/genesis/online/data?operation=find&amp;suchanweisung_language=de&amp;query=61261-0011</t>
  </si>
  <si>
    <t>Ersatzreihen Erzeugerpreise</t>
  </si>
  <si>
    <t>Rohre aus Eisen oder Stahl</t>
  </si>
  <si>
    <t xml:space="preserve">GP2002:2722  </t>
  </si>
  <si>
    <t>§ 6a Abs. 2 Nr. 3a) GasNEV</t>
  </si>
  <si>
    <t>2000-2004</t>
  </si>
  <si>
    <t>Präzisionsstahlrohre, nahtlos und geschweißt</t>
  </si>
  <si>
    <t xml:space="preserve">GP2002:2722 10 210, 2722 10 8 </t>
  </si>
  <si>
    <t>§ 6a Abs. 2 Nr. 3b) GasNEV</t>
  </si>
  <si>
    <t>1968-1999</t>
  </si>
  <si>
    <t>Eisen und Stahl</t>
  </si>
  <si>
    <t>GP1989:27</t>
  </si>
  <si>
    <t>§ 6a Abs. 2 Nr. 3c) GasNEV</t>
  </si>
  <si>
    <t>Kabel</t>
  </si>
  <si>
    <t>GP1989:3626</t>
  </si>
  <si>
    <t>§ 6a Abs. 2 Nr. 4a) StromNEV</t>
  </si>
  <si>
    <t>vor 1995</t>
  </si>
  <si>
    <t>Isolierte Drähte und Leitungen</t>
  </si>
  <si>
    <t>GP1989:3625</t>
  </si>
  <si>
    <t>§ 6a Abs. 2 Nr. 4b) StromNEV</t>
  </si>
  <si>
    <t>Fertigteilbauten überwiegend aus Metall, Konstruktionen aus Stahl und Aluminium</t>
  </si>
  <si>
    <t>GP1989:311</t>
  </si>
  <si>
    <t>§ 6a Abs. 2 Nr. 5) StromNEV</t>
  </si>
  <si>
    <t>vor 1976</t>
  </si>
  <si>
    <t>Erzeugerpreise gewerblicher Produkte gesamt</t>
  </si>
  <si>
    <t>61241-0001</t>
  </si>
  <si>
    <t>§ 6a Abs. 2 Nr. 4 GasNEV
§ 6a Abs. 2 Nr. 3 StromNEV</t>
  </si>
  <si>
    <t>vor 1976
vor 1958</t>
  </si>
  <si>
    <t>alte Bezeichnung bis Basis Indizes 2010:   GP2009: GP-X0  (für Indizes der Jahre 2015 und 2016)</t>
  </si>
  <si>
    <t>https://www-genesis.destatis.de/genesis/online/data?operation=find&amp;suchanweisung_language=de&amp;query=61241-0001</t>
  </si>
  <si>
    <t>Anmerkungen  und Fragestellungen</t>
  </si>
  <si>
    <t>Mandant / Titel</t>
  </si>
  <si>
    <t>Information</t>
  </si>
  <si>
    <t>Bearbeitungsstand</t>
  </si>
  <si>
    <t>zuletzt bearbeitet von</t>
  </si>
  <si>
    <t>ANPLICON GmbH</t>
  </si>
  <si>
    <t>Quellen</t>
  </si>
  <si>
    <t>Indizes § 6a GasNEV</t>
  </si>
  <si>
    <t>Listenauswahlfeld</t>
  </si>
  <si>
    <t>Eingabefeld</t>
  </si>
  <si>
    <t>Berechnung / Ausgabe</t>
  </si>
  <si>
    <t>Ergebnisfeld (Formel)</t>
  </si>
  <si>
    <t>1.</t>
  </si>
  <si>
    <t>2.</t>
  </si>
  <si>
    <t>3.</t>
  </si>
  <si>
    <t>4.</t>
  </si>
  <si>
    <t>5.</t>
  </si>
  <si>
    <t>6.</t>
  </si>
  <si>
    <t>SK</t>
  </si>
  <si>
    <t>Informationen</t>
  </si>
  <si>
    <t>Übersicht</t>
  </si>
  <si>
    <t>Eingabe / Zwischenerg.</t>
  </si>
  <si>
    <t>Basisreihen Destatis</t>
  </si>
  <si>
    <t>Indizes 2015 und 2016 (ff.):</t>
  </si>
  <si>
    <t>In den Preisindizes nach § 6a GasNEV für das Jahr 2015 sowie nach § 6a StromNEV für das Jahr 2016, die seitens der BK 9 sowie der BK 8 veröffentlicht wurden, wurden einige Ersatzreihen inkonsistent verwendet: Für die Reihen Gewerbliche</t>
  </si>
  <si>
    <t>Betriebsgebäude, Bauleistungen am Bauwerk (mit USt) sowie Ortskanäle, Bauleistungen am Bauwerk (Tiefbau) (mit USt) lagen Destatis-Reihen mit dem Baisjahr 2010 vor, verwendet wurden aber die Reihen mit dem Basisjahr 2005, während</t>
  </si>
  <si>
    <t>die Normierung auf das Basisjahr 2010 bei der Ersatzreihe Erzeugerpreise gewerblicher Produkte gesamt berücksichtigt wurde. Diese Abweichung führt zu Faktorwertabweichungen im Strom für die Jahre 1960 bis 1967 und im Gas für die Jahre</t>
  </si>
  <si>
    <t>1959 bis 1967. Hiervon sind Anlagen mit einer langen Nutzungsdauer, wie z.B. Verwaltungsgebäude (ND = 60-70 Jahre) und Rohrleitungen KKS (ND = 55-65 Jahre), die in diesem Zeitraum aktiviert wurden, betroffen.</t>
  </si>
  <si>
    <t xml:space="preserve">Bei der Indexreihe Rohrleitungen &gt; 16 bar nach § 6a GasNEV des Jahres 2015 wurde die Verkettung der Reihe Stahlrohre, Rohrform-, Rohrverschluss- und Rohrverbindungsstücke aus Eisen und Stahl mit der Ersatzreihe Rohre aus Eisen oder </t>
  </si>
  <si>
    <t>Stahl nicht in 2004 sondern in 2005 vorgenommen. Eine Auswirkung auf die Faktoren resultiert hieraus jedoch nicht.</t>
  </si>
  <si>
    <t>Die Indexreihe "Wiederherstellungswerte für 1913/14 erstellte Wohngebäude" sollte wie von Destatis bereitgestellt bei der Ermittlung des Indizes herangezogen werden. Diese ist nach wie vor bei Destatis selbst nicht auf eine Nachkommastelle</t>
  </si>
  <si>
    <t>gerundet, sondern weist 3 Nachkommastellen auf. Monetäre Auswirkungen ergeben sich für Anlagen, die in den Jahre 1944 bis 1958 aktiviert wurden. Betroffen sind die Indexfaktoren für Grundstücksanlagen und Gebäude § 6a Abs. 1 Nr. 1 Gas-/</t>
  </si>
  <si>
    <t>StromNEV sowie für Rohrleitungen und Hausanschlussleitungen (&lt; 16 bar) und Rohrleitungen &gt; 16 bar nach § 6a Abs. 1 Nr. 2 &amp; 3 GasNEV.  Fraglich ist, inwiefern diese Indexreihe nicht in € auszuweisen wäre und ob statt dessen nicht die ab 1999</t>
  </si>
  <si>
    <t>bestehende Indexreihe in € bei Destatis verkettet mit herangezogen werden müsste.</t>
  </si>
  <si>
    <t>Die relevanten Zellen sind in den Blättern jeweils hellrot gekennzeichnet.</t>
  </si>
  <si>
    <t>Fraglich ist generell, inwiefern die Rundung verketteter Indizes auf eine Nachkommastelle korrekt und von § 6a Gas-/ StromNEV gedeckt ist. Jedoch entspricht die Rundung auf eine Nachkommastelle dem Vorgehen von Destatis selbst und</t>
  </si>
  <si>
    <t>den Erläuterungen des Amtes zu Verkettungen bei der Ermittlung der Fachserien 16 und 17, auf die auch in der Gesetzesbegründung verwiesen wird.</t>
  </si>
  <si>
    <t>Indizes und Faktoren 2018ff.:</t>
  </si>
  <si>
    <t>Die Verlängerung der Indexreihe "Stahlrohre, Rohrform-, Rohrverschluss- und Rohrverbindungsstücke aus Eisen und Stahl" bis zum Jahr 1995 bei Destatis führt nach dem Wortlaut des § 6a GasNEV dazu, dass die Ersatzreihe "Rohre aus Eisen</t>
  </si>
  <si>
    <t xml:space="preserve">oder Stahl" für die Jahre 2000-2004 in den ermittelten Indizes ab 2018 (2017) obsolet wird. Diese Veränderung wirkt sich auf die komplette Reihe vor 2005 aus und führt bei Verwendung der Dreistellers zu niedrigeren Indexfaktorwerten für </t>
  </si>
  <si>
    <t>Rohrleitungen &gt; 16 bar. Durch die letztendliche Verwendung des Vier-Stellers ergeben sich final nahezu identische Werte zur Ermittlung im Rahmen der Kostenprüfung Gas auf Basis des Geschäftsjahres 2015.</t>
  </si>
  <si>
    <t>Die relevanten Zellen sind in den Blättern "Preisindizes … "alt"" orange gekennzeichnet.</t>
  </si>
  <si>
    <t>61241-0003 / GP09-2420</t>
  </si>
  <si>
    <t>Indexreihe bis 1976 wurde von den GP2009 (6-Steller) zu den GP2009 (ausgewählte 9-Steller) verschoben</t>
  </si>
  <si>
    <t>https://www-genesis.destatis.de/genesis/online?operation=find&amp;suchanweisung_language=de&amp;query=61241-0003#abreadcrumb</t>
  </si>
  <si>
    <t xml:space="preserve">Vorgehensweise </t>
  </si>
  <si>
    <t xml:space="preserve">Lfd. Nr. </t>
  </si>
  <si>
    <t>Arbeitsschritt</t>
  </si>
  <si>
    <t>Erläuterungen</t>
  </si>
  <si>
    <t>"Basisreihen Destatis 20xx" Blatt anklicken.</t>
  </si>
  <si>
    <t>(da "Preisindizes XXXX 20xx" mit "Basisreihen Destatis 20xx" verknüpft ist, fangen</t>
  </si>
  <si>
    <t>wir damit an; die Reihenfolge für die anderen Tabellenblätter ist gleich)</t>
  </si>
  <si>
    <t>eine Indexreihe auswählen ( z.B. Gewerbliche Betriebsgebäude)</t>
  </si>
  <si>
    <t>Destatis aufrufen:</t>
  </si>
  <si>
    <t>-&gt; GENESIS-Online Datenbank auswählen</t>
  </si>
  <si>
    <t>-&gt; 2 Möglichkeiten: entweder den Code oder den Begriff / Indexreihe
durch die Suchleiste finden ( die Codes stehen im Tabellenblatt "Übersicht")</t>
  </si>
  <si>
    <t>Tabellenaufbau wird angezeigt, hier die restlichen Daten eingeben und anschließend auf Werteabruf 
klicken.</t>
  </si>
  <si>
    <t>(Jahr: "Alle verfügbaren Zeitangaben" eingeben)</t>
  </si>
  <si>
    <t>(Messzahl: je nach Suche entweder mit oder ohne Umsatzsteuer eingeben)</t>
  </si>
  <si>
    <t>(Gebäudearten: aus der Liste Gebäudeart auswählen)</t>
  </si>
  <si>
    <t>(Bauarbeiten aus der Liste auswählen)</t>
  </si>
  <si>
    <t>Tipp: Hier kann entschieden werden, ob die Tabelle vertikal oder horizontal angezeigt werden soll 
(Zeilen und Spalten tauschen).</t>
  </si>
  <si>
    <t>Downloads -&gt; Tabelle im MS-Excel - Format speichern klicken</t>
  </si>
  <si>
    <t>Datei öffnen, Bearbeitung aktivieren (Speichern der Datei zur Dokumentation der jeweiligen Quelle)</t>
  </si>
  <si>
    <r>
      <rPr>
        <u/>
        <sz val="10"/>
        <color rgb="FF264F87"/>
        <rFont val="Arial"/>
        <family val="2"/>
      </rPr>
      <t>Tipp:</t>
    </r>
    <r>
      <rPr>
        <sz val="10"/>
        <color rgb="FF264F87"/>
        <rFont val="Arial"/>
        <family val="2"/>
      </rPr>
      <t xml:space="preserve"> </t>
    </r>
  </si>
  <si>
    <r>
      <t xml:space="preserve">Tabelle kopieren (nur Jahre und Werte) und in </t>
    </r>
    <r>
      <rPr>
        <u/>
        <sz val="10"/>
        <color rgb="FF264F87"/>
        <rFont val="Arial"/>
        <family val="2"/>
      </rPr>
      <t>derselben</t>
    </r>
    <r>
      <rPr>
        <sz val="10"/>
        <color rgb="FF264F87"/>
        <rFont val="Arial"/>
        <family val="2"/>
      </rPr>
      <t xml:space="preserve"> Datei auf ein neues Tabellenblatt einfügen 
(Wenn die Tabelle </t>
    </r>
    <r>
      <rPr>
        <b/>
        <sz val="10"/>
        <color rgb="FF264F87"/>
        <rFont val="Arial"/>
        <family val="2"/>
      </rPr>
      <t xml:space="preserve">horizontal </t>
    </r>
    <r>
      <rPr>
        <sz val="10"/>
        <color rgb="FF264F87"/>
        <rFont val="Arial"/>
        <family val="2"/>
      </rPr>
      <t xml:space="preserve"> aufgebaut ist --&gt; Einfügeoption: Transponieren
Wenn die Tabelle </t>
    </r>
    <r>
      <rPr>
        <b/>
        <sz val="10"/>
        <color rgb="FF264F87"/>
        <rFont val="Arial"/>
        <family val="2"/>
      </rPr>
      <t>vertikal</t>
    </r>
    <r>
      <rPr>
        <sz val="10"/>
        <color rgb="FF264F87"/>
        <rFont val="Arial"/>
        <family val="2"/>
      </rPr>
      <t xml:space="preserve">  aufgebaut ist --&gt; Einfügeoption: Werte)</t>
    </r>
  </si>
  <si>
    <t>Nach dem Transponieren / Werte einfügen darauf achten, dass keine leeren und mit Text befüllten 
Zeilen/Spalten in der Tabelle vorhanden sind, danach Tabelle markieren und auf Start -&gt; Sortieren und  Filtern -&gt; Von Z bis A sortieren…klicken</t>
  </si>
  <si>
    <t>Die Tabelle fängt jetzt mit dem aktuellen Jahr an, diese Werte (Spalte B) dann kopieren und in unsere</t>
  </si>
  <si>
    <t xml:space="preserve">Datei bzw. Tabellenblatt "Basisreihen Destatis 20xx" zu der zugehörigen Indexreihe einfügen </t>
  </si>
  <si>
    <t>(Einfügeoption: Werte)</t>
  </si>
  <si>
    <t>3-stellig - nicht verwendet</t>
  </si>
  <si>
    <t>4-stellig - final verwendet</t>
  </si>
  <si>
    <t>Indexreihen § 6a Abs. 1 Gas- / StromNEV</t>
  </si>
  <si>
    <t>Ersatzreihen Erzeugerpreise § 6a Abs. 2 Gas- / StromNEV</t>
  </si>
  <si>
    <t>Ersatzreihen Bauwirtschaft  § 6a Abs. 2 Gas- / StromNEV</t>
  </si>
  <si>
    <t>Jahr</t>
  </si>
  <si>
    <t>Anlagengruppe Grundstücksanlagen und Gebäude (§ 6a Abs. 1 Nr. 1 GasNEV)</t>
  </si>
  <si>
    <t>Anlagengruppe der Rohrleitungen und Hausanschlussleitungen (§ 6a Abs. 1 Nr. 2 GasNEV)</t>
  </si>
  <si>
    <t>Anlagengruppe der Rohrleitungen &gt; 16 bar (§ 6a Abs. 1 Nr. 3 GasNEV)</t>
  </si>
  <si>
    <t>Anlagengruppe Übrige Anlagen (§ 6a Abs. 1 Nr. 4 GasNEV)</t>
  </si>
  <si>
    <t>Gewerbliche Betriebsgebäude, Bauleistungen am Bauwerk
(verkettet bis 1958)</t>
  </si>
  <si>
    <t>Gewerbliche Betriebsgebäude, Bauleistungen am Bauwerk
(verkettet)</t>
  </si>
  <si>
    <t>Faktor</t>
  </si>
  <si>
    <t>Ortskanäle, Bauleistungen am Bauwerk, Tiefbau (verkettet bis 1958)</t>
  </si>
  <si>
    <t>Ortskanäle, Bauleistungen am Bauwerk (Tiefbau)
(verkettet)</t>
  </si>
  <si>
    <t>Verketten der Indexreihen 1</t>
  </si>
  <si>
    <t>Gewichtung verketteter Indexreihen nach § 6a Abs. 1 Nr. 3 GasNEV</t>
  </si>
  <si>
    <t>Erzeugerpreise für gewerbliche Produkte (verkettet)</t>
  </si>
  <si>
    <t xml:space="preserve"> </t>
  </si>
  <si>
    <t>Ortskanäle, Bauleistungen am Bauwerk (Tiefbau), 
mit USt</t>
  </si>
  <si>
    <t xml:space="preserve">      </t>
  </si>
  <si>
    <t xml:space="preserve">Gas - Grundstücksanlagen und Gebäude </t>
  </si>
  <si>
    <t>Gas - Rohrleitungen und Hausanschlussleitungen (&lt; 16 bar)</t>
  </si>
  <si>
    <t>Gas - Rohrleitungen &gt; 16 bar</t>
  </si>
  <si>
    <t>Gas - übrige Anlagengruppen</t>
  </si>
  <si>
    <t>Delta</t>
  </si>
  <si>
    <t>Anlagengruppe nach Anlage 1 GasNEV / Nutzungsdauer</t>
  </si>
  <si>
    <t>Spalte4</t>
  </si>
  <si>
    <t>Anlagengruppe nach Anlage 1 GasNEV / zugeordnete Faktorreihe</t>
  </si>
  <si>
    <t>Grundstücksanlagen, Bauten für Transportwesen</t>
  </si>
  <si>
    <t>Betriebsgebäude</t>
  </si>
  <si>
    <t>Verwaltungsgebäude</t>
  </si>
  <si>
    <t>Gleisanlagen, Eisenbahnwagen</t>
  </si>
  <si>
    <t>Geschäftsausstattung (ohne EDV, Werkzeuge/Geräte); Vermittlungseinrichtungen</t>
  </si>
  <si>
    <t>Werkzeuge/Geräte</t>
  </si>
  <si>
    <t>Lagereinrichtung</t>
  </si>
  <si>
    <t>Hardware</t>
  </si>
  <si>
    <t>Software</t>
  </si>
  <si>
    <t>Leichtfahrzeuge</t>
  </si>
  <si>
    <t>Schwerfahrzeuge</t>
  </si>
  <si>
    <t>Gasbehälter</t>
  </si>
  <si>
    <t>Erdgasverdichtung</t>
  </si>
  <si>
    <t>Gasreinigungsanlagen</t>
  </si>
  <si>
    <t>Piping und Armaturen</t>
  </si>
  <si>
    <t>Gasmessanlagen</t>
  </si>
  <si>
    <t>Sicherheitseinrichtungen (Erdgasverdichteranlagen)</t>
  </si>
  <si>
    <t>Leit- und Energietechnik (Erdgasverdichteranlagen)</t>
  </si>
  <si>
    <t>Nebenanlagen (Erdgasverdichteranlagen)</t>
  </si>
  <si>
    <t>Gebäude Erdgasverdichteranlagen</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</si>
  <si>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</si>
  <si>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</si>
  <si>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</si>
  <si>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</si>
  <si>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</si>
  <si>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</si>
  <si>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</si>
  <si>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</si>
  <si>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</si>
  <si>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</si>
  <si>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Armaturen/Armaturenstationen</t>
  </si>
  <si>
    <t>Molchschleusen</t>
  </si>
  <si>
    <t>Sicherheitseinrichtungen (Rohrleitungen/HAL)</t>
  </si>
  <si>
    <t>Gaszähler der Verteilung</t>
  </si>
  <si>
    <t>Hausdruckregler/Zählerregler</t>
  </si>
  <si>
    <t>Messeinrichtungen</t>
  </si>
  <si>
    <t>Regeleinrichtungen</t>
  </si>
  <si>
    <t>Sicherheitseinrichtungen (Mess-, Regel- und Zähleranlagen)</t>
  </si>
  <si>
    <t>Leit- und Energietechnik (Mess-, Regel- und Zähleranlagen)</t>
  </si>
  <si>
    <t>Verdichter in Gasmischanlagen</t>
  </si>
  <si>
    <t>Nebenanlagen (Mess-, Regel- und Zähleranlagen)</t>
  </si>
  <si>
    <t>Gebäude (Mess-, Regel- und Zähleranlagen)</t>
  </si>
  <si>
    <t>Fernwirkanlagen</t>
  </si>
  <si>
    <t>Grafik</t>
  </si>
  <si>
    <t>Untergrenze</t>
  </si>
  <si>
    <t>Obergrenze</t>
  </si>
  <si>
    <t>70 Jahre</t>
  </si>
  <si>
    <t>65 Jahre</t>
  </si>
  <si>
    <t>60 Jahre</t>
  </si>
  <si>
    <t>55 Jahre</t>
  </si>
  <si>
    <t>50 Jahre</t>
  </si>
  <si>
    <t>45 Jahre</t>
  </si>
  <si>
    <t>40 Jahre</t>
  </si>
  <si>
    <t>35 Jahre</t>
  </si>
  <si>
    <t>30 Jahre</t>
  </si>
  <si>
    <t>25 Jahre</t>
  </si>
  <si>
    <t>20 Jahre</t>
  </si>
  <si>
    <t>15 Jahre</t>
  </si>
  <si>
    <t>10 Jahre</t>
  </si>
  <si>
    <t>5 Jahre</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</si>
  <si>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</si>
  <si>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</si>
  <si>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</si>
  <si>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</si>
  <si>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</si>
  <si>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</si>
  <si>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</si>
  <si>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</si>
  <si>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</si>
  <si>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</si>
  <si>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</si>
  <si>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</si>
  <si>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</si>
  <si>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</si>
  <si>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</si>
  <si>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</si>
  <si>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</si>
  <si>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</si>
  <si>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</si>
  <si>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</si>
  <si>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</si>
  <si>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</si>
  <si>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</si>
  <si>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</si>
  <si>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</si>
  <si>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</si>
  <si>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</si>
  <si>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</si>
  <si>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</si>
  <si>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</si>
  <si>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</si>
  <si>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</si>
  <si>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</si>
  <si>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</si>
  <si>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</si>
  <si>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</si>
  <si>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</si>
  <si>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</si>
  <si>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</si>
  <si>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</si>
  <si>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</si>
  <si>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</si>
  <si>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</si>
  <si>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</si>
  <si>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</si>
  <si>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</si>
  <si>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</si>
  <si>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</si>
  <si>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</si>
  <si>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</si>
  <si>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</si>
  <si>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</si>
  <si>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</si>
  <si>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</si>
  <si>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</si>
  <si>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</si>
  <si>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</si>
  <si>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</si>
  <si>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</si>
  <si>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</si>
  <si>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</si>
  <si>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</si>
  <si>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</si>
  <si>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</si>
  <si>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</si>
  <si>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</si>
  <si>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</si>
  <si>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</si>
  <si>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</si>
  <si>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</si>
  <si>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</si>
  <si>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</si>
  <si>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</si>
  <si>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</si>
  <si>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</si>
  <si>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</si>
  <si>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Anlagengruppe Grundstücksanlagen und Gebäude (§ 6a Abs.  1 Nr. 1 StromNEV)</t>
  </si>
  <si>
    <t>Anlagengruppe Kabel (§ 6a Abs.  1 Nr. 2 StromNEV)</t>
  </si>
  <si>
    <t>Anlagengruppe Freileitungen (§ 6a Abs.  1 Nr. 3 StromNEV)</t>
  </si>
  <si>
    <t>Anlagengruppe Stationen (§ 6a Abs.  1 Nr. 4 StromNEV)</t>
  </si>
  <si>
    <t>Anlagengruppe Übrige Anlagen (§ 6a Abs.  1 Nr. 5 StromNEV)</t>
  </si>
  <si>
    <t>Gewerbliche Betriebsgebäude (verkettet bis 1958)</t>
  </si>
  <si>
    <t>Gewerbliche Betriebsgebäude (verkettet)</t>
  </si>
  <si>
    <t>Kabel
(verkettet)</t>
  </si>
  <si>
    <t>Gewichtung verketteter Indexreihen nach § 6a Abs. 1 Nr. 2 StromNEV</t>
  </si>
  <si>
    <t>Leitungen
(verkettet)</t>
  </si>
  <si>
    <t>Masten
(verkettet)</t>
  </si>
  <si>
    <t>Gewichtung verketteter Indexreihen nach § 6a Abs. 1 Nr. 3 StromNEV</t>
  </si>
  <si>
    <t>Gewichtung verketteter Indexreihen nach § 6a Abs. 1 Nr. 4 StromNEV</t>
  </si>
  <si>
    <t>Strom - Grundstücksanlagen und Gebäude</t>
  </si>
  <si>
    <t>Strom - Kabel</t>
  </si>
  <si>
    <t>Strom - Freileitungen</t>
  </si>
  <si>
    <t>Strom - Stationen</t>
  </si>
  <si>
    <t>Strom - übrige Anlagengruppen</t>
  </si>
  <si>
    <t xml:space="preserve">Strom - Kabel </t>
  </si>
  <si>
    <t xml:space="preserve">Strom - Freileitungen </t>
  </si>
  <si>
    <t>Anlagengruppe nach Anlage 1 StromNEV / Nutzungsdauer</t>
  </si>
  <si>
    <t>Anlagengruppe nach Anlage 1 StromNEV / zugeordnete Faktorreihe</t>
  </si>
  <si>
    <t xml:space="preserve">Gleisanlagen, Eisenbahnwagen </t>
  </si>
  <si>
    <t>Werkzeuge/ Geräte</t>
  </si>
  <si>
    <t>Freileitungen 110-380kV</t>
  </si>
  <si>
    <t>Kabel 220 kV</t>
  </si>
  <si>
    <t>Kabel 110 kV</t>
  </si>
  <si>
    <t>Stationseinrichtungen und Hilfsanlagen inklusive Trafo und Schalter</t>
  </si>
  <si>
    <t>Schutz-, Mess- und Überspannungsschutzeinrichtungen, Fernsteuer-, Fernmelde-, Fernmess- und Automatikanlagen sowie Rundsteuerungsanlagen einschließlich Kopplungs-, Trafo- und Schaltanlagen</t>
  </si>
  <si>
    <t xml:space="preserve">Anlagen zur Offshore-Netzanbindung </t>
  </si>
  <si>
    <t>Sonstiges</t>
  </si>
  <si>
    <t>Kabel Mittelspannungsnetz</t>
  </si>
  <si>
    <t>Freileitungen Mittelspannungsnetz</t>
  </si>
  <si>
    <t>Kabel 1 kV</t>
  </si>
  <si>
    <t>Freileitungen 1 kV</t>
  </si>
  <si>
    <t>380/220/110/30/10 kV-Stationen</t>
  </si>
  <si>
    <t>Hauptverteilerstationen</t>
  </si>
  <si>
    <t>Ortsnetzstationen</t>
  </si>
  <si>
    <t>Kundenstationen</t>
  </si>
  <si>
    <t>Stationsgebäude</t>
  </si>
  <si>
    <t>Allgemeine Stationseinrichtungen, Hilfsanlagen</t>
  </si>
  <si>
    <t>ortsfeste Hebezeuge und Lastenaufzüge einschließlich Laufschienen, Außenbeleuchtung in Umspann- und Schaltanlagen</t>
  </si>
  <si>
    <t>Schalteinrichtungen</t>
  </si>
  <si>
    <t>Rundsteuer-, Fernsteuer-, Fernmelde-, Fernmess-, Automatikanlagen, Strom- und Spannungswandler, Netzschutzeinrichtungen</t>
  </si>
  <si>
    <t>Kabel Abnehmeranschlüsse</t>
  </si>
  <si>
    <t>Freileitungen Abnehmeranschlüsse</t>
  </si>
  <si>
    <t>Ortsnetz-Transformatoren, Kabelverteilerschränke</t>
  </si>
  <si>
    <t>Zähler, Messeinrichtungen, Uhren, TFR-Empfänger</t>
  </si>
  <si>
    <t>Telefonleitungen</t>
  </si>
  <si>
    <t>Fahrbare Stromaggregate</t>
  </si>
  <si>
    <t>moderne Messeinrichtungen</t>
  </si>
  <si>
    <t>Smart-Meter-Gateway</t>
  </si>
  <si>
    <t>Preisindizes Strom 2023</t>
  </si>
  <si>
    <t>Basisreihen Destatis 2023</t>
  </si>
  <si>
    <t>Gegenüberstellung mit veröffentlichten Faktorwerten Strom 2023</t>
  </si>
  <si>
    <t>Vergleich Strom 2023</t>
  </si>
  <si>
    <t>Nutzungsdauer aus Sicht 2023</t>
  </si>
  <si>
    <t>Faktorwerte 2023 ANPLICON GmbH</t>
  </si>
  <si>
    <t>Vergleich Gas 2023</t>
  </si>
  <si>
    <t>Gegenüberstellung mit veröffentlichten Faktorwerten Gas 2023</t>
  </si>
  <si>
    <t>Faktorwerte BK9 2023 fortgeschrieben</t>
  </si>
  <si>
    <t>Preisindizes Gas 2023</t>
  </si>
  <si>
    <t xml:space="preserve">Basisreihen </t>
  </si>
  <si>
    <t>Vorgehensweise</t>
  </si>
  <si>
    <t>VR</t>
  </si>
  <si>
    <t>entfällt als Ersatzreihe nach § 6a GasNEV aufgrund Verlängerung der Reihe "Stahlrohre…" (s. Zeile 15 u. 16)</t>
  </si>
  <si>
    <t>Indizes 2021 Strom</t>
  </si>
  <si>
    <t xml:space="preserve">Indizes 2020 Gas </t>
  </si>
  <si>
    <t>Indizes § 6a StromNEV</t>
  </si>
  <si>
    <t>Preisindizes nach § 6a Gas-&amp; StromNEV für 2023</t>
  </si>
  <si>
    <t>Steuerung</t>
  </si>
  <si>
    <t>Basisjahr der Indizes 2019 bis 2023 ANPLICON</t>
  </si>
  <si>
    <t>Basisjahr Indizes 2020 &amp; 21 BNetzA</t>
  </si>
  <si>
    <t>§ 6a GasNEV</t>
  </si>
  <si>
    <t>§ 6a StromNEV</t>
  </si>
  <si>
    <t>Indexreihe unter GP2009 (6-Steller) zu finden</t>
  </si>
  <si>
    <t>Indexreihe unter GP2009 (Sonderpositionen) zu finden</t>
  </si>
  <si>
    <t>Indexreihe wurde bis 1995 verlängert und ist unter GP2009 (3-Steller) zu finden</t>
  </si>
  <si>
    <t>Indexreihe wurde bis 2020 verlängert und ist unter GP2009 (4-Steller) zu finden</t>
  </si>
  <si>
    <t>Indexreihen 2023 ANPLICON GmbH</t>
  </si>
  <si>
    <t>Strom</t>
  </si>
  <si>
    <t>Ersatzreihen Bauwirtschaft - prozentuale Änderung aseit 2010</t>
  </si>
  <si>
    <t>Version 3.0, 22.02.2024, Excelversion: Office 365</t>
  </si>
  <si>
    <t>Basisreihen Destatis 2023 (NEU vs. ALT)</t>
  </si>
  <si>
    <t>04.03.2024</t>
  </si>
  <si>
    <t>05.03.2024</t>
  </si>
  <si>
    <t>Basis 2021 = 100</t>
  </si>
  <si>
    <t>Verbraucherpreisindex VPI Basis 2020=100</t>
  </si>
  <si>
    <t>Verbraucherpreisindex Basis 2020=100</t>
  </si>
  <si>
    <t>05.06.2024</t>
  </si>
  <si>
    <t>Basis 2015 = 100</t>
  </si>
  <si>
    <t>Preisindizes Gas 2023 - basiert auf 2021</t>
  </si>
  <si>
    <t>Faktoren</t>
  </si>
  <si>
    <t>Indizes</t>
  </si>
  <si>
    <t>Summe</t>
  </si>
  <si>
    <t>Mitttelwert</t>
  </si>
  <si>
    <t>Destatis vor Umbasierung 
(Basis 2015 = 100)</t>
  </si>
  <si>
    <t>Veröffentlichung
 Destatis 
Basis 2021 = 100</t>
  </si>
  <si>
    <t>Delta zum Vorjahr Basis 2021 = 100
vs. 2015 = 100 
in %-Punkten</t>
  </si>
  <si>
    <t>Delta Faktor 
Basis 2021 = 100
vs. 2015 = 100</t>
  </si>
  <si>
    <t>Delta Faktor 
Basis 2021 = 100
vs. 2015 = 100 in %</t>
  </si>
  <si>
    <t>Index nach
 Destatis 
Basis 2021 = 100</t>
  </si>
  <si>
    <t>Index nach Destatis vor Umbasierung  
Basis 2015 = 100</t>
  </si>
  <si>
    <t>Delta zum Vorjahr
in %
Basis 2021 = 100</t>
  </si>
  <si>
    <t>Delta zum Vorjahr
in %
Basis 2015 = 100</t>
  </si>
  <si>
    <t>Grafik Entwicklung 2023 Bas.'21</t>
  </si>
  <si>
    <t>Preisindizes Strom 2023 Bas.'21</t>
  </si>
  <si>
    <t>Preisindizes Gas 2023 Bas.'21</t>
  </si>
  <si>
    <t>Basisreihen Destatis 2023 B.'21</t>
  </si>
  <si>
    <t>Vergleich Strom 2023 Bas.'21</t>
  </si>
  <si>
    <t>Vergleich Gas 2023 Basis 2021</t>
  </si>
  <si>
    <t>Vergleich Strom 2023 Basis 2015</t>
  </si>
  <si>
    <t>Preisindizes Strom 2023 Bas.'15</t>
  </si>
  <si>
    <t>Vergleich Gas 2023 Basis 2015</t>
  </si>
  <si>
    <t>Preisindizes Gas 2023 Bas.'15</t>
  </si>
  <si>
    <t>Basisreihen Destatis 2023 B.'15</t>
  </si>
  <si>
    <t>Grafik Entwicklung 2023 Bas.'15</t>
  </si>
  <si>
    <t>08.10.2024</t>
  </si>
  <si>
    <t>mögliche Tabellen werden angezeigt, die Passende auswählen</t>
  </si>
  <si>
    <t>Grundstücksanlagen &amp; Gebäude</t>
  </si>
  <si>
    <t>Freileitungen</t>
  </si>
  <si>
    <t>Stationen</t>
  </si>
  <si>
    <t>übrige Anlagen</t>
  </si>
  <si>
    <t>Gas</t>
  </si>
  <si>
    <t>Rohrleitungen und Hausanschlussleitungen</t>
  </si>
  <si>
    <t>Rohrleitungen &gt; 16 bar</t>
  </si>
  <si>
    <t>übrige Anlagengruppen</t>
  </si>
  <si>
    <t>12.11.2024</t>
  </si>
  <si>
    <t>Preisindizes Strom 2023 basiert auf 2021</t>
  </si>
  <si>
    <t>1913=1 Mark Basis</t>
  </si>
  <si>
    <t>Faktorwerte (Unternehmen 1)</t>
  </si>
  <si>
    <t>Faktorwerte (Unternehmen 3)</t>
  </si>
  <si>
    <t>12.12.2024</t>
  </si>
  <si>
    <t>Faktorwerte Unternehmen 1</t>
  </si>
  <si>
    <t>Faktorwerte Unternehmen 2</t>
  </si>
  <si>
    <t>Faktorwerte Unternehmen 3</t>
  </si>
  <si>
    <t>BK8 - Preisindizes Strom</t>
  </si>
  <si>
    <t>BK9 - Preisindizes Gas</t>
  </si>
  <si>
    <t>Basisjahr der Indizes 2023 bis 202x ANPLICON</t>
  </si>
  <si>
    <t>15.01.2025</t>
  </si>
  <si>
    <t>17.01.2025</t>
  </si>
  <si>
    <t>Faktorveränderungenen für die Anlagengruppen
Basis 2021=100 vs. Basis 2015=100</t>
  </si>
  <si>
    <t>Die Umbasierung der Basisreihen von 2015 auf 2021 führt zu niedrigeren Tagesneuwerten des Altanlagevermögens insbesondere bei Rohrleitungen &gt; 16 bar sowie bei Kabeln und Freileitungen, wobei letztere</t>
  </si>
  <si>
    <t>eher nicht mehr kalkulatorisch relevant sind.</t>
  </si>
  <si>
    <t>Legende</t>
  </si>
  <si>
    <t>Checks</t>
  </si>
  <si>
    <t>ANPLICON / Abstimmung</t>
  </si>
  <si>
    <t>Indizes6a23GGÜ</t>
  </si>
  <si>
    <t>27.01.2025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</si>
</sst>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0.0"/>
    <numFmt numFmtId="165" formatCode="0.000"/>
    <numFmt numFmtId="166" formatCode="0.0000"/>
    <numFmt numFmtId="167" formatCode="_(* #,##0_);_(* \(#,##0\);_(* &quot;-&quot;_);@_)"/>
    <numFmt numFmtId="168" formatCode="0.0000_ ;[Red]\-0.0000\ "/>
  </numFmts>
  <fonts count="64" x14ac:knownFonts="1">
    <font>
      <sz val="10"/>
      <color theme="1"/>
      <name val="Arial"/>
      <family val="2"/>
      <scheme val="minor"/>
    </font>
    <font>
      <sz val="10"/>
      <color rgb="FF264F87"/>
      <name val="Arial"/>
      <family val="2"/>
    </font>
    <font>
      <i/>
      <sz val="8"/>
      <color rgb="FF264F87"/>
      <name val="Arial"/>
      <family val="2"/>
    </font>
    <font>
      <b/>
      <u/>
      <sz val="10"/>
      <color rgb="FF264F87"/>
      <name val="Arial"/>
      <family val="2"/>
    </font>
    <font>
      <b/>
      <sz val="10"/>
      <color theme="0"/>
      <name val="Arial"/>
      <family val="2"/>
    </font>
    <font>
      <b/>
      <sz val="10"/>
      <color rgb="FF264F87"/>
      <name val="Arial"/>
      <family val="2"/>
    </font>
    <font>
      <b/>
      <i/>
      <sz val="10"/>
      <color rgb="FF264F87"/>
      <name val="Arial"/>
      <family val="2"/>
    </font>
    <font>
      <i/>
      <sz val="10"/>
      <color rgb="FF264F87"/>
      <name val="Arial"/>
      <family val="2"/>
    </font>
    <font>
      <sz val="11"/>
      <color theme="1"/>
      <name val="Arial"/>
      <family val="2"/>
    </font>
    <font>
      <i/>
      <sz val="10"/>
      <color theme="1"/>
      <name val="Arial"/>
      <family val="2"/>
    </font>
    <font>
      <b/>
      <i/>
      <sz val="10"/>
      <color theme="1"/>
      <name val="Arial"/>
      <family val="2"/>
    </font>
    <font>
      <i/>
      <sz val="8"/>
      <color theme="1"/>
      <name val="Arial"/>
      <family val="2"/>
    </font>
    <font>
      <sz val="10"/>
      <color theme="1"/>
      <name val="Arial"/>
      <family val="2"/>
    </font>
    <font>
      <i/>
      <sz val="9"/>
      <color theme="8"/>
      <name val="Arial"/>
      <family val="2"/>
    </font>
    <font>
      <i/>
      <sz val="9"/>
      <color theme="1"/>
      <name val="Arial"/>
      <family val="2"/>
    </font>
    <font>
      <b/>
      <i/>
      <sz val="9"/>
      <color theme="8"/>
      <name val="Arial"/>
      <family val="2"/>
    </font>
    <font>
      <b/>
      <i/>
      <sz val="9"/>
      <color theme="0"/>
      <name val="Arial"/>
      <family val="2"/>
      <scheme val="minor"/>
    </font>
    <font>
      <i/>
      <sz val="9"/>
      <color theme="8"/>
      <name val="Arial"/>
      <family val="2"/>
      <scheme val="minor"/>
    </font>
    <font>
      <sz val="8"/>
      <color theme="1"/>
      <name val="Arial"/>
      <family val="2"/>
    </font>
    <font>
      <i/>
      <sz val="9"/>
      <color theme="1"/>
      <name val="Arial"/>
      <family val="2"/>
      <scheme val="minor"/>
    </font>
    <font>
      <sz val="9"/>
      <color rgb="FFFA7D00"/>
      <name val="Arial"/>
      <family val="2"/>
      <scheme val="minor"/>
    </font>
    <font>
      <b/>
      <i/>
      <sz val="9"/>
      <color rgb="FFFF0000"/>
      <name val="Arial"/>
      <family val="2"/>
      <scheme val="minor"/>
    </font>
    <font>
      <b/>
      <sz val="10"/>
      <color theme="0"/>
      <name val="Arial"/>
      <family val="2"/>
      <scheme val="major"/>
    </font>
    <font>
      <sz val="10"/>
      <color theme="1"/>
      <name val="Arial"/>
      <family val="2"/>
      <scheme val="minor"/>
    </font>
    <font>
      <b/>
      <i/>
      <sz val="10"/>
      <color theme="1"/>
      <name val="Arial"/>
      <family val="2"/>
      <scheme val="minor"/>
    </font>
    <font>
      <u/>
      <sz val="10"/>
      <color theme="1"/>
      <name val="Arial"/>
      <family val="2"/>
      <scheme val="minor"/>
    </font>
    <font>
      <b/>
      <i/>
      <sz val="10"/>
      <color theme="0"/>
      <name val="Arial"/>
      <family val="2"/>
      <scheme val="minor"/>
    </font>
    <font>
      <b/>
      <i/>
      <u val="singleAccounting"/>
      <sz val="10"/>
      <color theme="3"/>
      <name val="Arial"/>
      <family val="2"/>
      <scheme val="minor"/>
    </font>
    <font>
      <sz val="10"/>
      <color theme="7"/>
      <name val="Arial"/>
      <family val="2"/>
      <scheme val="minor"/>
    </font>
    <font>
      <sz val="10"/>
      <color theme="6"/>
      <name val="Arial"/>
      <family val="2"/>
      <scheme val="minor"/>
    </font>
    <font>
      <sz val="10"/>
      <color theme="5"/>
      <name val="Arial"/>
      <family val="2"/>
      <scheme val="minor"/>
    </font>
    <font>
      <b/>
      <sz val="10"/>
      <color theme="0"/>
      <name val="Arial"/>
      <family val="2"/>
      <scheme val="minor"/>
    </font>
    <font>
      <i/>
      <sz val="9"/>
      <color theme="0"/>
      <name val="Arial"/>
      <family val="2"/>
      <scheme val="minor"/>
    </font>
    <font>
      <i/>
      <sz val="9"/>
      <color theme="0"/>
      <name val="Arial"/>
      <family val="2"/>
    </font>
    <font>
      <b/>
      <i/>
      <u/>
      <sz val="11"/>
      <color theme="3"/>
      <name val="Arial"/>
      <family val="2"/>
      <scheme val="minor"/>
    </font>
    <font>
      <sz val="8"/>
      <color theme="0"/>
      <name val="Arial"/>
      <family val="2"/>
      <scheme val="minor"/>
    </font>
    <font>
      <i/>
      <sz val="8"/>
      <color theme="8"/>
      <name val="Arial"/>
      <family val="2"/>
    </font>
    <font>
      <sz val="11"/>
      <color rgb="FF264F87"/>
      <name val="Arial"/>
      <family val="2"/>
      <scheme val="minor"/>
    </font>
    <font>
      <u/>
      <sz val="10"/>
      <color rgb="FF264F87"/>
      <name val="Arial"/>
      <family val="2"/>
    </font>
    <font>
      <sz val="10"/>
      <name val="Arial"/>
      <family val="2"/>
    </font>
    <font>
      <b/>
      <sz val="10"/>
      <color rgb="FFFF0000"/>
      <name val="Arial"/>
      <family val="2"/>
    </font>
    <font>
      <b/>
      <sz val="9"/>
      <color indexed="81"/>
      <name val="Segoe UI"/>
      <family val="2"/>
    </font>
    <font>
      <sz val="9"/>
      <color indexed="81"/>
      <name val="Segoe UI"/>
      <family val="2"/>
    </font>
    <font>
      <b/>
      <i/>
      <u/>
      <sz val="10"/>
      <color rgb="FF264F87"/>
      <name val="Arial"/>
      <family val="2"/>
    </font>
    <font>
      <sz val="9"/>
      <color theme="1"/>
      <name val="Arial"/>
      <family val="2"/>
      <scheme val="minor"/>
    </font>
    <font>
      <sz val="10"/>
      <color theme="0" tint="-0.249977111117893"/>
      <name val="Arial"/>
      <family val="2"/>
    </font>
    <font>
      <sz val="8"/>
      <color theme="0" tint="-0.249977111117893"/>
      <name val="Arial"/>
      <family val="2"/>
    </font>
    <font>
      <b/>
      <u/>
      <sz val="10"/>
      <color theme="1"/>
      <name val="Arial"/>
      <family val="2"/>
    </font>
    <font>
      <b/>
      <sz val="10"/>
      <color theme="1"/>
      <name val="Arial"/>
      <family val="2"/>
    </font>
    <font>
      <sz val="10"/>
      <color theme="0" tint="-0.34998626667073579"/>
      <name val="Arial"/>
      <family val="2"/>
    </font>
    <font>
      <b/>
      <sz val="14"/>
      <color rgb="FF264F87"/>
      <name val="Arial"/>
      <family val="2"/>
    </font>
    <font>
      <sz val="12"/>
      <color rgb="FF264F87"/>
      <name val="Arial"/>
      <family val="2"/>
    </font>
    <font>
      <sz val="10"/>
      <color theme="0" tint="-0.14999847407452621"/>
      <name val="Arial"/>
      <family val="2"/>
    </font>
    <font>
      <sz val="8"/>
      <name val="Arial"/>
      <family val="2"/>
      <scheme val="minor"/>
    </font>
    <font>
      <sz val="10"/>
      <color theme="0" tint="-0.499984740745262"/>
      <name val="Arial"/>
      <family val="2"/>
    </font>
    <font>
      <sz val="10"/>
      <color theme="0"/>
      <name val="Arial"/>
      <family val="2"/>
      <scheme val="minor"/>
    </font>
    <font>
      <sz val="10"/>
      <color theme="0"/>
      <name val="Arial"/>
      <family val="2"/>
    </font>
    <font>
      <b/>
      <i/>
      <u/>
      <sz val="11"/>
      <color theme="3"/>
      <name val="Arial"/>
      <family val="2"/>
    </font>
    <font>
      <b/>
      <sz val="10"/>
      <color theme="1"/>
      <name val="Arial"/>
      <family val="2"/>
      <scheme val="minor"/>
    </font>
    <font>
      <sz val="10"/>
      <color theme="3"/>
      <name val="Arial"/>
      <family val="2"/>
    </font>
    <font>
      <i/>
      <sz val="9"/>
      <color theme="7"/>
      <name val="Arial"/>
      <family val="2"/>
    </font>
    <font>
      <sz val="9"/>
      <color theme="3"/>
      <name val="Arial"/>
      <family val="2"/>
    </font>
    <font>
      <b/>
      <i/>
      <sz val="10"/>
      <color theme="3"/>
      <name val="Arial"/>
      <family val="2"/>
    </font>
    <font>
      <b/>
      <sz val="11"/>
      <color theme="3"/>
      <name val="Arial"/>
      <family val="2"/>
    </font>
  </fonts>
  <fills count="27">
    <fill>
      <patternFill patternType="none"/>
    </fill>
    <fill>
      <patternFill patternType="gray125"/>
    </fill>
    <fill>
      <patternFill patternType="solid">
        <fgColor rgb="FF264F87"/>
        <bgColor indexed="64"/>
      </patternFill>
    </fill>
    <fill>
      <patternFill patternType="solid">
        <fgColor theme="0"/>
        <bgColor indexed="64"/>
      </patternFill>
    </fill>
    <fill>
      <patternFill patternType="solid">
        <fgColor theme="0" tint="-4.9989318521683403E-2"/>
        <bgColor indexed="64"/>
      </patternFill>
    </fill>
    <fill>
      <patternFill patternType="solid">
        <fgColor theme="5"/>
        <bgColor indexed="64"/>
      </patternFill>
    </fill>
    <fill>
      <patternFill patternType="solid">
        <fgColor theme="1"/>
        <bgColor indexed="64"/>
      </patternFill>
    </fill>
    <fill>
      <patternFill patternType="solid">
        <fgColor theme="7"/>
        <bgColor indexed="64"/>
      </patternFill>
    </fill>
    <fill>
      <patternFill patternType="solid">
        <fgColor rgb="FFFFFFCC"/>
      </patternFill>
    </fill>
    <fill>
      <patternFill patternType="solid">
        <fgColor theme="0" tint="-4.9989318521683403E-2"/>
        <bgColor theme="0" tint="-4.9989318521683403E-2"/>
      </patternFill>
    </fill>
    <fill>
      <patternFill patternType="solid">
        <fgColor theme="1"/>
        <bgColor theme="1"/>
      </patternFill>
    </fill>
    <fill>
      <patternFill patternType="solid">
        <fgColor theme="7" tint="0.79998168889431442"/>
        <bgColor theme="7" tint="0.79998168889431442"/>
      </patternFill>
    </fill>
    <fill>
      <patternFill patternType="solid">
        <fgColor theme="6" tint="0.79998168889431442"/>
        <bgColor theme="6" tint="0.79998168889431442"/>
      </patternFill>
    </fill>
    <fill>
      <patternFill patternType="solid">
        <fgColor theme="5" tint="0.79998168889431442"/>
        <bgColor theme="5" tint="0.7999816888943144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bgColor theme="0"/>
      </patternFill>
    </fill>
    <fill>
      <patternFill patternType="solid">
        <fgColor theme="0" tint="-0.499984740745262"/>
        <bgColor indexed="64"/>
      </patternFill>
    </fill>
    <fill>
      <patternFill patternType="solid">
        <fgColor rgb="FFFFC00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1" tint="0.79998168889431442"/>
        <bgColor theme="1" tint="0.79998168889431442"/>
      </patternFill>
    </fill>
    <fill>
      <patternFill patternType="solid">
        <fgColor rgb="FFFFFFFF"/>
        <bgColor rgb="FF000000"/>
      </patternFill>
    </fill>
  </fills>
  <borders count="157">
    <border>
      <left/>
      <right/>
      <top/>
      <bottom/>
      <diagonal/>
    </border>
    <border>
      <left style="thin">
        <color rgb="FF264F87"/>
      </left>
      <right style="hair">
        <color rgb="FF264F87"/>
      </right>
      <top style="thin">
        <color rgb="FF264F87"/>
      </top>
      <bottom/>
      <diagonal/>
    </border>
    <border>
      <left style="hair">
        <color rgb="FF264F87"/>
      </left>
      <right style="hair">
        <color rgb="FF264F87"/>
      </right>
      <top style="thin">
        <color rgb="FF264F87"/>
      </top>
      <bottom/>
      <diagonal/>
    </border>
    <border>
      <left style="hair">
        <color rgb="FF264F87"/>
      </left>
      <right/>
      <top style="thin">
        <color rgb="FF264F87"/>
      </top>
      <bottom/>
      <diagonal/>
    </border>
    <border>
      <left/>
      <right style="hair">
        <color rgb="FF264F87"/>
      </right>
      <top/>
      <bottom style="hair">
        <color rgb="FF264F87"/>
      </bottom>
      <diagonal/>
    </border>
    <border>
      <left style="hair">
        <color rgb="FF264F87"/>
      </left>
      <right style="hair">
        <color rgb="FF264F87"/>
      </right>
      <top/>
      <bottom style="hair">
        <color rgb="FF264F87"/>
      </bottom>
      <diagonal/>
    </border>
    <border>
      <left style="hair">
        <color rgb="FF264F87"/>
      </left>
      <right/>
      <top/>
      <bottom style="hair">
        <color rgb="FF264F87"/>
      </bottom>
      <diagonal/>
    </border>
    <border>
      <left/>
      <right style="hair">
        <color rgb="FF264F87"/>
      </right>
      <top style="hair">
        <color rgb="FF264F87"/>
      </top>
      <bottom style="hair">
        <color rgb="FF264F87"/>
      </bottom>
      <diagonal/>
    </border>
    <border>
      <left style="hair">
        <color rgb="FF264F87"/>
      </left>
      <right style="hair">
        <color rgb="FF264F87"/>
      </right>
      <top style="hair">
        <color rgb="FF264F87"/>
      </top>
      <bottom style="hair">
        <color rgb="FF264F87"/>
      </bottom>
      <diagonal/>
    </border>
    <border>
      <left style="hair">
        <color rgb="FF264F87"/>
      </left>
      <right/>
      <top style="hair">
        <color rgb="FF264F87"/>
      </top>
      <bottom style="hair">
        <color rgb="FF264F87"/>
      </bottom>
      <diagonal/>
    </border>
    <border>
      <left/>
      <right style="hair">
        <color rgb="FF264F87"/>
      </right>
      <top style="hair">
        <color rgb="FF264F87"/>
      </top>
      <bottom/>
      <diagonal/>
    </border>
    <border>
      <left style="hair">
        <color rgb="FF264F87"/>
      </left>
      <right style="hair">
        <color rgb="FF264F87"/>
      </right>
      <top style="hair">
        <color rgb="FF264F87"/>
      </top>
      <bottom/>
      <diagonal/>
    </border>
    <border>
      <left style="hair">
        <color rgb="FF264F87"/>
      </left>
      <right/>
      <top style="hair">
        <color rgb="FF264F87"/>
      </top>
      <bottom/>
      <diagonal/>
    </border>
    <border>
      <left style="thin">
        <color rgb="FF264F87"/>
      </left>
      <right style="thin">
        <color rgb="FF264F87"/>
      </right>
      <top style="thin">
        <color rgb="FF264F87"/>
      </top>
      <bottom style="thin">
        <color rgb="FF264F87"/>
      </bottom>
      <diagonal/>
    </border>
    <border>
      <left style="thin">
        <color rgb="FF264F87"/>
      </left>
      <right style="hair">
        <color rgb="FF264F87"/>
      </right>
      <top style="thin">
        <color rgb="FF264F87"/>
      </top>
      <bottom style="thin">
        <color rgb="FF264F87"/>
      </bottom>
      <diagonal/>
    </border>
    <border>
      <left style="hair">
        <color rgb="FF264F87"/>
      </left>
      <right style="hair">
        <color rgb="FF264F87"/>
      </right>
      <top style="thin">
        <color rgb="FF264F87"/>
      </top>
      <bottom style="thin">
        <color rgb="FF264F87"/>
      </bottom>
      <diagonal/>
    </border>
    <border>
      <left style="hair">
        <color rgb="FF264F87"/>
      </left>
      <right style="thin">
        <color rgb="FF264F87"/>
      </right>
      <top style="thin">
        <color rgb="FF264F87"/>
      </top>
      <bottom style="thin">
        <color rgb="FF264F87"/>
      </bottom>
      <diagonal/>
    </border>
    <border>
      <left style="thin">
        <color rgb="FF264F87"/>
      </left>
      <right style="hair">
        <color rgb="FF264F87"/>
      </right>
      <top style="hair">
        <color rgb="FF264F87"/>
      </top>
      <bottom style="hair">
        <color rgb="FF264F87"/>
      </bottom>
      <diagonal/>
    </border>
    <border>
      <left style="hair">
        <color rgb="FF264F87"/>
      </left>
      <right style="thin">
        <color rgb="FF264F87"/>
      </right>
      <top style="hair">
        <color rgb="FF264F87"/>
      </top>
      <bottom style="hair">
        <color rgb="FF264F87"/>
      </bottom>
      <diagonal/>
    </border>
    <border>
      <left style="thin">
        <color rgb="FF264F87"/>
      </left>
      <right style="hair">
        <color rgb="FF264F87"/>
      </right>
      <top style="hair">
        <color rgb="FF264F87"/>
      </top>
      <bottom/>
      <diagonal/>
    </border>
    <border>
      <left style="hair">
        <color rgb="FF264F87"/>
      </left>
      <right style="thin">
        <color rgb="FF264F87"/>
      </right>
      <top style="hair">
        <color rgb="FF264F87"/>
      </top>
      <bottom/>
      <diagonal/>
    </border>
    <border>
      <left style="thin">
        <color rgb="FF264F87"/>
      </left>
      <right style="hair">
        <color rgb="FF264F87"/>
      </right>
      <top/>
      <bottom style="thin">
        <color rgb="FF264F87"/>
      </bottom>
      <diagonal/>
    </border>
    <border>
      <left style="hair">
        <color rgb="FF264F87"/>
      </left>
      <right style="hair">
        <color rgb="FF264F87"/>
      </right>
      <top/>
      <bottom style="thin">
        <color rgb="FF264F87"/>
      </bottom>
      <diagonal/>
    </border>
    <border>
      <left style="thin">
        <color rgb="FF264F87"/>
      </left>
      <right style="hair">
        <color rgb="FF264F87"/>
      </right>
      <top style="hair">
        <color rgb="FF264F87"/>
      </top>
      <bottom style="thin">
        <color rgb="FF264F87"/>
      </bottom>
      <diagonal/>
    </border>
    <border>
      <left style="hair">
        <color rgb="FF264F87"/>
      </left>
      <right/>
      <top style="hair">
        <color rgb="FF264F87"/>
      </top>
      <bottom style="thin">
        <color rgb="FF264F87"/>
      </bottom>
      <diagonal/>
    </border>
    <border>
      <left style="hair">
        <color rgb="FF264F87"/>
      </left>
      <right style="hair">
        <color rgb="FF264F87"/>
      </right>
      <top style="hair">
        <color rgb="FF264F87"/>
      </top>
      <bottom style="thin">
        <color rgb="FF264F87"/>
      </bottom>
      <diagonal/>
    </border>
    <border>
      <left style="hair">
        <color rgb="FF264F87"/>
      </left>
      <right style="thin">
        <color rgb="FF264F87"/>
      </right>
      <top style="hair">
        <color rgb="FF264F87"/>
      </top>
      <bottom style="thin">
        <color rgb="FF264F87"/>
      </bottom>
      <diagonal/>
    </border>
    <border>
      <left style="hair">
        <color rgb="FF264F87"/>
      </left>
      <right style="hair">
        <color rgb="FF264F87"/>
      </right>
      <top/>
      <bottom/>
      <diagonal/>
    </border>
    <border>
      <left style="hair">
        <color rgb="FF264F87"/>
      </left>
      <right/>
      <top/>
      <bottom/>
      <diagonal/>
    </border>
    <border>
      <left style="thin">
        <color theme="1"/>
      </left>
      <right style="thin">
        <color theme="1"/>
      </right>
      <top style="thin">
        <color theme="1"/>
      </top>
      <bottom style="thin">
        <color theme="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8"/>
      </left>
      <right style="thin">
        <color theme="8"/>
      </right>
      <top style="thin">
        <color theme="8"/>
      </top>
      <bottom style="thin">
        <color theme="8"/>
      </bottom>
      <diagonal/>
    </border>
    <border>
      <left style="hair">
        <color theme="1"/>
      </left>
      <right style="hair">
        <color theme="1"/>
      </right>
      <top style="hair">
        <color theme="1"/>
      </top>
      <bottom style="hair">
        <color theme="1"/>
      </bottom>
      <diagonal/>
    </border>
    <border>
      <left style="hair">
        <color theme="1"/>
      </left>
      <right style="hair">
        <color theme="1"/>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1"/>
      </left>
      <right style="thin">
        <color theme="1"/>
      </right>
      <top style="thin">
        <color theme="1"/>
      </top>
      <bottom/>
      <diagonal/>
    </border>
    <border>
      <left style="hair">
        <color theme="1"/>
      </left>
      <right style="hair">
        <color theme="1"/>
      </right>
      <top/>
      <bottom/>
      <diagonal/>
    </border>
    <border>
      <left style="thin">
        <color rgb="FF264F87"/>
      </left>
      <right/>
      <top style="thin">
        <color rgb="FF264F87"/>
      </top>
      <bottom/>
      <diagonal/>
    </border>
    <border>
      <left style="thin">
        <color rgb="FF264F87"/>
      </left>
      <right/>
      <top style="hair">
        <color rgb="FF264F87"/>
      </top>
      <bottom/>
      <diagonal/>
    </border>
    <border>
      <left style="thin">
        <color theme="1"/>
      </left>
      <right style="thin">
        <color theme="1"/>
      </right>
      <top/>
      <bottom style="thin">
        <color theme="1"/>
      </bottom>
      <diagonal/>
    </border>
    <border>
      <left style="thin">
        <color theme="0"/>
      </left>
      <right/>
      <top/>
      <bottom/>
      <diagonal/>
    </border>
    <border>
      <left/>
      <right style="thin">
        <color rgb="FF264F87"/>
      </right>
      <top style="thin">
        <color rgb="FF264F87"/>
      </top>
      <bottom/>
      <diagonal/>
    </border>
    <border>
      <left/>
      <right/>
      <top style="hair">
        <color rgb="FF264F87"/>
      </top>
      <bottom/>
      <diagonal/>
    </border>
    <border>
      <left/>
      <right style="thin">
        <color rgb="FF264F87"/>
      </right>
      <top/>
      <bottom/>
      <diagonal/>
    </border>
    <border>
      <left/>
      <right style="thin">
        <color rgb="FF264F87"/>
      </right>
      <top style="hair">
        <color rgb="FF264F87"/>
      </top>
      <bottom/>
      <diagonal/>
    </border>
    <border>
      <left/>
      <right style="thin">
        <color rgb="FF264F87"/>
      </right>
      <top/>
      <bottom style="hair">
        <color rgb="FF264F87"/>
      </bottom>
      <diagonal/>
    </border>
    <border>
      <left/>
      <right style="thin">
        <color rgb="FF264F87"/>
      </right>
      <top/>
      <bottom style="thin">
        <color rgb="FF264F87"/>
      </bottom>
      <diagonal/>
    </border>
    <border>
      <left style="thin">
        <color rgb="FF264F87"/>
      </left>
      <right/>
      <top/>
      <bottom/>
      <diagonal/>
    </border>
    <border>
      <left style="thin">
        <color rgb="FF264F87"/>
      </left>
      <right/>
      <top/>
      <bottom style="hair">
        <color rgb="FF264F87"/>
      </bottom>
      <diagonal/>
    </border>
    <border>
      <left style="thin">
        <color rgb="FF264F87"/>
      </left>
      <right/>
      <top/>
      <bottom style="thin">
        <color rgb="FF264F87"/>
      </bottom>
      <diagonal/>
    </border>
    <border>
      <left style="thin">
        <color rgb="FF264F87"/>
      </left>
      <right/>
      <top style="thin">
        <color rgb="FF264F87"/>
      </top>
      <bottom style="thin">
        <color theme="0"/>
      </bottom>
      <diagonal/>
    </border>
    <border>
      <left/>
      <right/>
      <top style="thin">
        <color rgb="FF264F87"/>
      </top>
      <bottom style="thin">
        <color theme="0"/>
      </bottom>
      <diagonal/>
    </border>
    <border>
      <left/>
      <right style="thin">
        <color rgb="FF264F87"/>
      </right>
      <top style="thin">
        <color rgb="FF264F87"/>
      </top>
      <bottom style="thin">
        <color theme="0"/>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rgb="FF264F87"/>
      </left>
      <right style="thin">
        <color theme="0"/>
      </right>
      <top style="thin">
        <color theme="0"/>
      </top>
      <bottom/>
      <diagonal/>
    </border>
    <border>
      <left style="thin">
        <color theme="0"/>
      </left>
      <right/>
      <top style="thin">
        <color theme="0"/>
      </top>
      <bottom/>
      <diagonal/>
    </border>
    <border>
      <left style="hair">
        <color rgb="FF264F87"/>
      </left>
      <right style="hair">
        <color rgb="FF264F87"/>
      </right>
      <top style="thin">
        <color theme="0"/>
      </top>
      <bottom style="thin">
        <color rgb="FF264F87"/>
      </bottom>
      <diagonal/>
    </border>
    <border>
      <left style="hair">
        <color rgb="FF264F87"/>
      </left>
      <right style="thin">
        <color rgb="FF264F87"/>
      </right>
      <top style="thin">
        <color theme="0"/>
      </top>
      <bottom style="thin">
        <color rgb="FF264F87"/>
      </bottom>
      <diagonal/>
    </border>
    <border>
      <left style="thin">
        <color theme="3"/>
      </left>
      <right style="thin">
        <color theme="0"/>
      </right>
      <top style="thin">
        <color theme="0"/>
      </top>
      <bottom/>
      <diagonal/>
    </border>
    <border>
      <left/>
      <right style="thin">
        <color theme="3"/>
      </right>
      <top style="thin">
        <color theme="0"/>
      </top>
      <bottom/>
      <diagonal/>
    </border>
    <border>
      <left style="thin">
        <color rgb="FF264F87"/>
      </left>
      <right style="thin">
        <color theme="3"/>
      </right>
      <top style="hair">
        <color theme="3"/>
      </top>
      <bottom style="hair">
        <color theme="3"/>
      </bottom>
      <diagonal/>
    </border>
    <border>
      <left/>
      <right style="hair">
        <color theme="3"/>
      </right>
      <top style="hair">
        <color theme="3"/>
      </top>
      <bottom style="hair">
        <color theme="3"/>
      </bottom>
      <diagonal/>
    </border>
    <border>
      <left style="hair">
        <color theme="3"/>
      </left>
      <right style="hair">
        <color theme="3"/>
      </right>
      <top style="hair">
        <color theme="3"/>
      </top>
      <bottom style="hair">
        <color theme="3"/>
      </bottom>
      <diagonal/>
    </border>
    <border>
      <left style="hair">
        <color theme="3"/>
      </left>
      <right/>
      <top style="hair">
        <color theme="3"/>
      </top>
      <bottom style="hair">
        <color theme="3"/>
      </bottom>
      <diagonal/>
    </border>
    <border>
      <left style="hair">
        <color theme="3"/>
      </left>
      <right style="thin">
        <color rgb="FF264F87"/>
      </right>
      <top style="hair">
        <color theme="3"/>
      </top>
      <bottom style="hair">
        <color theme="3"/>
      </bottom>
      <diagonal/>
    </border>
    <border>
      <left style="thin">
        <color theme="3"/>
      </left>
      <right style="thin">
        <color theme="3"/>
      </right>
      <top style="hair">
        <color theme="3"/>
      </top>
      <bottom style="hair">
        <color theme="3"/>
      </bottom>
      <diagonal/>
    </border>
    <border>
      <left style="hair">
        <color theme="3"/>
      </left>
      <right style="thin">
        <color theme="3"/>
      </right>
      <top style="hair">
        <color theme="3"/>
      </top>
      <bottom style="hair">
        <color theme="3"/>
      </bottom>
      <diagonal/>
    </border>
    <border>
      <left style="thin">
        <color theme="3"/>
      </left>
      <right style="thin">
        <color theme="3"/>
      </right>
      <top style="hair">
        <color theme="3"/>
      </top>
      <bottom style="thin">
        <color theme="3"/>
      </bottom>
      <diagonal/>
    </border>
    <border>
      <left/>
      <right style="hair">
        <color theme="3"/>
      </right>
      <top style="hair">
        <color theme="3"/>
      </top>
      <bottom style="thin">
        <color theme="3"/>
      </bottom>
      <diagonal/>
    </border>
    <border>
      <left style="hair">
        <color theme="3"/>
      </left>
      <right style="hair">
        <color theme="3"/>
      </right>
      <top style="hair">
        <color theme="3"/>
      </top>
      <bottom style="thin">
        <color theme="3"/>
      </bottom>
      <diagonal/>
    </border>
    <border>
      <left style="hair">
        <color theme="3"/>
      </left>
      <right style="thin">
        <color theme="3"/>
      </right>
      <top style="hair">
        <color theme="3"/>
      </top>
      <bottom style="thin">
        <color theme="3"/>
      </bottom>
      <diagonal/>
    </border>
    <border>
      <left style="thin">
        <color rgb="FF264F87"/>
      </left>
      <right style="thin">
        <color theme="3"/>
      </right>
      <top style="hair">
        <color theme="3"/>
      </top>
      <bottom style="thin">
        <color rgb="FF264F87"/>
      </bottom>
      <diagonal/>
    </border>
    <border>
      <left/>
      <right style="hair">
        <color theme="3"/>
      </right>
      <top style="hair">
        <color theme="3"/>
      </top>
      <bottom style="thin">
        <color rgb="FF264F87"/>
      </bottom>
      <diagonal/>
    </border>
    <border>
      <left style="hair">
        <color theme="3"/>
      </left>
      <right style="hair">
        <color theme="3"/>
      </right>
      <top style="hair">
        <color theme="3"/>
      </top>
      <bottom style="thin">
        <color rgb="FF264F87"/>
      </bottom>
      <diagonal/>
    </border>
    <border>
      <left style="hair">
        <color theme="3"/>
      </left>
      <right/>
      <top style="hair">
        <color theme="3"/>
      </top>
      <bottom style="thin">
        <color rgb="FF264F87"/>
      </bottom>
      <diagonal/>
    </border>
    <border>
      <left style="hair">
        <color theme="3"/>
      </left>
      <right style="thin">
        <color rgb="FF264F87"/>
      </right>
      <top style="hair">
        <color theme="3"/>
      </top>
      <bottom style="thin">
        <color rgb="FF264F87"/>
      </bottom>
      <diagonal/>
    </border>
    <border>
      <left/>
      <right/>
      <top style="thin">
        <color rgb="FF264F87"/>
      </top>
      <bottom/>
      <diagonal/>
    </border>
    <border>
      <left style="medium">
        <color rgb="FF264F87"/>
      </left>
      <right/>
      <top style="thin">
        <color rgb="FF264F87"/>
      </top>
      <bottom/>
      <diagonal/>
    </border>
    <border>
      <left style="thin">
        <color theme="0"/>
      </left>
      <right/>
      <top style="thin">
        <color theme="0"/>
      </top>
      <bottom style="thin">
        <color rgb="FF264F87"/>
      </bottom>
      <diagonal/>
    </border>
    <border>
      <left/>
      <right style="thin">
        <color theme="0"/>
      </right>
      <top style="thin">
        <color theme="0"/>
      </top>
      <bottom style="thin">
        <color rgb="FF264F87"/>
      </bottom>
      <diagonal/>
    </border>
    <border>
      <left style="thin">
        <color theme="0"/>
      </left>
      <right style="thin">
        <color rgb="FF264F87"/>
      </right>
      <top/>
      <bottom style="thin">
        <color rgb="FF264F87"/>
      </bottom>
      <diagonal/>
    </border>
    <border>
      <left style="thin">
        <color rgb="FF264F87"/>
      </left>
      <right/>
      <top style="hair">
        <color rgb="FF264F87"/>
      </top>
      <bottom style="hair">
        <color rgb="FF264F87"/>
      </bottom>
      <diagonal/>
    </border>
    <border>
      <left/>
      <right style="thin">
        <color rgb="FF264F87"/>
      </right>
      <top style="hair">
        <color rgb="FF264F87"/>
      </top>
      <bottom style="hair">
        <color rgb="FF264F87"/>
      </bottom>
      <diagonal/>
    </border>
    <border>
      <left style="thin">
        <color rgb="FF264F87"/>
      </left>
      <right/>
      <top style="hair">
        <color rgb="FF264F87"/>
      </top>
      <bottom style="thin">
        <color rgb="FF264F87"/>
      </bottom>
      <diagonal/>
    </border>
    <border>
      <left style="thin">
        <color rgb="FF264F87"/>
      </left>
      <right style="thin">
        <color rgb="FF264F87"/>
      </right>
      <top style="hair">
        <color rgb="FF264F87"/>
      </top>
      <bottom style="thin">
        <color rgb="FF264F87"/>
      </bottom>
      <diagonal/>
    </border>
    <border>
      <left style="thin">
        <color rgb="FF264F87"/>
      </left>
      <right style="thin">
        <color rgb="FF264F87"/>
      </right>
      <top style="hair">
        <color rgb="FF264F87"/>
      </top>
      <bottom style="hair">
        <color rgb="FF264F87"/>
      </bottom>
      <diagonal/>
    </border>
    <border>
      <left style="dotted">
        <color rgb="FF264F87"/>
      </left>
      <right style="thin">
        <color rgb="FF264F87"/>
      </right>
      <top/>
      <bottom/>
      <diagonal/>
    </border>
    <border>
      <left style="thin">
        <color rgb="FF264F87"/>
      </left>
      <right style="thin">
        <color theme="0"/>
      </right>
      <top/>
      <bottom/>
      <diagonal/>
    </border>
    <border>
      <left/>
      <right style="hair">
        <color rgb="FF264F87"/>
      </right>
      <top/>
      <bottom/>
      <diagonal/>
    </border>
    <border>
      <left style="thin">
        <color rgb="FF264F87"/>
      </left>
      <right style="thin">
        <color rgb="FF264F87"/>
      </right>
      <top/>
      <bottom/>
      <diagonal/>
    </border>
    <border>
      <left style="thin">
        <color rgb="FF264F87"/>
      </left>
      <right style="thin">
        <color rgb="FF264F87"/>
      </right>
      <top/>
      <bottom style="thin">
        <color rgb="FF264F87"/>
      </bottom>
      <diagonal/>
    </border>
    <border>
      <left/>
      <right/>
      <top/>
      <bottom style="thin">
        <color rgb="FF264F87"/>
      </bottom>
      <diagonal/>
    </border>
    <border>
      <left style="dotted">
        <color rgb="FF264F87"/>
      </left>
      <right style="thin">
        <color rgb="FF264F87"/>
      </right>
      <top/>
      <bottom style="thin">
        <color rgb="FF264F87"/>
      </bottom>
      <diagonal/>
    </border>
    <border>
      <left/>
      <right style="hair">
        <color rgb="FF264F87"/>
      </right>
      <top/>
      <bottom style="thin">
        <color rgb="FF264F87"/>
      </bottom>
      <diagonal/>
    </border>
    <border>
      <left/>
      <right style="thin">
        <color theme="0"/>
      </right>
      <top style="thin">
        <color theme="0"/>
      </top>
      <bottom/>
      <diagonal/>
    </border>
    <border>
      <left/>
      <right style="thin">
        <color rgb="FF264F87"/>
      </right>
      <top style="hair">
        <color rgb="FF264F87"/>
      </top>
      <bottom style="thin">
        <color rgb="FF264F87"/>
      </bottom>
      <diagonal/>
    </border>
    <border>
      <left style="thin">
        <color rgb="FF264F87"/>
      </left>
      <right style="thin">
        <color theme="3"/>
      </right>
      <top style="hair">
        <color theme="3"/>
      </top>
      <bottom/>
      <diagonal/>
    </border>
    <border>
      <left/>
      <right style="hair">
        <color theme="3"/>
      </right>
      <top style="hair">
        <color theme="3"/>
      </top>
      <bottom/>
      <diagonal/>
    </border>
    <border>
      <left style="hair">
        <color theme="3"/>
      </left>
      <right style="hair">
        <color theme="3"/>
      </right>
      <top style="hair">
        <color theme="3"/>
      </top>
      <bottom/>
      <diagonal/>
    </border>
    <border>
      <left style="hair">
        <color theme="3"/>
      </left>
      <right/>
      <top style="hair">
        <color theme="3"/>
      </top>
      <bottom/>
      <diagonal/>
    </border>
    <border>
      <left style="hair">
        <color theme="3"/>
      </left>
      <right style="thin">
        <color rgb="FF264F87"/>
      </right>
      <top style="hair">
        <color theme="3"/>
      </top>
      <bottom/>
      <diagonal/>
    </border>
    <border>
      <left style="thin">
        <color rgb="FF264F87"/>
      </left>
      <right style="thin">
        <color theme="3"/>
      </right>
      <top style="hair">
        <color rgb="FF264F87"/>
      </top>
      <bottom style="hair">
        <color theme="3"/>
      </bottom>
      <diagonal/>
    </border>
    <border>
      <left/>
      <right style="hair">
        <color theme="3"/>
      </right>
      <top style="hair">
        <color rgb="FF264F87"/>
      </top>
      <bottom style="hair">
        <color theme="3"/>
      </bottom>
      <diagonal/>
    </border>
    <border>
      <left style="hair">
        <color theme="3"/>
      </left>
      <right style="hair">
        <color theme="3"/>
      </right>
      <top style="hair">
        <color rgb="FF264F87"/>
      </top>
      <bottom style="hair">
        <color theme="3"/>
      </bottom>
      <diagonal/>
    </border>
    <border>
      <left style="hair">
        <color theme="3"/>
      </left>
      <right/>
      <top style="hair">
        <color rgb="FF264F87"/>
      </top>
      <bottom style="hair">
        <color theme="3"/>
      </bottom>
      <diagonal/>
    </border>
    <border>
      <left style="hair">
        <color theme="3"/>
      </left>
      <right style="thin">
        <color rgb="FF264F87"/>
      </right>
      <top style="hair">
        <color rgb="FF264F87"/>
      </top>
      <bottom style="hair">
        <color theme="3"/>
      </bottom>
      <diagonal/>
    </border>
    <border>
      <left style="hair">
        <color theme="3"/>
      </left>
      <right style="thin">
        <color theme="3"/>
      </right>
      <top style="hair">
        <color theme="3"/>
      </top>
      <bottom/>
      <diagonal/>
    </border>
    <border>
      <left style="hair">
        <color theme="3"/>
      </left>
      <right style="thin">
        <color theme="3"/>
      </right>
      <top style="hair">
        <color theme="3"/>
      </top>
      <bottom style="thin">
        <color rgb="FF264F87"/>
      </bottom>
      <diagonal/>
    </border>
    <border>
      <left/>
      <right style="thin">
        <color theme="3"/>
      </right>
      <top/>
      <bottom/>
      <diagonal/>
    </border>
    <border>
      <left/>
      <right/>
      <top style="hair">
        <color rgb="FF264F87"/>
      </top>
      <bottom style="hair">
        <color rgb="FF264F87"/>
      </bottom>
      <diagonal/>
    </border>
    <border>
      <left/>
      <right/>
      <top style="thin">
        <color theme="0"/>
      </top>
      <bottom/>
      <diagonal/>
    </border>
    <border>
      <left style="thin">
        <color rgb="FF264F87"/>
      </left>
      <right/>
      <top/>
      <bottom style="thin">
        <color theme="0"/>
      </bottom>
      <diagonal/>
    </border>
    <border>
      <left/>
      <right/>
      <top/>
      <bottom style="thin">
        <color theme="0"/>
      </bottom>
      <diagonal/>
    </border>
    <border>
      <left/>
      <right style="thin">
        <color rgb="FF264F87"/>
      </right>
      <top/>
      <bottom style="thin">
        <color theme="0"/>
      </bottom>
      <diagonal/>
    </border>
    <border>
      <left/>
      <right style="thin">
        <color theme="3"/>
      </right>
      <top style="hair">
        <color theme="3"/>
      </top>
      <bottom style="hair">
        <color theme="3"/>
      </bottom>
      <diagonal/>
    </border>
    <border>
      <left/>
      <right style="thin">
        <color theme="3"/>
      </right>
      <top style="hair">
        <color theme="3"/>
      </top>
      <bottom style="thin">
        <color rgb="FF264F87"/>
      </bottom>
      <diagonal/>
    </border>
    <border>
      <left style="hair">
        <color rgb="FF264F87"/>
      </left>
      <right style="hair">
        <color rgb="FF264F87"/>
      </right>
      <top style="thin">
        <color theme="0"/>
      </top>
      <bottom style="hair">
        <color theme="3"/>
      </bottom>
      <diagonal/>
    </border>
    <border>
      <left style="thin">
        <color theme="3"/>
      </left>
      <right style="hair">
        <color theme="3"/>
      </right>
      <top style="hair">
        <color theme="3"/>
      </top>
      <bottom style="hair">
        <color theme="3"/>
      </bottom>
      <diagonal/>
    </border>
    <border>
      <left style="thin">
        <color theme="3"/>
      </left>
      <right style="hair">
        <color theme="3"/>
      </right>
      <top style="hair">
        <color theme="3"/>
      </top>
      <bottom style="thin">
        <color rgb="FF264F87"/>
      </bottom>
      <diagonal/>
    </border>
    <border>
      <left style="thin">
        <color theme="3"/>
      </left>
      <right/>
      <top style="hair">
        <color theme="3"/>
      </top>
      <bottom style="hair">
        <color theme="3"/>
      </bottom>
      <diagonal/>
    </border>
    <border>
      <left style="thin">
        <color theme="3"/>
      </left>
      <right/>
      <top style="hair">
        <color theme="3"/>
      </top>
      <bottom style="thin">
        <color rgb="FF264F87"/>
      </bottom>
      <diagonal/>
    </border>
    <border>
      <left style="thin">
        <color rgb="FF264F87"/>
      </left>
      <right/>
      <top style="thin">
        <color theme="0"/>
      </top>
      <bottom style="thin">
        <color theme="0"/>
      </bottom>
      <diagonal/>
    </border>
    <border>
      <left/>
      <right/>
      <top style="thin">
        <color theme="0"/>
      </top>
      <bottom style="thin">
        <color theme="0"/>
      </bottom>
      <diagonal/>
    </border>
    <border>
      <left/>
      <right style="thin">
        <color rgb="FF264F87"/>
      </right>
      <top style="thin">
        <color theme="0"/>
      </top>
      <bottom style="thin">
        <color theme="0"/>
      </bottom>
      <diagonal/>
    </border>
    <border>
      <left/>
      <right/>
      <top style="hair">
        <color theme="3"/>
      </top>
      <bottom style="hair">
        <color theme="3"/>
      </bottom>
      <diagonal/>
    </border>
    <border>
      <left/>
      <right style="thin">
        <color theme="1"/>
      </right>
      <top/>
      <bottom/>
      <diagonal/>
    </border>
    <border>
      <left style="hair">
        <color rgb="FF264F87"/>
      </left>
      <right style="hair">
        <color rgb="FF264F87"/>
      </right>
      <top style="thin">
        <color theme="0"/>
      </top>
      <bottom/>
      <diagonal/>
    </border>
    <border>
      <left style="thin">
        <color theme="3"/>
      </left>
      <right style="hair">
        <color theme="3"/>
      </right>
      <top style="hair">
        <color theme="3"/>
      </top>
      <bottom style="thin">
        <color theme="3"/>
      </bottom>
      <diagonal/>
    </border>
    <border>
      <left/>
      <right style="thin">
        <color theme="3"/>
      </right>
      <top style="hair">
        <color theme="3"/>
      </top>
      <bottom style="thin">
        <color theme="3"/>
      </bottom>
      <diagonal/>
    </border>
    <border>
      <left style="hair">
        <color theme="3"/>
      </left>
      <right style="hair">
        <color theme="3"/>
      </right>
      <top/>
      <bottom style="hair">
        <color theme="3"/>
      </bottom>
      <diagonal/>
    </border>
    <border>
      <left style="hair">
        <color rgb="FF264F87"/>
      </left>
      <right style="hair">
        <color rgb="FF264F87"/>
      </right>
      <top style="hair">
        <color theme="3"/>
      </top>
      <bottom style="hair">
        <color rgb="FF264F87"/>
      </bottom>
      <diagonal/>
    </border>
    <border>
      <left style="hair">
        <color rgb="FF264F87"/>
      </left>
      <right style="thin">
        <color theme="3"/>
      </right>
      <top style="hair">
        <color theme="3"/>
      </top>
      <bottom style="hair">
        <color rgb="FF264F87"/>
      </bottom>
      <diagonal/>
    </border>
    <border>
      <left style="hair">
        <color rgb="FF264F87"/>
      </left>
      <right style="thin">
        <color theme="3"/>
      </right>
      <top style="hair">
        <color rgb="FF264F87"/>
      </top>
      <bottom style="hair">
        <color rgb="FF264F87"/>
      </bottom>
      <diagonal/>
    </border>
    <border>
      <left style="hair">
        <color rgb="FF264F87"/>
      </left>
      <right style="thin">
        <color theme="3"/>
      </right>
      <top style="hair">
        <color rgb="FF264F87"/>
      </top>
      <bottom style="thin">
        <color rgb="FF264F87"/>
      </bottom>
      <diagonal/>
    </border>
    <border>
      <left/>
      <right style="hair">
        <color rgb="FF264F87"/>
      </right>
      <top style="hair">
        <color rgb="FF264F87"/>
      </top>
      <bottom style="thin">
        <color rgb="FF264F87"/>
      </bottom>
      <diagonal/>
    </border>
    <border>
      <left/>
      <right style="hair">
        <color theme="3"/>
      </right>
      <top/>
      <bottom style="hair">
        <color theme="3"/>
      </bottom>
      <diagonal/>
    </border>
    <border>
      <left style="thin">
        <color rgb="FF264F87"/>
      </left>
      <right style="thin">
        <color rgb="FF264F87"/>
      </right>
      <top style="hair">
        <color rgb="FF264F87"/>
      </top>
      <bottom style="hair">
        <color theme="3"/>
      </bottom>
      <diagonal/>
    </border>
    <border>
      <left style="thin">
        <color rgb="FF264F87"/>
      </left>
      <right style="thin">
        <color rgb="FF264F87"/>
      </right>
      <top style="hair">
        <color theme="3"/>
      </top>
      <bottom style="hair">
        <color theme="3"/>
      </bottom>
      <diagonal/>
    </border>
    <border>
      <left style="thin">
        <color rgb="FF264F87"/>
      </left>
      <right style="thin">
        <color rgb="FF264F87"/>
      </right>
      <top style="hair">
        <color theme="3"/>
      </top>
      <bottom style="thin">
        <color rgb="FF264F87"/>
      </bottom>
      <diagonal/>
    </border>
    <border>
      <left style="hair">
        <color rgb="FF264F87"/>
      </left>
      <right/>
      <top style="thin">
        <color theme="0"/>
      </top>
      <bottom style="thin">
        <color rgb="FF264F87"/>
      </bottom>
      <diagonal/>
    </border>
    <border>
      <left style="thin">
        <color rgb="FF264F87"/>
      </left>
      <right style="hair">
        <color theme="3"/>
      </right>
      <top style="hair">
        <color theme="3"/>
      </top>
      <bottom style="hair">
        <color theme="3"/>
      </bottom>
      <diagonal/>
    </border>
    <border>
      <left style="thin">
        <color theme="0"/>
      </left>
      <right style="hair">
        <color rgb="FF264F87"/>
      </right>
      <top style="thin">
        <color theme="0"/>
      </top>
      <bottom style="thin">
        <color rgb="FF264F87"/>
      </bottom>
      <diagonal/>
    </border>
    <border>
      <left style="hair">
        <color rgb="FF264F87"/>
      </left>
      <right style="hair">
        <color theme="0"/>
      </right>
      <top style="thin">
        <color theme="0"/>
      </top>
      <bottom style="thin">
        <color rgb="FF264F87"/>
      </bottom>
      <diagonal/>
    </border>
    <border>
      <left style="hair">
        <color theme="0"/>
      </left>
      <right style="hair">
        <color rgb="FF264F87"/>
      </right>
      <top style="thin">
        <color theme="0"/>
      </top>
      <bottom style="thin">
        <color rgb="FF264F87"/>
      </bottom>
      <diagonal/>
    </border>
    <border>
      <left style="thin">
        <color theme="3"/>
      </left>
      <right style="thin">
        <color theme="3"/>
      </right>
      <top style="thin">
        <color theme="3"/>
      </top>
      <bottom style="hair">
        <color theme="3"/>
      </bottom>
      <diagonal/>
    </border>
    <border>
      <left style="thin">
        <color theme="3"/>
      </left>
      <right style="thin">
        <color theme="3"/>
      </right>
      <top style="hair">
        <color theme="3"/>
      </top>
      <bottom style="thin">
        <color rgb="FF264F87"/>
      </bottom>
      <diagonal/>
    </border>
    <border>
      <left style="thin">
        <color theme="3"/>
      </left>
      <right style="hair">
        <color theme="3"/>
      </right>
      <top style="thin">
        <color theme="3"/>
      </top>
      <bottom style="hair">
        <color theme="3"/>
      </bottom>
      <diagonal/>
    </border>
    <border>
      <left style="hair">
        <color theme="3"/>
      </left>
      <right style="thin">
        <color theme="3"/>
      </right>
      <top style="thin">
        <color theme="3"/>
      </top>
      <bottom style="hair">
        <color theme="3"/>
      </bottom>
      <diagonal/>
    </border>
    <border>
      <left style="thin">
        <color rgb="FF264F87"/>
      </left>
      <right style="thin">
        <color rgb="FF264F87"/>
      </right>
      <top style="hair">
        <color rgb="FF264F87"/>
      </top>
      <bottom/>
      <diagonal/>
    </border>
    <border>
      <left style="hair">
        <color rgb="FF264F87"/>
      </left>
      <right/>
      <top style="hair">
        <color theme="3"/>
      </top>
      <bottom style="hair">
        <color rgb="FF264F87"/>
      </bottom>
      <diagonal/>
    </border>
    <border>
      <left style="thin">
        <color theme="0"/>
      </left>
      <right style="hair">
        <color rgb="FF264F87"/>
      </right>
      <top style="thin">
        <color theme="0"/>
      </top>
      <bottom style="hair">
        <color theme="3"/>
      </bottom>
      <diagonal/>
    </border>
    <border>
      <left style="hair">
        <color rgb="FF264F87"/>
      </left>
      <right/>
      <top style="thin">
        <color theme="0"/>
      </top>
      <bottom style="hair">
        <color theme="3"/>
      </bottom>
      <diagonal/>
    </border>
    <border>
      <left style="thin">
        <color theme="0"/>
      </left>
      <right style="thin">
        <color rgb="FF264F87"/>
      </right>
      <top style="thin">
        <color theme="0"/>
      </top>
      <bottom style="thin">
        <color theme="0"/>
      </bottom>
      <diagonal/>
    </border>
    <border>
      <left style="thin">
        <color theme="7"/>
      </left>
      <right style="thin">
        <color theme="7"/>
      </right>
      <top style="thin">
        <color theme="7"/>
      </top>
      <bottom style="thin">
        <color theme="7"/>
      </bottom>
      <diagonal/>
    </border>
  </borders>
  <cellStyleXfs count="69">
    <xf numFmtId="0" fontId="0" fillId="20" borderId="0"/>
    <xf numFmtId="0" fontId="25" fillId="0" borderId="0" applyNumberFormat="0" applyFill="0" applyBorder="0" applyAlignment="0" applyProtection="0"/>
    <xf numFmtId="0" fontId="16" fillId="7" borderId="0" applyNumberFormat="0" applyAlignment="0" applyProtection="0"/>
    <xf numFmtId="0" fontId="25" fillId="0" borderId="0" applyNumberFormat="0" applyFill="0" applyBorder="0" applyAlignment="0" applyProtection="0"/>
    <xf numFmtId="43" fontId="23" fillId="0" borderId="0" applyFill="0" applyBorder="0" applyAlignment="0" applyProtection="0"/>
    <xf numFmtId="41" fontId="23" fillId="0" borderId="0" applyFill="0" applyBorder="0" applyAlignment="0" applyProtection="0"/>
    <xf numFmtId="44" fontId="23" fillId="0" borderId="0" applyFill="0" applyBorder="0" applyAlignment="0" applyProtection="0"/>
    <xf numFmtId="42" fontId="23" fillId="0" borderId="0" applyFill="0" applyBorder="0" applyAlignment="0" applyProtection="0"/>
    <xf numFmtId="9" fontId="23" fillId="0" borderId="0" applyFill="0" applyBorder="0" applyAlignment="0" applyProtection="0"/>
    <xf numFmtId="0" fontId="22" fillId="10" borderId="34" applyProtection="0">
      <alignment horizontal="center" vertical="center"/>
    </xf>
    <xf numFmtId="0" fontId="34" fillId="0" borderId="0" applyNumberFormat="0" applyFill="0" applyAlignment="0" applyProtection="0"/>
    <xf numFmtId="0" fontId="31" fillId="10" borderId="35" applyNumberFormat="0" applyProtection="0">
      <alignment horizontal="center" vertical="center"/>
    </xf>
    <xf numFmtId="0" fontId="27" fillId="0" borderId="0" applyNumberFormat="0" applyFill="0" applyProtection="0">
      <alignment horizontal="center" vertical="center"/>
    </xf>
    <xf numFmtId="0" fontId="28" fillId="11" borderId="0" applyNumberFormat="0" applyBorder="0" applyAlignment="0" applyProtection="0"/>
    <xf numFmtId="0" fontId="29" fillId="12" borderId="0" applyNumberFormat="0" applyBorder="0" applyAlignment="0" applyProtection="0"/>
    <xf numFmtId="0" fontId="30" fillId="13" borderId="0" applyNumberFormat="0" applyBorder="0" applyAlignment="0" applyProtection="0"/>
    <xf numFmtId="0" fontId="19" fillId="9" borderId="29" applyNumberFormat="0" applyProtection="0">
      <alignment horizontal="center" vertical="center" wrapText="1"/>
    </xf>
    <xf numFmtId="0" fontId="24" fillId="9" borderId="29" applyNumberFormat="0" applyProtection="0">
      <alignment horizontal="center" vertical="center"/>
    </xf>
    <xf numFmtId="0" fontId="32" fillId="10" borderId="29" applyProtection="0">
      <alignment horizontal="center" vertical="center" wrapText="1"/>
    </xf>
    <xf numFmtId="0" fontId="20" fillId="0" borderId="30" applyNumberFormat="0" applyFill="0" applyAlignment="0" applyProtection="0"/>
    <xf numFmtId="0" fontId="21" fillId="0" borderId="0" applyNumberFormat="0" applyFill="0" applyBorder="0" applyAlignment="0" applyProtection="0"/>
    <xf numFmtId="0" fontId="19" fillId="8" borderId="31" applyNumberFormat="0" applyAlignment="0" applyProtection="0"/>
    <xf numFmtId="0" fontId="17" fillId="0" borderId="0" applyNumberFormat="0" applyFill="0" applyBorder="0" applyAlignment="0" applyProtection="0"/>
    <xf numFmtId="0" fontId="13" fillId="3" borderId="32" applyFill="0" applyProtection="0">
      <alignment horizontal="center" vertical="center" wrapText="1"/>
    </xf>
    <xf numFmtId="0" fontId="12" fillId="0" borderId="29" applyProtection="0">
      <alignment horizontal="left" vertical="center" wrapText="1"/>
    </xf>
    <xf numFmtId="0" fontId="26" fillId="10" borderId="0" applyProtection="0">
      <alignment horizontal="center" vertical="center"/>
    </xf>
    <xf numFmtId="0" fontId="1" fillId="0" borderId="33" applyProtection="0">
      <alignment horizontal="left" vertical="center"/>
    </xf>
    <xf numFmtId="2" fontId="1" fillId="0" borderId="29" applyProtection="0">
      <alignment horizontal="right" vertical="center"/>
    </xf>
    <xf numFmtId="2" fontId="1" fillId="0" borderId="33" applyProtection="0">
      <alignment horizontal="right" vertical="center"/>
    </xf>
    <xf numFmtId="0" fontId="31" fillId="14" borderId="0" applyNumberFormat="0" applyBorder="0" applyAlignment="0" applyProtection="0"/>
    <xf numFmtId="0" fontId="31" fillId="15" borderId="0" applyNumberFormat="0" applyBorder="0" applyProtection="0">
      <alignment wrapText="1"/>
    </xf>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5" fillId="5" borderId="37">
      <alignment horizontal="center" vertical="center" wrapText="1"/>
    </xf>
    <xf numFmtId="0" fontId="39" fillId="0" borderId="0"/>
    <xf numFmtId="167" fontId="44" fillId="0" borderId="0"/>
    <xf numFmtId="0" fontId="23" fillId="0" borderId="0"/>
    <xf numFmtId="0" fontId="57" fillId="0" borderId="0" applyNumberFormat="0" applyFill="0" applyAlignment="0" applyProtection="0"/>
    <xf numFmtId="44" fontId="23" fillId="0" borderId="0" applyFill="0" applyBorder="0" applyAlignment="0" applyProtection="0"/>
    <xf numFmtId="2" fontId="1" fillId="0" borderId="29" applyProtection="0">
      <alignment horizontal="right" vertical="center"/>
    </xf>
    <xf numFmtId="43" fontId="23" fillId="0" borderId="0" applyFill="0" applyBorder="0" applyAlignment="0" applyProtection="0"/>
    <xf numFmtId="44" fontId="23" fillId="0" borderId="0" applyFill="0" applyBorder="0" applyAlignment="0" applyProtection="0"/>
    <xf numFmtId="4" fontId="60" fillId="20" borderId="156">
      <alignment horizontal="center" vertical="center"/>
    </xf>
    <xf numFmtId="41" fontId="23" fillId="0" borderId="0" applyFill="0" applyBorder="0" applyAlignment="0" applyProtection="0"/>
    <xf numFmtId="42" fontId="23" fillId="0" borderId="0" applyFill="0" applyBorder="0" applyAlignment="0" applyProtection="0"/>
    <xf numFmtId="0" fontId="4" fillId="10" borderId="34" applyProtection="0">
      <alignment horizontal="center" vertical="center"/>
    </xf>
    <xf numFmtId="0" fontId="4" fillId="10" borderId="35" applyNumberFormat="0" applyProtection="0">
      <alignment horizontal="center" vertical="center"/>
    </xf>
    <xf numFmtId="0" fontId="62" fillId="25" borderId="0" applyNumberFormat="0" applyProtection="0">
      <alignment horizontal="center" vertical="center"/>
    </xf>
    <xf numFmtId="0" fontId="14" fillId="9" borderId="29" applyNumberFormat="0" applyProtection="0">
      <alignment horizontal="center" vertical="center" wrapText="1"/>
    </xf>
    <xf numFmtId="0" fontId="1" fillId="9" borderId="0">
      <alignment horizontal="right" vertical="center"/>
    </xf>
    <xf numFmtId="0" fontId="59" fillId="9" borderId="29">
      <alignment horizontal="left" vertical="center"/>
    </xf>
    <xf numFmtId="0" fontId="12" fillId="25" borderId="0">
      <alignment horizontal="left" vertical="center"/>
    </xf>
    <xf numFmtId="0" fontId="61" fillId="26" borderId="29">
      <alignment horizontal="right" vertical="center"/>
    </xf>
    <xf numFmtId="0" fontId="63" fillId="0" borderId="0" applyNumberFormat="0" applyFill="0" applyBorder="0" applyAlignment="0" applyProtection="0"/>
    <xf numFmtId="44" fontId="23" fillId="0" borderId="0" applyFill="0" applyBorder="0" applyAlignment="0" applyProtection="0"/>
    <xf numFmtId="43" fontId="23" fillId="0" borderId="0" applyFill="0" applyBorder="0" applyAlignment="0" applyProtection="0"/>
    <xf numFmtId="44" fontId="23" fillId="0" borderId="0" applyFill="0" applyBorder="0" applyAlignment="0" applyProtection="0"/>
    <xf numFmtId="44" fontId="23" fillId="0" borderId="0" applyFill="0" applyBorder="0" applyAlignment="0" applyProtection="0"/>
    <xf numFmtId="41" fontId="23" fillId="0" borderId="0" applyFill="0" applyBorder="0" applyAlignment="0" applyProtection="0"/>
    <xf numFmtId="44" fontId="23" fillId="0" borderId="0" applyFill="0" applyBorder="0" applyAlignment="0" applyProtection="0"/>
    <xf numFmtId="42" fontId="23" fillId="0" borderId="0" applyFill="0" applyBorder="0" applyAlignment="0" applyProtection="0"/>
    <xf numFmtId="44" fontId="23" fillId="0" borderId="0" applyFill="0" applyBorder="0" applyAlignment="0" applyProtection="0"/>
    <xf numFmtId="44" fontId="23" fillId="0" borderId="0" applyFill="0" applyBorder="0" applyAlignment="0" applyProtection="0"/>
    <xf numFmtId="44" fontId="23" fillId="0" borderId="0" applyFill="0" applyBorder="0" applyAlignment="0" applyProtection="0"/>
    <xf numFmtId="44" fontId="23" fillId="0" borderId="0" applyFill="0" applyBorder="0" applyAlignment="0" applyProtection="0"/>
    <xf numFmtId="44" fontId="23" fillId="0" borderId="0" applyFill="0" applyBorder="0" applyAlignment="0" applyProtection="0"/>
    <xf numFmtId="0" fontId="23" fillId="20" borderId="0"/>
  </cellStyleXfs>
  <cellXfs count="484">
    <xf numFmtId="0" fontId="0" fillId="20" borderId="0" xfId="0"/>
    <xf numFmtId="0" fontId="1" fillId="3" borderId="0" xfId="0" applyFont="1" applyFill="1"/>
    <xf numFmtId="0" fontId="2" fillId="3" borderId="0" xfId="0" applyFont="1" applyFill="1" applyAlignment="1">
      <alignment horizontal="left" vertical="center"/>
    </xf>
    <xf numFmtId="0" fontId="3" fillId="3" borderId="0" xfId="0" applyFont="1" applyFill="1"/>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1" fillId="3" borderId="0" xfId="0" applyFont="1" applyFill="1" applyAlignment="1">
      <alignment horizontal="left" vertical="top"/>
    </xf>
    <xf numFmtId="0" fontId="5" fillId="3" borderId="0" xfId="0" applyFont="1" applyFill="1" applyAlignment="1">
      <alignment horizontal="left" vertical="top"/>
    </xf>
    <xf numFmtId="0" fontId="1" fillId="3" borderId="4" xfId="0" applyFont="1" applyFill="1" applyBorder="1" applyAlignment="1">
      <alignment horizontal="left" vertical="top"/>
    </xf>
    <xf numFmtId="0" fontId="1" fillId="3" borderId="5" xfId="0" applyFont="1" applyFill="1" applyBorder="1" applyAlignment="1">
      <alignment horizontal="left" vertical="top"/>
    </xf>
    <xf numFmtId="0" fontId="1" fillId="3" borderId="5" xfId="0" applyFont="1" applyFill="1" applyBorder="1" applyAlignment="1">
      <alignment horizontal="left" vertical="top" wrapText="1"/>
    </xf>
    <xf numFmtId="0" fontId="1" fillId="3" borderId="5" xfId="0" applyFont="1" applyFill="1" applyBorder="1" applyAlignment="1">
      <alignment horizontal="right" vertical="top"/>
    </xf>
    <xf numFmtId="0" fontId="1" fillId="3" borderId="6" xfId="0" applyFont="1" applyFill="1" applyBorder="1" applyAlignment="1">
      <alignment horizontal="right" vertical="top"/>
    </xf>
    <xf numFmtId="0" fontId="1" fillId="3" borderId="6" xfId="0" applyFont="1" applyFill="1" applyBorder="1" applyAlignment="1">
      <alignment horizontal="left" vertical="top"/>
    </xf>
    <xf numFmtId="0" fontId="25" fillId="3" borderId="6" xfId="1" applyFill="1" applyBorder="1" applyAlignment="1">
      <alignment horizontal="left" vertical="top"/>
    </xf>
    <xf numFmtId="0" fontId="1" fillId="3" borderId="7" xfId="0" applyFont="1" applyFill="1" applyBorder="1" applyAlignment="1">
      <alignment horizontal="left" vertical="top"/>
    </xf>
    <xf numFmtId="0" fontId="1" fillId="3" borderId="8" xfId="0" applyFont="1" applyFill="1" applyBorder="1" applyAlignment="1">
      <alignment horizontal="left" vertical="top"/>
    </xf>
    <xf numFmtId="0" fontId="1" fillId="3" borderId="8" xfId="0" applyFont="1" applyFill="1" applyBorder="1" applyAlignment="1">
      <alignment horizontal="left" vertical="top" wrapText="1"/>
    </xf>
    <xf numFmtId="0" fontId="1" fillId="3" borderId="8" xfId="0" applyFont="1" applyFill="1" applyBorder="1" applyAlignment="1">
      <alignment horizontal="right" vertical="top"/>
    </xf>
    <xf numFmtId="0" fontId="1" fillId="3" borderId="9" xfId="0" applyFont="1" applyFill="1" applyBorder="1" applyAlignment="1">
      <alignment horizontal="right" vertical="top"/>
    </xf>
    <xf numFmtId="0" fontId="1" fillId="3" borderId="9" xfId="0" applyFont="1" applyFill="1" applyBorder="1" applyAlignment="1">
      <alignment horizontal="left" vertical="top"/>
    </xf>
    <xf numFmtId="0" fontId="25" fillId="3" borderId="9" xfId="1" applyFill="1" applyBorder="1" applyAlignment="1">
      <alignment horizontal="left" vertical="top"/>
    </xf>
    <xf numFmtId="0" fontId="1" fillId="3" borderId="10" xfId="0" applyFont="1" applyFill="1" applyBorder="1" applyAlignment="1">
      <alignment horizontal="left" vertical="top"/>
    </xf>
    <xf numFmtId="0" fontId="1" fillId="3" borderId="11" xfId="0" applyFont="1" applyFill="1" applyBorder="1" applyAlignment="1">
      <alignment horizontal="left" vertical="top"/>
    </xf>
    <xf numFmtId="0" fontId="1" fillId="3" borderId="11" xfId="0" applyFont="1" applyFill="1" applyBorder="1" applyAlignment="1">
      <alignment horizontal="left" vertical="top" wrapText="1"/>
    </xf>
    <xf numFmtId="0" fontId="1" fillId="3" borderId="11" xfId="0" applyFont="1" applyFill="1" applyBorder="1" applyAlignment="1">
      <alignment horizontal="right" vertical="top"/>
    </xf>
    <xf numFmtId="0" fontId="1" fillId="3" borderId="12" xfId="0" applyFont="1" applyFill="1" applyBorder="1" applyAlignment="1">
      <alignment horizontal="right" vertical="top"/>
    </xf>
    <xf numFmtId="0" fontId="1" fillId="3" borderId="12" xfId="0" applyFont="1" applyFill="1" applyBorder="1" applyAlignment="1">
      <alignment horizontal="left" vertical="top"/>
    </xf>
    <xf numFmtId="0" fontId="25" fillId="3" borderId="12" xfId="1" applyFill="1" applyBorder="1" applyAlignment="1">
      <alignment horizontal="left" vertical="top"/>
    </xf>
    <xf numFmtId="0" fontId="1" fillId="3" borderId="0" xfId="0" applyFont="1" applyFill="1" applyAlignment="1">
      <alignment horizontal="left" vertical="top" wrapText="1"/>
    </xf>
    <xf numFmtId="0" fontId="1" fillId="3" borderId="0" xfId="0" applyFont="1" applyFill="1" applyAlignment="1">
      <alignment horizontal="right" vertical="top"/>
    </xf>
    <xf numFmtId="0" fontId="6" fillId="3" borderId="0" xfId="0" applyFont="1" applyFill="1" applyAlignment="1">
      <alignment horizontal="left" vertical="top"/>
    </xf>
    <xf numFmtId="0" fontId="5" fillId="3" borderId="0" xfId="0" applyFont="1" applyFill="1"/>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1" fillId="3" borderId="0" xfId="0" applyFont="1" applyFill="1" applyAlignment="1">
      <alignment horizontal="center" vertical="center"/>
    </xf>
    <xf numFmtId="0" fontId="1" fillId="3" borderId="27" xfId="0" applyFont="1" applyFill="1" applyBorder="1"/>
    <xf numFmtId="0" fontId="1" fillId="3" borderId="27" xfId="0" applyFont="1" applyFill="1" applyBorder="1" applyAlignment="1">
      <alignment horizontal="left" vertical="top"/>
    </xf>
    <xf numFmtId="0" fontId="8" fillId="3" borderId="0" xfId="0" applyFont="1" applyFill="1"/>
    <xf numFmtId="0" fontId="11" fillId="3" borderId="0" xfId="0" applyFont="1" applyFill="1" applyAlignment="1">
      <alignment horizontal="left" vertical="top"/>
    </xf>
    <xf numFmtId="0" fontId="8" fillId="4" borderId="0" xfId="0" applyFont="1" applyFill="1"/>
    <xf numFmtId="0" fontId="12" fillId="3" borderId="0" xfId="0" applyFont="1" applyFill="1"/>
    <xf numFmtId="0" fontId="0" fillId="3" borderId="0" xfId="0" applyFill="1"/>
    <xf numFmtId="0" fontId="10" fillId="3" borderId="0" xfId="0" applyFont="1" applyFill="1" applyAlignment="1">
      <alignment horizontal="left"/>
    </xf>
    <xf numFmtId="0" fontId="10" fillId="4" borderId="0" xfId="0" applyFont="1" applyFill="1" applyAlignment="1">
      <alignment horizontal="left" vertical="center"/>
    </xf>
    <xf numFmtId="0" fontId="10" fillId="3" borderId="0" xfId="0" applyFont="1" applyFill="1" applyAlignment="1">
      <alignment horizontal="left" vertical="center"/>
    </xf>
    <xf numFmtId="0" fontId="9" fillId="4" borderId="0" xfId="0" applyFont="1" applyFill="1" applyAlignment="1">
      <alignment horizontal="left" vertical="center"/>
    </xf>
    <xf numFmtId="0" fontId="14" fillId="4" borderId="13" xfId="0" applyFont="1" applyFill="1" applyBorder="1" applyAlignment="1">
      <alignment vertical="center"/>
    </xf>
    <xf numFmtId="0" fontId="14" fillId="4" borderId="0" xfId="0" applyFont="1" applyFill="1" applyAlignment="1">
      <alignment vertical="center"/>
    </xf>
    <xf numFmtId="0" fontId="14" fillId="3" borderId="13" xfId="0" applyFont="1" applyFill="1" applyBorder="1" applyAlignment="1">
      <alignment vertical="center"/>
    </xf>
    <xf numFmtId="14" fontId="14" fillId="4" borderId="0" xfId="0" applyNumberFormat="1" applyFont="1" applyFill="1" applyAlignment="1">
      <alignment horizontal="left" vertical="center"/>
    </xf>
    <xf numFmtId="0" fontId="15" fillId="3" borderId="0" xfId="0" applyFont="1" applyFill="1" applyAlignment="1">
      <alignment vertical="center"/>
    </xf>
    <xf numFmtId="0" fontId="16" fillId="3" borderId="0" xfId="2" applyFill="1"/>
    <xf numFmtId="0" fontId="34" fillId="3" borderId="0" xfId="10" applyFill="1"/>
    <xf numFmtId="0" fontId="22" fillId="10" borderId="34" xfId="9">
      <alignment horizontal="center" vertical="center"/>
    </xf>
    <xf numFmtId="0" fontId="36" fillId="3" borderId="0" xfId="0" applyFont="1" applyFill="1" applyAlignment="1">
      <alignment horizontal="left" vertical="top"/>
    </xf>
    <xf numFmtId="49" fontId="36" fillId="3" borderId="0" xfId="0" applyNumberFormat="1" applyFont="1" applyFill="1" applyAlignment="1">
      <alignment horizontal="left" vertical="top"/>
    </xf>
    <xf numFmtId="0" fontId="26" fillId="10" borderId="29" xfId="25" applyBorder="1" applyAlignment="1">
      <alignment vertical="center"/>
    </xf>
    <xf numFmtId="0" fontId="26" fillId="10" borderId="36" xfId="25" applyBorder="1" applyAlignment="1">
      <alignment vertical="center"/>
    </xf>
    <xf numFmtId="0" fontId="26" fillId="10" borderId="40" xfId="25" applyBorder="1" applyAlignment="1">
      <alignment vertical="center"/>
    </xf>
    <xf numFmtId="0" fontId="1" fillId="3" borderId="27" xfId="0" applyFont="1" applyFill="1" applyBorder="1" applyAlignment="1">
      <alignment horizontal="right" vertical="top"/>
    </xf>
    <xf numFmtId="0" fontId="25" fillId="3" borderId="43" xfId="1" applyFill="1" applyBorder="1" applyAlignment="1">
      <alignment horizontal="left" vertical="top"/>
    </xf>
    <xf numFmtId="0" fontId="1" fillId="3" borderId="7" xfId="0" applyFont="1" applyFill="1" applyBorder="1"/>
    <xf numFmtId="0" fontId="1" fillId="3" borderId="8" xfId="0" applyFont="1" applyFill="1" applyBorder="1"/>
    <xf numFmtId="0" fontId="1" fillId="3" borderId="8" xfId="0" applyFont="1" applyFill="1" applyBorder="1" applyAlignment="1">
      <alignment wrapText="1"/>
    </xf>
    <xf numFmtId="0" fontId="1" fillId="3" borderId="8" xfId="0" applyFont="1" applyFill="1" applyBorder="1" applyAlignment="1">
      <alignment horizontal="right"/>
    </xf>
    <xf numFmtId="0" fontId="1" fillId="3" borderId="9" xfId="0" applyFont="1" applyFill="1" applyBorder="1"/>
    <xf numFmtId="0" fontId="1" fillId="3" borderId="27" xfId="0" applyFont="1" applyFill="1" applyBorder="1" applyAlignment="1">
      <alignment horizontal="left" vertical="top" wrapText="1"/>
    </xf>
    <xf numFmtId="0" fontId="25" fillId="3" borderId="28" xfId="1" applyFill="1" applyBorder="1" applyAlignment="1">
      <alignment horizontal="left" vertical="top"/>
    </xf>
    <xf numFmtId="0" fontId="1" fillId="3" borderId="44" xfId="0" applyFont="1" applyFill="1" applyBorder="1"/>
    <xf numFmtId="49" fontId="1" fillId="3" borderId="44" xfId="0" applyNumberFormat="1" applyFont="1" applyFill="1" applyBorder="1"/>
    <xf numFmtId="0" fontId="1" fillId="3" borderId="45" xfId="0" applyFont="1" applyFill="1" applyBorder="1"/>
    <xf numFmtId="49" fontId="1" fillId="3" borderId="46" xfId="0" applyNumberFormat="1" applyFont="1" applyFill="1" applyBorder="1"/>
    <xf numFmtId="49" fontId="1" fillId="3" borderId="47" xfId="0" applyNumberFormat="1" applyFont="1" applyFill="1" applyBorder="1"/>
    <xf numFmtId="49" fontId="1" fillId="3" borderId="48" xfId="0" applyNumberFormat="1" applyFont="1" applyFill="1" applyBorder="1" applyAlignment="1">
      <alignment horizontal="center" vertical="center"/>
    </xf>
    <xf numFmtId="0" fontId="37" fillId="3" borderId="27" xfId="0" applyFont="1" applyFill="1" applyBorder="1"/>
    <xf numFmtId="49" fontId="1" fillId="3" borderId="27" xfId="0" applyNumberFormat="1" applyFont="1" applyFill="1" applyBorder="1"/>
    <xf numFmtId="49" fontId="1" fillId="3" borderId="39" xfId="0" applyNumberFormat="1" applyFont="1" applyFill="1" applyBorder="1" applyAlignment="1">
      <alignment horizontal="center" vertical="center"/>
    </xf>
    <xf numFmtId="0" fontId="37" fillId="3" borderId="11" xfId="0" applyFont="1" applyFill="1" applyBorder="1"/>
    <xf numFmtId="49" fontId="1" fillId="3" borderId="27" xfId="0" applyNumberFormat="1" applyFont="1" applyFill="1" applyBorder="1" applyAlignment="1">
      <alignment wrapText="1"/>
    </xf>
    <xf numFmtId="49" fontId="1" fillId="3" borderId="49" xfId="0" applyNumberFormat="1" applyFont="1" applyFill="1" applyBorder="1" applyAlignment="1">
      <alignment horizontal="center" vertical="center"/>
    </xf>
    <xf numFmtId="49" fontId="1" fillId="3" borderId="5" xfId="0" applyNumberFormat="1" applyFont="1" applyFill="1" applyBorder="1"/>
    <xf numFmtId="49" fontId="1" fillId="3" borderId="48" xfId="0" applyNumberFormat="1" applyFont="1" applyFill="1" applyBorder="1"/>
    <xf numFmtId="49" fontId="1" fillId="3" borderId="50" xfId="0" applyNumberFormat="1" applyFont="1" applyFill="1" applyBorder="1" applyAlignment="1">
      <alignment horizontal="center" vertical="center"/>
    </xf>
    <xf numFmtId="49" fontId="1" fillId="3" borderId="22" xfId="0" applyNumberFormat="1" applyFont="1" applyFill="1" applyBorder="1"/>
    <xf numFmtId="0" fontId="1" fillId="3" borderId="0" xfId="0" applyFont="1" applyFill="1" applyAlignment="1">
      <alignment horizontal="left"/>
    </xf>
    <xf numFmtId="0" fontId="1" fillId="3" borderId="0" xfId="36" applyFont="1" applyFill="1" applyAlignment="1">
      <alignment horizontal="left" vertical="center" wrapText="1"/>
    </xf>
    <xf numFmtId="0" fontId="1" fillId="3" borderId="0" xfId="36" applyFont="1" applyFill="1"/>
    <xf numFmtId="0" fontId="4" fillId="2" borderId="51" xfId="0" applyFont="1" applyFill="1" applyBorder="1" applyAlignment="1">
      <alignment horizontal="center" vertical="center"/>
    </xf>
    <xf numFmtId="0" fontId="4" fillId="2" borderId="52" xfId="0" applyFont="1" applyFill="1" applyBorder="1" applyAlignment="1">
      <alignment horizontal="center" vertical="center"/>
    </xf>
    <xf numFmtId="0" fontId="4" fillId="2" borderId="52" xfId="0" applyFont="1" applyFill="1" applyBorder="1" applyAlignment="1">
      <alignment horizontal="left" vertical="center"/>
    </xf>
    <xf numFmtId="0" fontId="4" fillId="2" borderId="53" xfId="0" applyFont="1" applyFill="1" applyBorder="1" applyAlignment="1">
      <alignment horizontal="center" vertical="center"/>
    </xf>
    <xf numFmtId="0" fontId="4" fillId="2" borderId="54" xfId="36" applyFont="1" applyFill="1" applyBorder="1" applyAlignment="1">
      <alignment horizontal="center" vertical="center"/>
    </xf>
    <xf numFmtId="0" fontId="4" fillId="2" borderId="55" xfId="36" applyFont="1" applyFill="1" applyBorder="1" applyAlignment="1">
      <alignment horizontal="center" vertical="center"/>
    </xf>
    <xf numFmtId="0" fontId="4" fillId="2" borderId="55" xfId="36" applyFont="1" applyFill="1" applyBorder="1" applyAlignment="1">
      <alignment horizontal="left" vertical="center"/>
    </xf>
    <xf numFmtId="0" fontId="4" fillId="2" borderId="56" xfId="36" applyFont="1" applyFill="1" applyBorder="1" applyAlignment="1">
      <alignment horizontal="center" vertical="center"/>
    </xf>
    <xf numFmtId="0" fontId="4" fillId="2" borderId="51" xfId="36" applyFont="1" applyFill="1" applyBorder="1" applyAlignment="1">
      <alignment horizontal="left" vertical="center"/>
    </xf>
    <xf numFmtId="164" fontId="4" fillId="2" borderId="52" xfId="36" applyNumberFormat="1" applyFont="1" applyFill="1" applyBorder="1" applyAlignment="1">
      <alignment horizontal="center" vertical="center"/>
    </xf>
    <xf numFmtId="0" fontId="1" fillId="3" borderId="63" xfId="0" applyFont="1" applyFill="1" applyBorder="1" applyAlignment="1">
      <alignment horizontal="left" vertical="center"/>
    </xf>
    <xf numFmtId="166" fontId="1" fillId="4" borderId="64" xfId="0" applyNumberFormat="1" applyFont="1" applyFill="1" applyBorder="1"/>
    <xf numFmtId="166" fontId="1" fillId="4" borderId="65" xfId="0" applyNumberFormat="1" applyFont="1" applyFill="1" applyBorder="1"/>
    <xf numFmtId="166" fontId="1" fillId="4" borderId="66" xfId="0" applyNumberFormat="1" applyFont="1" applyFill="1" applyBorder="1"/>
    <xf numFmtId="166" fontId="1" fillId="4" borderId="67" xfId="0" applyNumberFormat="1" applyFont="1" applyFill="1" applyBorder="1"/>
    <xf numFmtId="0" fontId="1" fillId="3" borderId="68" xfId="0" applyFont="1" applyFill="1" applyBorder="1" applyAlignment="1">
      <alignment horizontal="left" vertical="center"/>
    </xf>
    <xf numFmtId="166" fontId="1" fillId="3" borderId="64" xfId="0" applyNumberFormat="1" applyFont="1" applyFill="1" applyBorder="1"/>
    <xf numFmtId="166" fontId="1" fillId="3" borderId="65" xfId="0" applyNumberFormat="1" applyFont="1" applyFill="1" applyBorder="1"/>
    <xf numFmtId="166" fontId="1" fillId="4" borderId="69" xfId="0" applyNumberFormat="1" applyFont="1" applyFill="1" applyBorder="1"/>
    <xf numFmtId="0" fontId="1" fillId="3" borderId="63" xfId="0" applyFont="1" applyFill="1" applyBorder="1" applyAlignment="1">
      <alignment horizontal="left"/>
    </xf>
    <xf numFmtId="166" fontId="1" fillId="4" borderId="64" xfId="36" applyNumberFormat="1" applyFont="1" applyFill="1" applyBorder="1" applyAlignment="1">
      <alignment horizontal="right"/>
    </xf>
    <xf numFmtId="166" fontId="1" fillId="4" borderId="65" xfId="0" applyNumberFormat="1" applyFont="1" applyFill="1" applyBorder="1" applyAlignment="1">
      <alignment horizontal="right"/>
    </xf>
    <xf numFmtId="166" fontId="1" fillId="4" borderId="67" xfId="0" applyNumberFormat="1" applyFont="1" applyFill="1" applyBorder="1" applyAlignment="1">
      <alignment horizontal="right"/>
    </xf>
    <xf numFmtId="166" fontId="1" fillId="3" borderId="67" xfId="0" applyNumberFormat="1" applyFont="1" applyFill="1" applyBorder="1"/>
    <xf numFmtId="166" fontId="1" fillId="3" borderId="66" xfId="0" applyNumberFormat="1" applyFont="1" applyFill="1" applyBorder="1"/>
    <xf numFmtId="166" fontId="1" fillId="3" borderId="64" xfId="36" applyNumberFormat="1" applyFont="1" applyFill="1" applyBorder="1" applyAlignment="1">
      <alignment horizontal="right"/>
    </xf>
    <xf numFmtId="166" fontId="1" fillId="3" borderId="65" xfId="36" applyNumberFormat="1" applyFont="1" applyFill="1" applyBorder="1" applyAlignment="1">
      <alignment horizontal="right"/>
    </xf>
    <xf numFmtId="0" fontId="1" fillId="3" borderId="70" xfId="0" applyFont="1" applyFill="1" applyBorder="1" applyAlignment="1">
      <alignment horizontal="left" vertical="center"/>
    </xf>
    <xf numFmtId="166" fontId="1" fillId="3" borderId="71" xfId="0" applyNumberFormat="1" applyFont="1" applyFill="1" applyBorder="1"/>
    <xf numFmtId="166" fontId="1" fillId="3" borderId="72" xfId="0" applyNumberFormat="1" applyFont="1" applyFill="1" applyBorder="1"/>
    <xf numFmtId="166" fontId="1" fillId="4" borderId="72" xfId="0" applyNumberFormat="1" applyFont="1" applyFill="1" applyBorder="1"/>
    <xf numFmtId="166" fontId="1" fillId="4" borderId="73" xfId="0" applyNumberFormat="1" applyFont="1" applyFill="1" applyBorder="1"/>
    <xf numFmtId="166" fontId="1" fillId="22" borderId="67" xfId="0" applyNumberFormat="1" applyFont="1" applyFill="1" applyBorder="1" applyAlignment="1">
      <alignment horizontal="right"/>
    </xf>
    <xf numFmtId="0" fontId="1" fillId="3" borderId="74" xfId="0" applyFont="1" applyFill="1" applyBorder="1" applyAlignment="1">
      <alignment horizontal="left" vertical="center"/>
    </xf>
    <xf numFmtId="166" fontId="1" fillId="3" borderId="75" xfId="0" applyNumberFormat="1" applyFont="1" applyFill="1" applyBorder="1"/>
    <xf numFmtId="166" fontId="1" fillId="3" borderId="76" xfId="0" applyNumberFormat="1" applyFont="1" applyFill="1" applyBorder="1"/>
    <xf numFmtId="166" fontId="1" fillId="3" borderId="77" xfId="0" applyNumberFormat="1" applyFont="1" applyFill="1" applyBorder="1"/>
    <xf numFmtId="0" fontId="1" fillId="3" borderId="74" xfId="0" applyFont="1" applyFill="1" applyBorder="1" applyAlignment="1">
      <alignment horizontal="left"/>
    </xf>
    <xf numFmtId="166" fontId="1" fillId="3" borderId="75" xfId="36" applyNumberFormat="1" applyFont="1" applyFill="1" applyBorder="1" applyAlignment="1">
      <alignment horizontal="right"/>
    </xf>
    <xf numFmtId="166" fontId="1" fillId="3" borderId="76" xfId="36" applyNumberFormat="1" applyFont="1" applyFill="1" applyBorder="1" applyAlignment="1">
      <alignment horizontal="right"/>
    </xf>
    <xf numFmtId="166" fontId="1" fillId="4" borderId="78" xfId="0" applyNumberFormat="1" applyFont="1" applyFill="1" applyBorder="1" applyAlignment="1">
      <alignment horizontal="right"/>
    </xf>
    <xf numFmtId="0" fontId="43" fillId="3" borderId="0" xfId="0" applyFont="1" applyFill="1" applyAlignment="1">
      <alignment horizontal="left"/>
    </xf>
    <xf numFmtId="0" fontId="4" fillId="2" borderId="57"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60" xfId="0" applyFont="1" applyFill="1" applyBorder="1" applyAlignment="1">
      <alignment horizontal="center" vertical="center" wrapText="1"/>
    </xf>
    <xf numFmtId="0" fontId="4" fillId="2" borderId="61" xfId="0" applyFont="1" applyFill="1" applyBorder="1" applyAlignment="1">
      <alignment horizontal="center" vertical="center"/>
    </xf>
    <xf numFmtId="0" fontId="4" fillId="21" borderId="58" xfId="0" applyFont="1" applyFill="1" applyBorder="1" applyAlignment="1">
      <alignment horizontal="center" vertical="center" wrapText="1"/>
    </xf>
    <xf numFmtId="0" fontId="4" fillId="2" borderId="62" xfId="0" applyFont="1" applyFill="1" applyBorder="1" applyAlignment="1">
      <alignment horizontal="center" vertical="center" wrapText="1"/>
    </xf>
    <xf numFmtId="165" fontId="4" fillId="2" borderId="53" xfId="36" applyNumberFormat="1" applyFont="1" applyFill="1" applyBorder="1" applyAlignment="1">
      <alignment horizontal="center" vertical="center" wrapText="1"/>
    </xf>
    <xf numFmtId="0" fontId="4" fillId="2" borderId="50" xfId="36" applyFont="1" applyFill="1" applyBorder="1" applyAlignment="1">
      <alignment horizontal="center" vertical="center" wrapText="1"/>
    </xf>
    <xf numFmtId="164" fontId="4" fillId="2" borderId="41" xfId="36" applyNumberFormat="1" applyFont="1" applyFill="1" applyBorder="1" applyAlignment="1">
      <alignment horizontal="center" vertical="center" wrapText="1"/>
    </xf>
    <xf numFmtId="164" fontId="4" fillId="2" borderId="59" xfId="36" applyNumberFormat="1" applyFont="1" applyFill="1" applyBorder="1" applyAlignment="1">
      <alignment horizontal="center" vertical="center" wrapText="1"/>
    </xf>
    <xf numFmtId="165" fontId="4" fillId="2" borderId="44" xfId="36" applyNumberFormat="1" applyFont="1" applyFill="1" applyBorder="1" applyAlignment="1">
      <alignment horizontal="center" vertical="center" wrapText="1"/>
    </xf>
    <xf numFmtId="0" fontId="5" fillId="3" borderId="0" xfId="0" applyFont="1" applyFill="1" applyAlignment="1">
      <alignment horizontal="center" vertical="center"/>
    </xf>
    <xf numFmtId="0" fontId="4" fillId="2" borderId="38" xfId="0" applyFont="1" applyFill="1" applyBorder="1" applyAlignment="1">
      <alignment vertical="center"/>
    </xf>
    <xf numFmtId="0" fontId="4" fillId="2" borderId="79" xfId="0" applyFont="1" applyFill="1" applyBorder="1" applyAlignment="1">
      <alignment vertical="center"/>
    </xf>
    <xf numFmtId="0" fontId="4" fillId="2" borderId="80" xfId="0" applyFont="1" applyFill="1" applyBorder="1" applyAlignment="1">
      <alignment vertical="center"/>
    </xf>
    <xf numFmtId="0" fontId="4" fillId="2" borderId="80" xfId="0" applyFont="1" applyFill="1" applyBorder="1" applyAlignment="1">
      <alignment horizontal="center" vertical="center"/>
    </xf>
    <xf numFmtId="0" fontId="4" fillId="2" borderId="42" xfId="0" applyFont="1" applyFill="1" applyBorder="1" applyAlignment="1">
      <alignment vertical="center"/>
    </xf>
    <xf numFmtId="0" fontId="4" fillId="2" borderId="52" xfId="0" applyFont="1" applyFill="1" applyBorder="1" applyAlignment="1">
      <alignment vertical="center"/>
    </xf>
    <xf numFmtId="0" fontId="1" fillId="3" borderId="0" xfId="0" applyFont="1" applyFill="1" applyAlignment="1">
      <alignment horizontal="center"/>
    </xf>
    <xf numFmtId="0" fontId="1" fillId="3" borderId="0" xfId="0" applyFont="1" applyFill="1" applyAlignment="1">
      <alignment horizontal="center" wrapText="1"/>
    </xf>
    <xf numFmtId="0" fontId="1" fillId="3" borderId="0" xfId="0" applyFont="1" applyFill="1" applyAlignment="1">
      <alignment wrapText="1"/>
    </xf>
    <xf numFmtId="166" fontId="1" fillId="3" borderId="17" xfId="0" applyNumberFormat="1" applyFont="1" applyFill="1" applyBorder="1"/>
    <xf numFmtId="166" fontId="1" fillId="3" borderId="8" xfId="0" applyNumberFormat="1" applyFont="1" applyFill="1" applyBorder="1"/>
    <xf numFmtId="166" fontId="1" fillId="3" borderId="18" xfId="0" applyNumberFormat="1" applyFont="1" applyFill="1" applyBorder="1"/>
    <xf numFmtId="166" fontId="1" fillId="3" borderId="85" xfId="0" applyNumberFormat="1" applyFont="1" applyFill="1" applyBorder="1"/>
    <xf numFmtId="0" fontId="1" fillId="3" borderId="84" xfId="0" applyFont="1" applyFill="1" applyBorder="1" applyAlignment="1">
      <alignment horizontal="left" vertical="center" wrapText="1"/>
    </xf>
    <xf numFmtId="166" fontId="1" fillId="3" borderId="17" xfId="0" applyNumberFormat="1" applyFont="1" applyFill="1" applyBorder="1" applyAlignment="1">
      <alignment horizontal="right" vertical="center" wrapText="1"/>
    </xf>
    <xf numFmtId="166" fontId="1" fillId="3" borderId="8" xfId="0" applyNumberFormat="1" applyFont="1" applyFill="1" applyBorder="1" applyAlignment="1">
      <alignment horizontal="right" vertical="center" wrapText="1"/>
    </xf>
    <xf numFmtId="166" fontId="1" fillId="3" borderId="18" xfId="0" applyNumberFormat="1" applyFont="1" applyFill="1" applyBorder="1" applyAlignment="1">
      <alignment horizontal="right" vertical="center" wrapText="1"/>
    </xf>
    <xf numFmtId="0" fontId="1" fillId="3" borderId="84" xfId="0" applyFont="1" applyFill="1" applyBorder="1" applyAlignment="1">
      <alignment horizontal="left"/>
    </xf>
    <xf numFmtId="2" fontId="1" fillId="3" borderId="0" xfId="0" applyNumberFormat="1" applyFont="1" applyFill="1"/>
    <xf numFmtId="166" fontId="1" fillId="22" borderId="8" xfId="0" applyNumberFormat="1" applyFont="1" applyFill="1" applyBorder="1"/>
    <xf numFmtId="166" fontId="1" fillId="22" borderId="8" xfId="0" applyNumberFormat="1" applyFont="1" applyFill="1" applyBorder="1" applyAlignment="1">
      <alignment horizontal="right" vertical="center" wrapText="1"/>
    </xf>
    <xf numFmtId="0" fontId="1" fillId="3" borderId="86" xfId="0" applyFont="1" applyFill="1" applyBorder="1" applyAlignment="1">
      <alignment horizontal="left"/>
    </xf>
    <xf numFmtId="166" fontId="1" fillId="3" borderId="23" xfId="0" applyNumberFormat="1" applyFont="1" applyFill="1" applyBorder="1"/>
    <xf numFmtId="166" fontId="1" fillId="3" borderId="25" xfId="0" applyNumberFormat="1" applyFont="1" applyFill="1" applyBorder="1"/>
    <xf numFmtId="166" fontId="1" fillId="3" borderId="25" xfId="0" applyNumberFormat="1" applyFont="1" applyFill="1" applyBorder="1" applyAlignment="1">
      <alignment horizontal="right" vertical="center" wrapText="1"/>
    </xf>
    <xf numFmtId="166" fontId="1" fillId="22" borderId="25" xfId="0" applyNumberFormat="1" applyFont="1" applyFill="1" applyBorder="1" applyAlignment="1">
      <alignment horizontal="right" vertical="center" wrapText="1"/>
    </xf>
    <xf numFmtId="166" fontId="1" fillId="3" borderId="26" xfId="0" applyNumberFormat="1" applyFont="1" applyFill="1" applyBorder="1"/>
    <xf numFmtId="166" fontId="1" fillId="3" borderId="87" xfId="0" applyNumberFormat="1" applyFont="1" applyFill="1" applyBorder="1"/>
    <xf numFmtId="166" fontId="1" fillId="3" borderId="19" xfId="0" applyNumberFormat="1" applyFont="1" applyFill="1" applyBorder="1"/>
    <xf numFmtId="166" fontId="1" fillId="3" borderId="11" xfId="0" applyNumberFormat="1" applyFont="1" applyFill="1" applyBorder="1"/>
    <xf numFmtId="166" fontId="1" fillId="3" borderId="20" xfId="0" applyNumberFormat="1" applyFont="1" applyFill="1" applyBorder="1"/>
    <xf numFmtId="166" fontId="1" fillId="22" borderId="25" xfId="0" applyNumberFormat="1" applyFont="1" applyFill="1" applyBorder="1"/>
    <xf numFmtId="49" fontId="1" fillId="3" borderId="0" xfId="0" applyNumberFormat="1" applyFont="1" applyFill="1" applyAlignment="1">
      <alignment horizontal="left"/>
    </xf>
    <xf numFmtId="166" fontId="1" fillId="23" borderId="65" xfId="0" applyNumberFormat="1" applyFont="1" applyFill="1" applyBorder="1"/>
    <xf numFmtId="0" fontId="4" fillId="2" borderId="50" xfId="0" applyFont="1" applyFill="1" applyBorder="1" applyAlignment="1">
      <alignment horizontal="center" vertical="center"/>
    </xf>
    <xf numFmtId="0" fontId="4" fillId="2" borderId="81" xfId="0" applyFont="1" applyFill="1" applyBorder="1" applyAlignment="1">
      <alignment horizontal="center" vertical="center" wrapText="1"/>
    </xf>
    <xf numFmtId="0" fontId="4" fillId="2" borderId="82"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1" fillId="3" borderId="88" xfId="0" applyFont="1" applyFill="1" applyBorder="1" applyAlignment="1">
      <alignment horizontal="left" vertical="center"/>
    </xf>
    <xf numFmtId="0" fontId="1" fillId="3" borderId="87" xfId="0" applyFont="1" applyFill="1" applyBorder="1" applyAlignment="1">
      <alignment horizontal="left" vertical="center"/>
    </xf>
    <xf numFmtId="0" fontId="4" fillId="2" borderId="50" xfId="0" applyFont="1" applyFill="1" applyBorder="1" applyAlignment="1">
      <alignment horizontal="center" vertical="center" wrapText="1"/>
    </xf>
    <xf numFmtId="0" fontId="4" fillId="2" borderId="83" xfId="0" applyFont="1" applyFill="1" applyBorder="1" applyAlignment="1">
      <alignment horizontal="center" vertical="center" wrapText="1"/>
    </xf>
    <xf numFmtId="0" fontId="1" fillId="2" borderId="0" xfId="0" applyFont="1" applyFill="1"/>
    <xf numFmtId="0" fontId="4" fillId="2" borderId="0" xfId="0" applyFont="1" applyFill="1"/>
    <xf numFmtId="0" fontId="45" fillId="3" borderId="0" xfId="0" applyFont="1" applyFill="1"/>
    <xf numFmtId="167" fontId="1" fillId="3" borderId="0" xfId="37" applyFont="1" applyFill="1"/>
    <xf numFmtId="166" fontId="1" fillId="3" borderId="0" xfId="4" applyNumberFormat="1" applyFont="1" applyFill="1" applyAlignment="1">
      <alignment horizontal="right"/>
    </xf>
    <xf numFmtId="0" fontId="7" fillId="3" borderId="0" xfId="0" applyFont="1" applyFill="1"/>
    <xf numFmtId="0" fontId="5" fillId="3" borderId="0" xfId="0" applyFont="1" applyFill="1" applyAlignment="1">
      <alignment horizontal="left"/>
    </xf>
    <xf numFmtId="166" fontId="1" fillId="4" borderId="0" xfId="0" applyNumberFormat="1" applyFont="1" applyFill="1"/>
    <xf numFmtId="166" fontId="1" fillId="4" borderId="0" xfId="4" applyNumberFormat="1" applyFont="1" applyFill="1" applyAlignment="1">
      <alignment horizontal="right"/>
    </xf>
    <xf numFmtId="0" fontId="7" fillId="3" borderId="0" xfId="0" applyFont="1" applyFill="1" applyAlignment="1">
      <alignment horizontal="left"/>
    </xf>
    <xf numFmtId="0" fontId="7" fillId="3" borderId="0" xfId="0" applyFont="1" applyFill="1" applyAlignment="1">
      <alignment horizontal="right"/>
    </xf>
    <xf numFmtId="0" fontId="4" fillId="2" borderId="48" xfId="0" applyFont="1" applyFill="1" applyBorder="1" applyAlignment="1">
      <alignment horizontal="left" vertical="top"/>
    </xf>
    <xf numFmtId="0" fontId="4" fillId="2" borderId="89" xfId="0" applyFont="1" applyFill="1" applyBorder="1"/>
    <xf numFmtId="0" fontId="46" fillId="3" borderId="0" xfId="0" applyFont="1" applyFill="1"/>
    <xf numFmtId="0" fontId="5" fillId="2" borderId="90" xfId="0" applyFont="1" applyFill="1" applyBorder="1" applyAlignment="1">
      <alignment horizontal="center" vertical="center"/>
    </xf>
    <xf numFmtId="0" fontId="4" fillId="2" borderId="0" xfId="0" applyFont="1" applyFill="1" applyAlignment="1">
      <alignment horizontal="left" vertical="top"/>
    </xf>
    <xf numFmtId="0" fontId="5" fillId="2" borderId="0" xfId="0" applyFont="1" applyFill="1" applyAlignment="1">
      <alignment horizontal="center" vertical="center"/>
    </xf>
    <xf numFmtId="0" fontId="5" fillId="2" borderId="89" xfId="0" applyFont="1" applyFill="1" applyBorder="1" applyAlignment="1">
      <alignment horizontal="center" vertical="center"/>
    </xf>
    <xf numFmtId="0" fontId="45" fillId="3" borderId="92" xfId="0" applyFont="1" applyFill="1" applyBorder="1" applyAlignment="1">
      <alignment horizontal="right" vertical="top"/>
    </xf>
    <xf numFmtId="0" fontId="1" fillId="3" borderId="48" xfId="0" applyFont="1" applyFill="1" applyBorder="1" applyAlignment="1">
      <alignment horizontal="left" vertical="top"/>
    </xf>
    <xf numFmtId="0" fontId="1" fillId="3" borderId="89" xfId="0" applyFont="1" applyFill="1" applyBorder="1"/>
    <xf numFmtId="0" fontId="45" fillId="3" borderId="91" xfId="0" applyFont="1" applyFill="1" applyBorder="1"/>
    <xf numFmtId="166" fontId="45" fillId="3" borderId="91" xfId="0" applyNumberFormat="1" applyFont="1" applyFill="1" applyBorder="1"/>
    <xf numFmtId="166" fontId="1" fillId="3" borderId="27" xfId="0" applyNumberFormat="1" applyFont="1" applyFill="1" applyBorder="1"/>
    <xf numFmtId="0" fontId="45" fillId="3" borderId="93" xfId="0" applyFont="1" applyFill="1" applyBorder="1" applyAlignment="1">
      <alignment horizontal="right" vertical="top"/>
    </xf>
    <xf numFmtId="0" fontId="1" fillId="3" borderId="50" xfId="0" applyFont="1" applyFill="1" applyBorder="1" applyAlignment="1">
      <alignment horizontal="left" vertical="top"/>
    </xf>
    <xf numFmtId="0" fontId="1" fillId="3" borderId="94" xfId="0" applyFont="1" applyFill="1" applyBorder="1" applyAlignment="1">
      <alignment horizontal="left" vertical="top"/>
    </xf>
    <xf numFmtId="0" fontId="1" fillId="3" borderId="94" xfId="0" applyFont="1" applyFill="1" applyBorder="1"/>
    <xf numFmtId="0" fontId="1" fillId="3" borderId="95" xfId="0" applyFont="1" applyFill="1" applyBorder="1"/>
    <xf numFmtId="166" fontId="45" fillId="3" borderId="21" xfId="0" applyNumberFormat="1" applyFont="1" applyFill="1" applyBorder="1"/>
    <xf numFmtId="166" fontId="45" fillId="3" borderId="96" xfId="0" applyNumberFormat="1" applyFont="1" applyFill="1" applyBorder="1"/>
    <xf numFmtId="166" fontId="1" fillId="3" borderId="22" xfId="0" applyNumberFormat="1" applyFont="1" applyFill="1" applyBorder="1"/>
    <xf numFmtId="0" fontId="4" fillId="2" borderId="0" xfId="0" applyFont="1" applyFill="1" applyAlignment="1">
      <alignment horizontal="center" vertical="center"/>
    </xf>
    <xf numFmtId="166" fontId="1" fillId="23" borderId="0" xfId="4" applyNumberFormat="1" applyFont="1" applyFill="1" applyAlignment="1">
      <alignment horizontal="right"/>
    </xf>
    <xf numFmtId="0" fontId="4" fillId="2" borderId="91"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4" fillId="2" borderId="48" xfId="0" applyFont="1" applyFill="1" applyBorder="1" applyAlignment="1">
      <alignment horizontal="center" vertical="center"/>
    </xf>
    <xf numFmtId="0" fontId="4" fillId="2" borderId="44" xfId="0" applyFont="1" applyFill="1" applyBorder="1" applyAlignment="1">
      <alignment horizontal="center" vertical="center" wrapText="1"/>
    </xf>
    <xf numFmtId="0" fontId="4" fillId="2" borderId="48" xfId="0" applyFont="1" applyFill="1" applyBorder="1" applyAlignment="1">
      <alignment horizontal="center" vertical="center" wrapText="1"/>
    </xf>
    <xf numFmtId="0" fontId="12" fillId="3" borderId="0" xfId="0" applyFont="1" applyFill="1" applyAlignment="1">
      <alignment horizontal="left"/>
    </xf>
    <xf numFmtId="0" fontId="47" fillId="3" borderId="0" xfId="0" applyFont="1" applyFill="1"/>
    <xf numFmtId="0" fontId="48" fillId="3" borderId="0" xfId="0" applyFont="1" applyFill="1" applyAlignment="1">
      <alignment vertical="center"/>
    </xf>
    <xf numFmtId="0" fontId="12" fillId="3" borderId="0" xfId="0" applyFont="1" applyFill="1" applyAlignment="1">
      <alignment horizontal="center"/>
    </xf>
    <xf numFmtId="166" fontId="1" fillId="3" borderId="98" xfId="0" applyNumberFormat="1" applyFont="1" applyFill="1" applyBorder="1"/>
    <xf numFmtId="164" fontId="1" fillId="3" borderId="0" xfId="0" applyNumberFormat="1" applyFont="1" applyFill="1"/>
    <xf numFmtId="166" fontId="1" fillId="3" borderId="0" xfId="0" applyNumberFormat="1" applyFont="1" applyFill="1"/>
    <xf numFmtId="0" fontId="4" fillId="2" borderId="97" xfId="0" applyFont="1" applyFill="1" applyBorder="1" applyAlignment="1">
      <alignment horizontal="center" vertical="center" wrapText="1"/>
    </xf>
    <xf numFmtId="0" fontId="1" fillId="3" borderId="99" xfId="0" applyFont="1" applyFill="1" applyBorder="1" applyAlignment="1">
      <alignment horizontal="left" vertical="center"/>
    </xf>
    <xf numFmtId="166" fontId="1" fillId="4" borderId="100" xfId="0" applyNumberFormat="1" applyFont="1" applyFill="1" applyBorder="1"/>
    <xf numFmtId="166" fontId="1" fillId="4" borderId="101" xfId="0" applyNumberFormat="1" applyFont="1" applyFill="1" applyBorder="1"/>
    <xf numFmtId="166" fontId="1" fillId="4" borderId="102" xfId="0" applyNumberFormat="1" applyFont="1" applyFill="1" applyBorder="1"/>
    <xf numFmtId="166" fontId="1" fillId="4" borderId="103" xfId="0" applyNumberFormat="1" applyFont="1" applyFill="1" applyBorder="1"/>
    <xf numFmtId="0" fontId="1" fillId="3" borderId="104" xfId="0" applyFont="1" applyFill="1" applyBorder="1" applyAlignment="1">
      <alignment horizontal="left" vertical="center"/>
    </xf>
    <xf numFmtId="166" fontId="1" fillId="4" borderId="105" xfId="0" applyNumberFormat="1" applyFont="1" applyFill="1" applyBorder="1"/>
    <xf numFmtId="166" fontId="1" fillId="4" borderId="106" xfId="0" applyNumberFormat="1" applyFont="1" applyFill="1" applyBorder="1"/>
    <xf numFmtId="166" fontId="1" fillId="4" borderId="107" xfId="0" applyNumberFormat="1" applyFont="1" applyFill="1" applyBorder="1"/>
    <xf numFmtId="166" fontId="1" fillId="4" borderId="108" xfId="0" applyNumberFormat="1" applyFont="1" applyFill="1" applyBorder="1"/>
    <xf numFmtId="166" fontId="1" fillId="3" borderId="100" xfId="0" applyNumberFormat="1" applyFont="1" applyFill="1" applyBorder="1"/>
    <xf numFmtId="166" fontId="1" fillId="3" borderId="101" xfId="0" applyNumberFormat="1" applyFont="1" applyFill="1" applyBorder="1"/>
    <xf numFmtId="166" fontId="1" fillId="4" borderId="109" xfId="0" applyNumberFormat="1" applyFont="1" applyFill="1" applyBorder="1"/>
    <xf numFmtId="166" fontId="1" fillId="4" borderId="100" xfId="36" applyNumberFormat="1" applyFont="1" applyFill="1" applyBorder="1" applyAlignment="1">
      <alignment horizontal="right"/>
    </xf>
    <xf numFmtId="166" fontId="1" fillId="4" borderId="101" xfId="0" applyNumberFormat="1" applyFont="1" applyFill="1" applyBorder="1" applyAlignment="1">
      <alignment horizontal="right"/>
    </xf>
    <xf numFmtId="166" fontId="1" fillId="4" borderId="103" xfId="0" applyNumberFormat="1" applyFont="1" applyFill="1" applyBorder="1" applyAlignment="1">
      <alignment horizontal="right"/>
    </xf>
    <xf numFmtId="166" fontId="1" fillId="4" borderId="105" xfId="36" applyNumberFormat="1" applyFont="1" applyFill="1" applyBorder="1" applyAlignment="1">
      <alignment horizontal="right"/>
    </xf>
    <xf numFmtId="166" fontId="1" fillId="4" borderId="106" xfId="0" applyNumberFormat="1" applyFont="1" applyFill="1" applyBorder="1" applyAlignment="1">
      <alignment horizontal="right"/>
    </xf>
    <xf numFmtId="166" fontId="1" fillId="4" borderId="108" xfId="0" applyNumberFormat="1" applyFont="1" applyFill="1" applyBorder="1" applyAlignment="1">
      <alignment horizontal="right"/>
    </xf>
    <xf numFmtId="0" fontId="4" fillId="2" borderId="91" xfId="0" applyFont="1" applyFill="1" applyBorder="1" applyAlignment="1">
      <alignment horizontal="center"/>
    </xf>
    <xf numFmtId="166" fontId="1" fillId="3" borderId="0" xfId="4" applyNumberFormat="1" applyFont="1" applyFill="1" applyAlignment="1"/>
    <xf numFmtId="166" fontId="1" fillId="4" borderId="0" xfId="38" applyNumberFormat="1" applyFont="1" applyFill="1" applyAlignment="1">
      <alignment horizontal="right"/>
    </xf>
    <xf numFmtId="166" fontId="1" fillId="4" borderId="0" xfId="0" applyNumberFormat="1" applyFont="1" applyFill="1" applyAlignment="1">
      <alignment horizontal="right"/>
    </xf>
    <xf numFmtId="166" fontId="1" fillId="4" borderId="0" xfId="38" applyNumberFormat="1" applyFont="1" applyFill="1"/>
    <xf numFmtId="0" fontId="4" fillId="2" borderId="38" xfId="0" applyFont="1" applyFill="1" applyBorder="1" applyAlignment="1">
      <alignment horizontal="left" vertical="center"/>
    </xf>
    <xf numFmtId="0" fontId="4" fillId="2" borderId="79" xfId="0" applyFont="1" applyFill="1" applyBorder="1" applyAlignment="1">
      <alignment horizontal="center" vertical="center"/>
    </xf>
    <xf numFmtId="0" fontId="4" fillId="2" borderId="42" xfId="0" applyFont="1" applyFill="1" applyBorder="1" applyAlignment="1">
      <alignment horizontal="center" vertical="center"/>
    </xf>
    <xf numFmtId="0" fontId="5" fillId="24" borderId="92" xfId="0" applyFont="1" applyFill="1" applyBorder="1"/>
    <xf numFmtId="0" fontId="1" fillId="24" borderId="0" xfId="0" applyFont="1" applyFill="1"/>
    <xf numFmtId="0" fontId="1" fillId="24" borderId="44" xfId="0" applyFont="1" applyFill="1" applyBorder="1"/>
    <xf numFmtId="0" fontId="1" fillId="3" borderId="92" xfId="0" applyFont="1" applyFill="1" applyBorder="1"/>
    <xf numFmtId="166" fontId="1" fillId="3" borderId="0" xfId="0" applyNumberFormat="1" applyFont="1" applyFill="1" applyAlignment="1">
      <alignment horizontal="right"/>
    </xf>
    <xf numFmtId="166" fontId="1" fillId="3" borderId="44" xfId="0" applyNumberFormat="1" applyFont="1" applyFill="1" applyBorder="1" applyAlignment="1">
      <alignment horizontal="right"/>
    </xf>
    <xf numFmtId="166" fontId="1" fillId="24" borderId="0" xfId="0" applyNumberFormat="1" applyFont="1" applyFill="1" applyAlignment="1">
      <alignment horizontal="right"/>
    </xf>
    <xf numFmtId="166" fontId="1" fillId="24" borderId="44" xfId="0" applyNumberFormat="1" applyFont="1" applyFill="1" applyBorder="1" applyAlignment="1">
      <alignment horizontal="right"/>
    </xf>
    <xf numFmtId="0" fontId="1" fillId="3" borderId="93" xfId="0" applyFont="1" applyFill="1" applyBorder="1"/>
    <xf numFmtId="166" fontId="1" fillId="3" borderId="94" xfId="0" applyNumberFormat="1" applyFont="1" applyFill="1" applyBorder="1" applyAlignment="1">
      <alignment horizontal="right"/>
    </xf>
    <xf numFmtId="166" fontId="1" fillId="3" borderId="47" xfId="0" applyNumberFormat="1" applyFont="1" applyFill="1" applyBorder="1" applyAlignment="1">
      <alignment horizontal="right"/>
    </xf>
    <xf numFmtId="0" fontId="43" fillId="3" borderId="0" xfId="0" applyFont="1" applyFill="1"/>
    <xf numFmtId="0" fontId="1" fillId="23" borderId="48" xfId="0" applyFont="1" applyFill="1" applyBorder="1" applyAlignment="1">
      <alignment horizontal="left" vertical="top"/>
    </xf>
    <xf numFmtId="0" fontId="25" fillId="20" borderId="0" xfId="1" applyFill="1"/>
    <xf numFmtId="166" fontId="1" fillId="3" borderId="110" xfId="0" applyNumberFormat="1" applyFont="1" applyFill="1" applyBorder="1"/>
    <xf numFmtId="166" fontId="12" fillId="20" borderId="0" xfId="0" applyNumberFormat="1" applyFont="1" applyAlignment="1">
      <alignment horizontal="right"/>
    </xf>
    <xf numFmtId="0" fontId="39" fillId="20" borderId="0" xfId="0" applyFont="1" applyAlignment="1">
      <alignment horizontal="right"/>
    </xf>
    <xf numFmtId="166" fontId="1" fillId="20" borderId="0" xfId="0" applyNumberFormat="1" applyFont="1" applyAlignment="1">
      <alignment horizontal="right"/>
    </xf>
    <xf numFmtId="0" fontId="1" fillId="3" borderId="5" xfId="0" applyFont="1" applyFill="1" applyBorder="1" applyAlignment="1">
      <alignment horizontal="right" vertical="center"/>
    </xf>
    <xf numFmtId="0" fontId="1" fillId="3" borderId="6" xfId="0" applyFont="1" applyFill="1" applyBorder="1" applyAlignment="1">
      <alignment horizontal="right" vertical="center"/>
    </xf>
    <xf numFmtId="0" fontId="25" fillId="4" borderId="0" xfId="1" applyFill="1" applyAlignment="1">
      <alignment horizontal="left" vertical="center"/>
    </xf>
    <xf numFmtId="0" fontId="25" fillId="4" borderId="0" xfId="1" applyFill="1"/>
    <xf numFmtId="0" fontId="1" fillId="3" borderId="5" xfId="0" applyFont="1" applyFill="1" applyBorder="1" applyAlignment="1">
      <alignment horizontal="right" vertical="top" wrapText="1"/>
    </xf>
    <xf numFmtId="0" fontId="1" fillId="3" borderId="8" xfId="0" applyFont="1" applyFill="1" applyBorder="1" applyAlignment="1">
      <alignment horizontal="right" vertical="top" wrapText="1"/>
    </xf>
    <xf numFmtId="0" fontId="1" fillId="3" borderId="11" xfId="0" applyFont="1" applyFill="1" applyBorder="1" applyAlignment="1">
      <alignment horizontal="right" vertical="top" wrapText="1"/>
    </xf>
    <xf numFmtId="10" fontId="23" fillId="24" borderId="0" xfId="8" applyNumberFormat="1" applyFill="1" applyAlignment="1">
      <alignment horizontal="right"/>
    </xf>
    <xf numFmtId="10" fontId="23" fillId="24" borderId="111" xfId="8" applyNumberFormat="1" applyFill="1" applyBorder="1" applyAlignment="1">
      <alignment horizontal="right"/>
    </xf>
    <xf numFmtId="0" fontId="5" fillId="24" borderId="0" xfId="0" applyFont="1" applyFill="1"/>
    <xf numFmtId="9" fontId="23" fillId="3" borderId="0" xfId="8" applyFill="1"/>
    <xf numFmtId="9" fontId="23" fillId="3" borderId="0" xfId="4" applyNumberFormat="1" applyFill="1"/>
    <xf numFmtId="9" fontId="23" fillId="3" borderId="0" xfId="8" applyFill="1" applyBorder="1" applyAlignment="1">
      <alignment horizontal="right"/>
    </xf>
    <xf numFmtId="0" fontId="50" fillId="3" borderId="0" xfId="0" applyFont="1" applyFill="1"/>
    <xf numFmtId="0" fontId="1" fillId="3" borderId="48" xfId="0" applyFont="1" applyFill="1" applyBorder="1"/>
    <xf numFmtId="0" fontId="1" fillId="3" borderId="50" xfId="0" applyFont="1" applyFill="1" applyBorder="1"/>
    <xf numFmtId="9" fontId="23" fillId="3" borderId="79" xfId="8" applyFill="1" applyBorder="1"/>
    <xf numFmtId="9" fontId="23" fillId="3" borderId="42" xfId="8" applyFill="1" applyBorder="1"/>
    <xf numFmtId="9" fontId="23" fillId="3" borderId="0" xfId="8" applyFill="1" applyBorder="1"/>
    <xf numFmtId="9" fontId="23" fillId="3" borderId="44" xfId="8" applyFill="1" applyBorder="1"/>
    <xf numFmtId="9" fontId="23" fillId="3" borderId="94" xfId="8" applyFill="1" applyBorder="1"/>
    <xf numFmtId="9" fontId="23" fillId="3" borderId="47" xfId="8" applyFill="1" applyBorder="1"/>
    <xf numFmtId="9" fontId="1" fillId="3" borderId="0" xfId="0" applyNumberFormat="1" applyFont="1" applyFill="1"/>
    <xf numFmtId="0" fontId="18" fillId="3" borderId="0" xfId="0" applyFont="1" applyFill="1" applyAlignment="1">
      <alignment horizontal="left" vertical="top"/>
    </xf>
    <xf numFmtId="0" fontId="1" fillId="3" borderId="112" xfId="0" applyFont="1" applyFill="1" applyBorder="1" applyAlignment="1">
      <alignment horizontal="left" vertical="top"/>
    </xf>
    <xf numFmtId="0" fontId="1" fillId="3" borderId="91" xfId="0" applyFont="1" applyFill="1" applyBorder="1" applyAlignment="1">
      <alignment horizontal="left" vertical="top"/>
    </xf>
    <xf numFmtId="0" fontId="52" fillId="3" borderId="92" xfId="0" applyFont="1" applyFill="1" applyBorder="1" applyAlignment="1">
      <alignment horizontal="right" vertical="top"/>
    </xf>
    <xf numFmtId="0" fontId="52" fillId="3" borderId="0" xfId="0" applyFont="1" applyFill="1" applyAlignment="1">
      <alignment horizontal="left" vertical="top"/>
    </xf>
    <xf numFmtId="0" fontId="52" fillId="3" borderId="0" xfId="0" applyFont="1" applyFill="1"/>
    <xf numFmtId="0" fontId="52" fillId="3" borderId="89" xfId="0" applyFont="1" applyFill="1" applyBorder="1"/>
    <xf numFmtId="166" fontId="52" fillId="3" borderId="91" xfId="0" applyNumberFormat="1" applyFont="1" applyFill="1" applyBorder="1"/>
    <xf numFmtId="166" fontId="52" fillId="3" borderId="27" xfId="0" applyNumberFormat="1" applyFont="1" applyFill="1" applyBorder="1"/>
    <xf numFmtId="0" fontId="52" fillId="3" borderId="93" xfId="0" applyFont="1" applyFill="1" applyBorder="1" applyAlignment="1">
      <alignment horizontal="right" vertical="top"/>
    </xf>
    <xf numFmtId="0" fontId="52" fillId="3" borderId="94" xfId="0" applyFont="1" applyFill="1" applyBorder="1" applyAlignment="1">
      <alignment horizontal="left" vertical="top"/>
    </xf>
    <xf numFmtId="0" fontId="52" fillId="3" borderId="94" xfId="0" applyFont="1" applyFill="1" applyBorder="1"/>
    <xf numFmtId="0" fontId="52" fillId="3" borderId="95" xfId="0" applyFont="1" applyFill="1" applyBorder="1"/>
    <xf numFmtId="166" fontId="52" fillId="3" borderId="21" xfId="0" applyNumberFormat="1" applyFont="1" applyFill="1" applyBorder="1"/>
    <xf numFmtId="166" fontId="52" fillId="3" borderId="96" xfId="0" applyNumberFormat="1" applyFont="1" applyFill="1" applyBorder="1"/>
    <xf numFmtId="166" fontId="52" fillId="3" borderId="22" xfId="0" applyNumberFormat="1" applyFont="1" applyFill="1" applyBorder="1"/>
    <xf numFmtId="0" fontId="49" fillId="3" borderId="48" xfId="0" applyFont="1" applyFill="1" applyBorder="1" applyAlignment="1">
      <alignment horizontal="left" vertical="top"/>
    </xf>
    <xf numFmtId="0" fontId="49" fillId="3" borderId="50" xfId="0" applyFont="1" applyFill="1" applyBorder="1" applyAlignment="1">
      <alignment horizontal="left" vertical="top"/>
    </xf>
    <xf numFmtId="166" fontId="7" fillId="3" borderId="0" xfId="0" applyNumberFormat="1" applyFont="1" applyFill="1"/>
    <xf numFmtId="0" fontId="4" fillId="2" borderId="113" xfId="0" applyFont="1" applyFill="1" applyBorder="1" applyAlignment="1">
      <alignment horizontal="center" vertical="center" wrapText="1"/>
    </xf>
    <xf numFmtId="0" fontId="4" fillId="2" borderId="114" xfId="0" applyFont="1" applyFill="1" applyBorder="1" applyAlignment="1">
      <alignment horizontal="center" vertical="center"/>
    </xf>
    <xf numFmtId="0" fontId="4" fillId="2" borderId="115" xfId="0" applyFont="1" applyFill="1" applyBorder="1" applyAlignment="1">
      <alignment horizontal="left" vertical="center"/>
    </xf>
    <xf numFmtId="0" fontId="4" fillId="2" borderId="115" xfId="0" applyFont="1" applyFill="1" applyBorder="1" applyAlignment="1">
      <alignment horizontal="center" vertical="center"/>
    </xf>
    <xf numFmtId="0" fontId="4" fillId="2" borderId="116" xfId="0" applyFont="1" applyFill="1" applyBorder="1" applyAlignment="1">
      <alignment horizontal="center" vertical="center"/>
    </xf>
    <xf numFmtId="0" fontId="4" fillId="2" borderId="51" xfId="0" applyFont="1" applyFill="1" applyBorder="1" applyAlignment="1">
      <alignment horizontal="left" vertical="center"/>
    </xf>
    <xf numFmtId="0" fontId="4" fillId="2" borderId="53" xfId="0" applyFont="1" applyFill="1" applyBorder="1" applyAlignment="1">
      <alignment horizontal="left" vertical="center"/>
    </xf>
    <xf numFmtId="166" fontId="1" fillId="23" borderId="66" xfId="0" applyNumberFormat="1" applyFont="1" applyFill="1" applyBorder="1"/>
    <xf numFmtId="166" fontId="1" fillId="3" borderId="118" xfId="0" applyNumberFormat="1" applyFont="1" applyFill="1" applyBorder="1"/>
    <xf numFmtId="0" fontId="4" fillId="2" borderId="116" xfId="0" applyFont="1" applyFill="1" applyBorder="1" applyAlignment="1">
      <alignment horizontal="left" vertical="center"/>
    </xf>
    <xf numFmtId="0" fontId="4" fillId="2" borderId="119" xfId="0" applyFont="1" applyFill="1" applyBorder="1" applyAlignment="1">
      <alignment horizontal="center" vertical="center" wrapText="1"/>
    </xf>
    <xf numFmtId="166" fontId="1" fillId="3" borderId="120" xfId="0" applyNumberFormat="1" applyFont="1" applyFill="1" applyBorder="1"/>
    <xf numFmtId="166" fontId="1" fillId="3" borderId="117" xfId="0" applyNumberFormat="1" applyFont="1" applyFill="1" applyBorder="1"/>
    <xf numFmtId="166" fontId="1" fillId="3" borderId="121" xfId="0" applyNumberFormat="1" applyFont="1" applyFill="1" applyBorder="1"/>
    <xf numFmtId="166" fontId="1" fillId="3" borderId="69" xfId="0" applyNumberFormat="1" applyFont="1" applyFill="1" applyBorder="1"/>
    <xf numFmtId="166" fontId="1" fillId="3" borderId="122" xfId="0" applyNumberFormat="1" applyFont="1" applyFill="1" applyBorder="1"/>
    <xf numFmtId="166" fontId="1" fillId="3" borderId="123" xfId="0" applyNumberFormat="1" applyFont="1" applyFill="1" applyBorder="1"/>
    <xf numFmtId="166" fontId="1" fillId="4" borderId="66" xfId="0" applyNumberFormat="1" applyFont="1" applyFill="1" applyBorder="1" applyAlignment="1">
      <alignment horizontal="right"/>
    </xf>
    <xf numFmtId="166" fontId="1" fillId="4" borderId="102" xfId="0" applyNumberFormat="1" applyFont="1" applyFill="1" applyBorder="1" applyAlignment="1">
      <alignment horizontal="right"/>
    </xf>
    <xf numFmtId="166" fontId="1" fillId="4" borderId="107" xfId="0" applyNumberFormat="1" applyFont="1" applyFill="1" applyBorder="1" applyAlignment="1">
      <alignment horizontal="right"/>
    </xf>
    <xf numFmtId="0" fontId="4" fillId="2" borderId="42" xfId="0" applyFont="1" applyFill="1" applyBorder="1" applyAlignment="1">
      <alignment horizontal="left" vertical="center"/>
    </xf>
    <xf numFmtId="0" fontId="4" fillId="2" borderId="124" xfId="36" applyFont="1" applyFill="1" applyBorder="1" applyAlignment="1">
      <alignment horizontal="left" vertical="center"/>
    </xf>
    <xf numFmtId="0" fontId="4" fillId="2" borderId="125" xfId="0" applyFont="1" applyFill="1" applyBorder="1" applyAlignment="1">
      <alignment horizontal="left" vertical="center"/>
    </xf>
    <xf numFmtId="164" fontId="4" fillId="2" borderId="125" xfId="36" applyNumberFormat="1" applyFont="1" applyFill="1" applyBorder="1" applyAlignment="1">
      <alignment horizontal="center" vertical="center"/>
    </xf>
    <xf numFmtId="165" fontId="4" fillId="2" borderId="126" xfId="36" applyNumberFormat="1" applyFont="1" applyFill="1" applyBorder="1" applyAlignment="1">
      <alignment horizontal="center" vertical="center" wrapText="1"/>
    </xf>
    <xf numFmtId="166" fontId="1" fillId="4" borderId="65" xfId="36" applyNumberFormat="1" applyFont="1" applyFill="1" applyBorder="1" applyAlignment="1">
      <alignment horizontal="right"/>
    </xf>
    <xf numFmtId="166" fontId="1" fillId="3" borderId="120" xfId="36" applyNumberFormat="1" applyFont="1" applyFill="1" applyBorder="1" applyAlignment="1">
      <alignment horizontal="right"/>
    </xf>
    <xf numFmtId="166" fontId="1" fillId="3" borderId="121" xfId="36" applyNumberFormat="1" applyFont="1" applyFill="1" applyBorder="1" applyAlignment="1">
      <alignment horizontal="right"/>
    </xf>
    <xf numFmtId="166" fontId="1" fillId="3" borderId="127" xfId="0" applyNumberFormat="1" applyFont="1" applyFill="1" applyBorder="1"/>
    <xf numFmtId="10" fontId="23" fillId="3" borderId="117" xfId="8" applyNumberFormat="1" applyFill="1" applyBorder="1"/>
    <xf numFmtId="10" fontId="23" fillId="3" borderId="64" xfId="8" applyNumberFormat="1" applyFill="1" applyBorder="1"/>
    <xf numFmtId="0" fontId="4" fillId="21" borderId="116" xfId="0" applyFont="1" applyFill="1" applyBorder="1" applyAlignment="1">
      <alignment horizontal="left" vertical="center"/>
    </xf>
    <xf numFmtId="0" fontId="4" fillId="21" borderId="115" xfId="0" applyFont="1" applyFill="1" applyBorder="1" applyAlignment="1">
      <alignment horizontal="left" vertical="center"/>
    </xf>
    <xf numFmtId="0" fontId="4" fillId="21" borderId="125" xfId="0" applyFont="1" applyFill="1" applyBorder="1" applyAlignment="1">
      <alignment horizontal="left" vertical="center"/>
    </xf>
    <xf numFmtId="0" fontId="4" fillId="21" borderId="126" xfId="0" applyFont="1" applyFill="1" applyBorder="1" applyAlignment="1">
      <alignment horizontal="left" vertical="center"/>
    </xf>
    <xf numFmtId="0" fontId="7" fillId="3" borderId="92" xfId="0" applyFont="1" applyFill="1" applyBorder="1"/>
    <xf numFmtId="166" fontId="1" fillId="3" borderId="128" xfId="0" applyNumberFormat="1" applyFont="1" applyFill="1" applyBorder="1" applyAlignment="1">
      <alignment horizontal="right"/>
    </xf>
    <xf numFmtId="10" fontId="23" fillId="3" borderId="65" xfId="8" applyNumberFormat="1" applyFill="1" applyBorder="1"/>
    <xf numFmtId="10" fontId="23" fillId="3" borderId="66" xfId="8" applyNumberFormat="1" applyFill="1" applyBorder="1"/>
    <xf numFmtId="166" fontId="48" fillId="3" borderId="120" xfId="0" applyNumberFormat="1" applyFont="1" applyFill="1" applyBorder="1"/>
    <xf numFmtId="166" fontId="48" fillId="4" borderId="64" xfId="0" applyNumberFormat="1" applyFont="1" applyFill="1" applyBorder="1"/>
    <xf numFmtId="0" fontId="4" fillId="2" borderId="114" xfId="0" applyFont="1" applyFill="1" applyBorder="1" applyAlignment="1">
      <alignment horizontal="left" vertical="center"/>
    </xf>
    <xf numFmtId="166" fontId="5" fillId="4" borderId="64" xfId="0" applyNumberFormat="1" applyFont="1" applyFill="1" applyBorder="1"/>
    <xf numFmtId="166" fontId="5" fillId="4" borderId="65" xfId="0" applyNumberFormat="1" applyFont="1" applyFill="1" applyBorder="1"/>
    <xf numFmtId="166" fontId="5" fillId="4" borderId="64" xfId="36" applyNumberFormat="1" applyFont="1" applyFill="1" applyBorder="1" applyAlignment="1">
      <alignment horizontal="right"/>
    </xf>
    <xf numFmtId="166" fontId="5" fillId="4" borderId="65" xfId="0" applyNumberFormat="1" applyFont="1" applyFill="1" applyBorder="1" applyAlignment="1">
      <alignment horizontal="right"/>
    </xf>
    <xf numFmtId="166" fontId="5" fillId="4" borderId="67" xfId="0" applyNumberFormat="1" applyFont="1" applyFill="1" applyBorder="1"/>
    <xf numFmtId="166" fontId="5" fillId="4" borderId="66" xfId="0" applyNumberFormat="1" applyFont="1" applyFill="1" applyBorder="1"/>
    <xf numFmtId="166" fontId="5" fillId="4" borderId="69" xfId="0" applyNumberFormat="1" applyFont="1" applyFill="1" applyBorder="1"/>
    <xf numFmtId="166" fontId="5" fillId="3" borderId="120" xfId="0" applyNumberFormat="1" applyFont="1" applyFill="1" applyBorder="1"/>
    <xf numFmtId="166" fontId="5" fillId="4" borderId="65" xfId="36" applyNumberFormat="1" applyFont="1" applyFill="1" applyBorder="1" applyAlignment="1">
      <alignment horizontal="right"/>
    </xf>
    <xf numFmtId="0" fontId="4" fillId="21" borderId="129" xfId="0" applyFont="1" applyFill="1" applyBorder="1" applyAlignment="1">
      <alignment horizontal="center" vertical="center" wrapText="1"/>
    </xf>
    <xf numFmtId="166" fontId="1" fillId="3" borderId="130" xfId="0" applyNumberFormat="1" applyFont="1" applyFill="1" applyBorder="1"/>
    <xf numFmtId="166" fontId="1" fillId="4" borderId="72" xfId="0" applyNumberFormat="1" applyFont="1" applyFill="1" applyBorder="1" applyAlignment="1">
      <alignment horizontal="right"/>
    </xf>
    <xf numFmtId="10" fontId="23" fillId="3" borderId="72" xfId="8" applyNumberFormat="1" applyFill="1" applyBorder="1"/>
    <xf numFmtId="10" fontId="23" fillId="3" borderId="71" xfId="8" applyNumberFormat="1" applyFill="1" applyBorder="1"/>
    <xf numFmtId="10" fontId="23" fillId="3" borderId="131" xfId="8" applyNumberFormat="1" applyFill="1" applyBorder="1"/>
    <xf numFmtId="166" fontId="1" fillId="3" borderId="132" xfId="0" applyNumberFormat="1" applyFont="1" applyFill="1" applyBorder="1"/>
    <xf numFmtId="10" fontId="23" fillId="3" borderId="69" xfId="8" applyNumberFormat="1" applyFill="1" applyBorder="1"/>
    <xf numFmtId="10" fontId="23" fillId="3" borderId="76" xfId="8" applyNumberFormat="1" applyFill="1" applyBorder="1"/>
    <xf numFmtId="10" fontId="23" fillId="3" borderId="110" xfId="8" applyNumberFormat="1" applyFill="1" applyBorder="1"/>
    <xf numFmtId="166" fontId="1" fillId="3" borderId="5" xfId="0" applyNumberFormat="1" applyFont="1" applyFill="1" applyBorder="1"/>
    <xf numFmtId="10" fontId="23" fillId="3" borderId="133" xfId="8" applyNumberFormat="1" applyFill="1" applyBorder="1"/>
    <xf numFmtId="10" fontId="23" fillId="3" borderId="134" xfId="8" applyNumberFormat="1" applyFill="1" applyBorder="1"/>
    <xf numFmtId="10" fontId="23" fillId="3" borderId="8" xfId="8" applyNumberFormat="1" applyFill="1" applyBorder="1"/>
    <xf numFmtId="10" fontId="23" fillId="3" borderId="135" xfId="8" applyNumberFormat="1" applyFill="1" applyBorder="1"/>
    <xf numFmtId="10" fontId="23" fillId="3" borderId="25" xfId="8" applyNumberFormat="1" applyFill="1" applyBorder="1"/>
    <xf numFmtId="10" fontId="23" fillId="3" borderId="136" xfId="8" applyNumberFormat="1" applyFill="1" applyBorder="1"/>
    <xf numFmtId="166" fontId="1" fillId="3" borderId="4" xfId="0" applyNumberFormat="1" applyFont="1" applyFill="1" applyBorder="1"/>
    <xf numFmtId="166" fontId="1" fillId="3" borderId="7" xfId="0" applyNumberFormat="1" applyFont="1" applyFill="1" applyBorder="1"/>
    <xf numFmtId="166" fontId="1" fillId="3" borderId="137" xfId="0" applyNumberFormat="1" applyFont="1" applyFill="1" applyBorder="1"/>
    <xf numFmtId="0" fontId="1" fillId="3" borderId="88" xfId="0" applyFont="1" applyFill="1" applyBorder="1" applyAlignment="1">
      <alignment horizontal="left" vertical="center" wrapText="1"/>
    </xf>
    <xf numFmtId="0" fontId="1" fillId="3" borderId="87" xfId="0" applyFont="1" applyFill="1" applyBorder="1" applyAlignment="1">
      <alignment horizontal="left" vertical="center" wrapText="1"/>
    </xf>
    <xf numFmtId="166" fontId="1" fillId="3" borderId="138" xfId="0" applyNumberFormat="1" applyFont="1" applyFill="1" applyBorder="1"/>
    <xf numFmtId="0" fontId="1" fillId="3" borderId="139" xfId="0" applyFont="1" applyFill="1" applyBorder="1" applyAlignment="1">
      <alignment horizontal="left" vertical="center" wrapText="1"/>
    </xf>
    <xf numFmtId="0" fontId="1" fillId="3" borderId="140" xfId="0" applyFont="1" applyFill="1" applyBorder="1" applyAlignment="1">
      <alignment horizontal="left" vertical="center" wrapText="1"/>
    </xf>
    <xf numFmtId="0" fontId="1" fillId="3" borderId="141" xfId="0" applyFont="1" applyFill="1" applyBorder="1" applyAlignment="1">
      <alignment horizontal="left" vertical="center" wrapText="1"/>
    </xf>
    <xf numFmtId="0" fontId="1" fillId="3" borderId="17" xfId="0" applyFont="1" applyFill="1" applyBorder="1" applyAlignment="1">
      <alignment horizontal="left"/>
    </xf>
    <xf numFmtId="0" fontId="1" fillId="3" borderId="5" xfId="0" applyFont="1" applyFill="1" applyBorder="1"/>
    <xf numFmtId="0" fontId="1" fillId="3" borderId="23" xfId="0" applyFont="1" applyFill="1" applyBorder="1" applyAlignment="1">
      <alignment horizontal="left"/>
    </xf>
    <xf numFmtId="0" fontId="1" fillId="3" borderId="22" xfId="0" applyFont="1" applyFill="1" applyBorder="1"/>
    <xf numFmtId="0" fontId="6" fillId="3" borderId="0" xfId="0" applyFont="1" applyFill="1" applyAlignment="1">
      <alignment horizontal="right"/>
    </xf>
    <xf numFmtId="10" fontId="23" fillId="3" borderId="67" xfId="8" applyNumberFormat="1" applyFill="1" applyBorder="1"/>
    <xf numFmtId="10" fontId="23" fillId="3" borderId="26" xfId="8" applyNumberFormat="1" applyFill="1" applyBorder="1"/>
    <xf numFmtId="0" fontId="6" fillId="3" borderId="0" xfId="0" applyFont="1" applyFill="1"/>
    <xf numFmtId="0" fontId="1" fillId="3" borderId="0" xfId="0" applyFont="1" applyFill="1" applyAlignment="1">
      <alignment horizontal="right"/>
    </xf>
    <xf numFmtId="0" fontId="4" fillId="2" borderId="142" xfId="0" applyFont="1" applyFill="1" applyBorder="1" applyAlignment="1">
      <alignment horizontal="center" vertical="center" wrapText="1"/>
    </xf>
    <xf numFmtId="166" fontId="1" fillId="3" borderId="6" xfId="0" applyNumberFormat="1" applyFont="1" applyFill="1" applyBorder="1"/>
    <xf numFmtId="166" fontId="1" fillId="3" borderId="24" xfId="0" applyNumberFormat="1" applyFont="1" applyFill="1" applyBorder="1"/>
    <xf numFmtId="10" fontId="23" fillId="3" borderId="143" xfId="8" applyNumberFormat="1" applyFill="1" applyBorder="1"/>
    <xf numFmtId="10" fontId="23" fillId="3" borderId="23" xfId="8" applyNumberFormat="1" applyFill="1" applyBorder="1"/>
    <xf numFmtId="0" fontId="4" fillId="2" borderId="144" xfId="0" applyFont="1" applyFill="1" applyBorder="1" applyAlignment="1">
      <alignment horizontal="center" vertical="center" wrapText="1"/>
    </xf>
    <xf numFmtId="168" fontId="1" fillId="3" borderId="17" xfId="0" applyNumberFormat="1" applyFont="1" applyFill="1" applyBorder="1"/>
    <xf numFmtId="168" fontId="1" fillId="3" borderId="23" xfId="0" applyNumberFormat="1" applyFont="1" applyFill="1" applyBorder="1"/>
    <xf numFmtId="0" fontId="4" fillId="2" borderId="145" xfId="0" applyFont="1" applyFill="1" applyBorder="1" applyAlignment="1">
      <alignment horizontal="center" vertical="center" wrapText="1"/>
    </xf>
    <xf numFmtId="0" fontId="4" fillId="2" borderId="146" xfId="0" applyFont="1" applyFill="1" applyBorder="1" applyAlignment="1">
      <alignment horizontal="center" vertical="center" wrapText="1"/>
    </xf>
    <xf numFmtId="0" fontId="54" fillId="3" borderId="0" xfId="0" applyFont="1" applyFill="1" applyAlignment="1">
      <alignment horizontal="right"/>
    </xf>
    <xf numFmtId="10" fontId="23" fillId="3" borderId="147" xfId="8" applyNumberFormat="1" applyFill="1" applyBorder="1"/>
    <xf numFmtId="168" fontId="23" fillId="3" borderId="149" xfId="8" applyNumberFormat="1" applyFill="1" applyBorder="1"/>
    <xf numFmtId="0" fontId="1" fillId="3" borderId="88" xfId="0" applyFont="1" applyFill="1" applyBorder="1" applyAlignment="1">
      <alignment horizontal="left"/>
    </xf>
    <xf numFmtId="0" fontId="1" fillId="3" borderId="151" xfId="0" applyFont="1" applyFill="1" applyBorder="1" applyAlignment="1">
      <alignment horizontal="left"/>
    </xf>
    <xf numFmtId="0" fontId="1" fillId="3" borderId="87" xfId="0" applyFont="1" applyFill="1" applyBorder="1" applyAlignment="1">
      <alignment horizontal="left"/>
    </xf>
    <xf numFmtId="10" fontId="23" fillId="3" borderId="77" xfId="8" applyNumberFormat="1" applyFill="1" applyBorder="1"/>
    <xf numFmtId="0" fontId="6" fillId="3" borderId="0" xfId="0" applyFont="1" applyFill="1" applyAlignment="1">
      <alignment horizontal="left"/>
    </xf>
    <xf numFmtId="10" fontId="23" fillId="3" borderId="152" xfId="8" applyNumberFormat="1" applyFill="1" applyBorder="1"/>
    <xf numFmtId="10" fontId="23" fillId="3" borderId="6" xfId="8" applyNumberFormat="1" applyFill="1" applyBorder="1"/>
    <xf numFmtId="10" fontId="23" fillId="3" borderId="24" xfId="8" applyNumberFormat="1" applyFill="1" applyBorder="1"/>
    <xf numFmtId="10" fontId="23" fillId="3" borderId="9" xfId="8" applyNumberFormat="1" applyFill="1" applyBorder="1"/>
    <xf numFmtId="0" fontId="4" fillId="2" borderId="154" xfId="0" applyFont="1" applyFill="1" applyBorder="1" applyAlignment="1">
      <alignment horizontal="center" vertical="center" wrapText="1"/>
    </xf>
    <xf numFmtId="0" fontId="4" fillId="2" borderId="153" xfId="0" applyFont="1" applyFill="1" applyBorder="1" applyAlignment="1">
      <alignment horizontal="center" vertical="center" wrapText="1"/>
    </xf>
    <xf numFmtId="0" fontId="5" fillId="24" borderId="48" xfId="0" applyFont="1" applyFill="1" applyBorder="1"/>
    <xf numFmtId="166" fontId="1" fillId="24" borderId="0" xfId="0" applyNumberFormat="1" applyFont="1" applyFill="1"/>
    <xf numFmtId="166" fontId="5" fillId="24" borderId="0" xfId="0" applyNumberFormat="1" applyFont="1" applyFill="1"/>
    <xf numFmtId="166" fontId="1" fillId="24" borderId="44" xfId="0" applyNumberFormat="1" applyFont="1" applyFill="1" applyBorder="1"/>
    <xf numFmtId="166" fontId="1" fillId="3" borderId="44" xfId="0" applyNumberFormat="1" applyFont="1" applyFill="1" applyBorder="1"/>
    <xf numFmtId="166" fontId="1" fillId="3" borderId="94" xfId="0" applyNumberFormat="1" applyFont="1" applyFill="1" applyBorder="1"/>
    <xf numFmtId="166" fontId="1" fillId="3" borderId="47" xfId="0" applyNumberFormat="1" applyFont="1" applyFill="1" applyBorder="1"/>
    <xf numFmtId="0" fontId="4" fillId="2" borderId="38" xfId="0" applyFont="1" applyFill="1" applyBorder="1" applyAlignment="1">
      <alignment horizontal="left" vertical="center" wrapText="1"/>
    </xf>
    <xf numFmtId="0" fontId="1" fillId="3" borderId="13" xfId="0" applyFont="1" applyFill="1" applyBorder="1"/>
    <xf numFmtId="0" fontId="5" fillId="3" borderId="0" xfId="0" applyFont="1" applyFill="1" applyAlignment="1">
      <alignment horizontal="right"/>
    </xf>
    <xf numFmtId="10" fontId="58" fillId="3" borderId="148" xfId="8" applyNumberFormat="1" applyFont="1" applyFill="1" applyBorder="1"/>
    <xf numFmtId="10" fontId="58" fillId="3" borderId="70" xfId="8" applyNumberFormat="1" applyFont="1" applyFill="1" applyBorder="1"/>
    <xf numFmtId="166" fontId="23" fillId="3" borderId="65" xfId="8" applyNumberFormat="1" applyFill="1" applyBorder="1"/>
    <xf numFmtId="166" fontId="23" fillId="3" borderId="76" xfId="8" applyNumberFormat="1" applyFill="1" applyBorder="1"/>
    <xf numFmtId="166" fontId="23" fillId="3" borderId="66" xfId="8" applyNumberFormat="1" applyFill="1" applyBorder="1"/>
    <xf numFmtId="166" fontId="23" fillId="3" borderId="77" xfId="8" applyNumberFormat="1" applyFill="1" applyBorder="1"/>
    <xf numFmtId="166" fontId="58" fillId="3" borderId="121" xfId="8" applyNumberFormat="1" applyFont="1" applyFill="1" applyBorder="1"/>
    <xf numFmtId="166" fontId="23" fillId="3" borderId="152" xfId="8" applyNumberFormat="1" applyFill="1" applyBorder="1"/>
    <xf numFmtId="166" fontId="23" fillId="3" borderId="6" xfId="8" applyNumberFormat="1" applyFill="1" applyBorder="1"/>
    <xf numFmtId="10" fontId="23" fillId="3" borderId="148" xfId="8" applyNumberFormat="1" applyFill="1" applyBorder="1"/>
    <xf numFmtId="0" fontId="56" fillId="2" borderId="115" xfId="0" applyFont="1" applyFill="1" applyBorder="1" applyAlignment="1">
      <alignment horizontal="center" vertical="center"/>
    </xf>
    <xf numFmtId="166" fontId="23" fillId="3" borderId="24" xfId="8" applyNumberFormat="1" applyFill="1" applyBorder="1"/>
    <xf numFmtId="166" fontId="48" fillId="4" borderId="65" xfId="0" applyNumberFormat="1" applyFont="1" applyFill="1" applyBorder="1"/>
    <xf numFmtId="166" fontId="48" fillId="4" borderId="66" xfId="0" applyNumberFormat="1" applyFont="1" applyFill="1" applyBorder="1"/>
    <xf numFmtId="10" fontId="23" fillId="3" borderId="150" xfId="8" applyNumberFormat="1" applyFill="1" applyBorder="1"/>
    <xf numFmtId="10" fontId="58" fillId="3" borderId="110" xfId="8" applyNumberFormat="1" applyFont="1" applyFill="1" applyBorder="1"/>
    <xf numFmtId="10" fontId="23" fillId="3" borderId="18" xfId="8" applyNumberFormat="1" applyFill="1" applyBorder="1"/>
    <xf numFmtId="166" fontId="5" fillId="3" borderId="17" xfId="0" applyNumberFormat="1" applyFont="1" applyFill="1" applyBorder="1" applyAlignment="1">
      <alignment horizontal="right" vertical="center" wrapText="1"/>
    </xf>
    <xf numFmtId="166" fontId="5" fillId="3" borderId="18" xfId="0" applyNumberFormat="1" applyFont="1" applyFill="1" applyBorder="1" applyAlignment="1">
      <alignment horizontal="right" vertical="center" wrapText="1"/>
    </xf>
    <xf numFmtId="166" fontId="5" fillId="3" borderId="8" xfId="0" applyNumberFormat="1" applyFont="1" applyFill="1" applyBorder="1" applyAlignment="1">
      <alignment horizontal="right" vertical="center" wrapText="1"/>
    </xf>
    <xf numFmtId="166" fontId="5" fillId="3" borderId="8" xfId="0" applyNumberFormat="1" applyFont="1" applyFill="1" applyBorder="1"/>
    <xf numFmtId="166" fontId="5" fillId="3" borderId="18" xfId="0" applyNumberFormat="1" applyFont="1" applyFill="1" applyBorder="1"/>
    <xf numFmtId="166" fontId="5" fillId="3" borderId="17" xfId="0" applyNumberFormat="1" applyFont="1" applyFill="1" applyBorder="1"/>
    <xf numFmtId="0" fontId="4" fillId="2" borderId="155" xfId="0" applyFont="1" applyFill="1" applyBorder="1" applyAlignment="1">
      <alignment horizontal="left" vertical="center"/>
    </xf>
    <xf numFmtId="0" fontId="14" fillId="4" borderId="29" xfId="0" applyFont="1" applyFill="1" applyBorder="1" applyAlignment="1">
      <alignment horizontal="center" vertical="center"/>
    </xf>
    <xf numFmtId="0" fontId="33" fillId="6" borderId="29" xfId="0" applyFont="1" applyFill="1" applyBorder="1" applyAlignment="1">
      <alignment horizontal="center" vertical="center"/>
    </xf>
    <xf numFmtId="0" fontId="13" fillId="3" borderId="32" xfId="0" applyFont="1" applyFill="1" applyBorder="1" applyAlignment="1">
      <alignment horizontal="center" vertical="center"/>
    </xf>
    <xf numFmtId="0" fontId="60" fillId="3" borderId="156" xfId="0" applyFont="1" applyFill="1" applyBorder="1" applyAlignment="1">
      <alignment horizontal="center" vertical="center"/>
    </xf>
    <xf numFmtId="0" fontId="12" fillId="25" borderId="0" xfId="53">
      <alignment horizontal="left" vertical="center"/>
    </xf>
    <xf numFmtId="0" fontId="4" fillId="3" borderId="0" xfId="0"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horizontal="left" vertical="center"/>
    </xf>
    <xf numFmtId="9" fontId="1" fillId="3" borderId="0" xfId="0" applyNumberFormat="1" applyFont="1" applyFill="1" applyAlignment="1">
      <alignment horizontal="center"/>
    </xf>
    <xf numFmtId="0" fontId="51" fillId="3" borderId="0" xfId="0" applyFont="1" applyFill="1"/>
    <xf numFmtId="9" fontId="23" fillId="3" borderId="0" xfId="8" applyFill="1" applyBorder="1" applyAlignment="1">
      <alignment horizontal="center"/>
    </xf>
    <xf numFmtId="0" fontId="55" fillId="10" borderId="29" xfId="1" applyFont="1" applyFill="1" applyBorder="1" applyAlignment="1">
      <alignment horizontal="center" vertical="center" wrapText="1"/>
    </xf>
    <xf numFmtId="0" fontId="13" fillId="0" borderId="32" xfId="23" applyFill="1">
      <alignment horizontal="center" vertical="center" wrapText="1"/>
    </xf>
    <xf numFmtId="0" fontId="23" fillId="9" borderId="29" xfId="1" applyFont="1" applyFill="1" applyBorder="1" applyAlignment="1">
      <alignment horizontal="center" vertical="center" wrapText="1"/>
    </xf>
    <xf numFmtId="0" fontId="1" fillId="3" borderId="0" xfId="36" applyFont="1" applyFill="1" applyAlignment="1">
      <alignment horizontal="left" vertical="center" wrapText="1"/>
    </xf>
    <xf numFmtId="0" fontId="1" fillId="3" borderId="0" xfId="36" applyFont="1" applyFill="1"/>
    <xf numFmtId="0" fontId="40" fillId="3" borderId="0" xfId="36" applyFont="1" applyFill="1" applyAlignment="1">
      <alignment horizontal="left" vertical="center" wrapText="1"/>
    </xf>
    <xf numFmtId="0" fontId="40" fillId="3" borderId="0" xfId="36" applyFont="1" applyFill="1"/>
  </cellXfs>
  <cellStyles count="69">
    <cellStyle name="Abstimmungsfeld" xfId="53" xr:uid="{15188786-F98D-4E70-90C7-F8CE8C87BDE5}"/>
    <cellStyle name="Akzent1" xfId="29" builtinId="29" customBuiltin="1"/>
    <cellStyle name="Akzent2" xfId="30" builtinId="33" customBuiltin="1"/>
    <cellStyle name="Akzent3" xfId="31" builtinId="37" customBuiltin="1"/>
    <cellStyle name="Akzent4" xfId="32" builtinId="41" customBuiltin="1"/>
    <cellStyle name="Akzent5" xfId="33" builtinId="45" customBuiltin="1"/>
    <cellStyle name="Akzent6" xfId="34" builtinId="49" customBuiltin="1"/>
    <cellStyle name="Ausgabe" xfId="17" builtinId="21" customBuiltin="1"/>
    <cellStyle name="Berechnung" xfId="18" builtinId="22" customBuiltin="1"/>
    <cellStyle name="Besuchter Hyperlink" xfId="3" builtinId="9" customBuiltin="1"/>
    <cellStyle name="Checks" xfId="44" xr:uid="{93834DE4-AB6E-4E51-9C92-75A51FC5F694}"/>
    <cellStyle name="Dezimal [0]" xfId="5" builtinId="6" customBuiltin="1"/>
    <cellStyle name="Dezimal [0] 2" xfId="60" xr:uid="{784590EF-74AD-4A6B-AF44-A538EDB5C81D}"/>
    <cellStyle name="Dezimal [0] 3" xfId="45" xr:uid="{A9801C4D-3F79-4D99-9138-65D9973E9164}"/>
    <cellStyle name="Eingabe" xfId="16" builtinId="20" customBuiltin="1"/>
    <cellStyle name="Eingabe 2" xfId="50" xr:uid="{41E87FFA-0EAC-4641-8E87-A937DEB7B5D6}"/>
    <cellStyle name="Eingabefeld" xfId="51" xr:uid="{6B88F306-74D1-4C91-87F7-EC6F12CA9581}"/>
    <cellStyle name="Ergebnis" xfId="2" builtinId="25" customBuiltin="1"/>
    <cellStyle name="Ergebnisfeld" xfId="54" xr:uid="{79A7F3D1-1CCB-42C6-A317-AB5F73039004}"/>
    <cellStyle name="Erklärender Text" xfId="22" builtinId="53" customBuiltin="1"/>
    <cellStyle name="Feiertage" xfId="35" xr:uid="{A21F0EC2-3E90-413F-9483-CB48BBA6B1A9}"/>
    <cellStyle name="Gut" xfId="13" builtinId="26" customBuiltin="1"/>
    <cellStyle name="Informationen" xfId="23" xr:uid="{5C8DAEB2-411E-425B-8743-0C64CA6A6E52}"/>
    <cellStyle name="Komma" xfId="4" builtinId="3" customBuiltin="1"/>
    <cellStyle name="Komma 2" xfId="57" xr:uid="{9360D5EA-7B66-451D-8C17-15B588C81AC7}"/>
    <cellStyle name="Komma 3" xfId="42" xr:uid="{08E7D0AB-59D9-4028-9679-A37D531C2543}"/>
    <cellStyle name="Link" xfId="1" builtinId="8" customBuiltin="1"/>
    <cellStyle name="Listenauswahlfeld" xfId="52" xr:uid="{FDF2458E-4A58-423C-9362-A675E3AFDAF0}"/>
    <cellStyle name="Neutral" xfId="15" builtinId="28" customBuiltin="1"/>
    <cellStyle name="Normal 3" xfId="38" xr:uid="{D51E970C-2EBA-46FA-8AB4-BFDC351B4339}"/>
    <cellStyle name="Notiz" xfId="21" builtinId="10" customBuiltin="1"/>
    <cellStyle name="Prozent" xfId="8" builtinId="5" customBuiltin="1"/>
    <cellStyle name="Schlecht" xfId="14" builtinId="27" customBuiltin="1"/>
    <cellStyle name="Standard" xfId="0" builtinId="0" customBuiltin="1"/>
    <cellStyle name="Standard 2" xfId="37" xr:uid="{555207FE-A23F-4E5B-81FF-30C783B85D84}"/>
    <cellStyle name="Standard 3" xfId="36" xr:uid="{5FC7939B-F65F-43A8-96A4-C1E7189881D3}"/>
    <cellStyle name="Standard 3 2" xfId="68" xr:uid="{ED3CF2A2-88B8-482F-A1D5-69440B1D761F}"/>
    <cellStyle name="Start" xfId="25" xr:uid="{1F2EC43E-5159-402F-898A-45757ECBF5C1}"/>
    <cellStyle name="Text gestrichelt" xfId="26" xr:uid="{3D8748A8-35E0-402C-A343-BE38CF4350BD}"/>
    <cellStyle name="Text liniert" xfId="24" xr:uid="{A1A13E89-062A-471D-9EF3-6255CDF1CD28}"/>
    <cellStyle name="Überschrift" xfId="9" builtinId="15" customBuiltin="1"/>
    <cellStyle name="Überschrift 1" xfId="10" builtinId="16" customBuiltin="1"/>
    <cellStyle name="Überschrift 1 2" xfId="39" xr:uid="{34411A84-C391-473C-A1AC-A3B60C164167}"/>
    <cellStyle name="Überschrift 2" xfId="11" builtinId="17" customBuiltin="1"/>
    <cellStyle name="Überschrift 2 2" xfId="48" xr:uid="{E2B728CE-E730-45D9-BA8A-BDDB3A0578E1}"/>
    <cellStyle name="Überschrift 3" xfId="12" builtinId="18" customBuiltin="1"/>
    <cellStyle name="Überschrift 3 2" xfId="49" xr:uid="{3BD05C82-F129-41E8-B9AF-89CEAA99B95E}"/>
    <cellStyle name="Überschrift 4 2" xfId="55" xr:uid="{5D09FDCE-2D29-412C-8AD4-CC09B417E227}"/>
    <cellStyle name="Überschrift 5" xfId="47" xr:uid="{E7B474EC-FC76-4AA3-83E9-6A4C6EC27379}"/>
    <cellStyle name="Verknüpfte Zelle" xfId="19" builtinId="24" customBuiltin="1"/>
    <cellStyle name="Währung" xfId="6" builtinId="4" customBuiltin="1"/>
    <cellStyle name="Währung [0]" xfId="7" builtinId="7" customBuiltin="1"/>
    <cellStyle name="Währung [0] 2" xfId="62" xr:uid="{0210BB88-E17C-4E7A-A334-67A7F494C3C3}"/>
    <cellStyle name="Währung [0] 3" xfId="46" xr:uid="{57749EB9-3918-4043-9B5B-269EE4AE13C4}"/>
    <cellStyle name="Währung 10" xfId="66" xr:uid="{80C8EB2E-7563-4ECF-9D35-AE5EB02D93E6}"/>
    <cellStyle name="Währung 11" xfId="43" xr:uid="{6BDF34E6-6A95-4A45-8517-A3DBDABA9E19}"/>
    <cellStyle name="Währung 12" xfId="40" xr:uid="{A25AA975-BE30-4B45-87F2-36A3299A786C}"/>
    <cellStyle name="Währung 2" xfId="61" xr:uid="{40B603D9-677A-42A2-9189-3CA3F9E101B1}"/>
    <cellStyle name="Währung 3" xfId="58" xr:uid="{EE92AD50-382A-4B5C-BEEF-75BB8DE7C673}"/>
    <cellStyle name="Währung 4" xfId="56" xr:uid="{973EBD4E-3428-4B8B-8F58-9A773EDA6503}"/>
    <cellStyle name="Währung 5" xfId="63" xr:uid="{8DAFCA32-D107-4FC9-95BF-8F51458C473A}"/>
    <cellStyle name="Währung 6" xfId="65" xr:uid="{E32CC2F2-0619-4EBA-9680-505FD35C2970}"/>
    <cellStyle name="Währung 7" xfId="59" xr:uid="{8F969F6D-8E77-4C5C-88BF-15103EB31386}"/>
    <cellStyle name="Währung 8" xfId="67" xr:uid="{2C287859-A3BC-47ED-BFA0-8F02700EE9E0}"/>
    <cellStyle name="Währung 9" xfId="64" xr:uid="{F1433F9F-B03F-46ED-9324-EE394FB4AA57}"/>
    <cellStyle name="Warnender Text" xfId="20" builtinId="11" customBuiltin="1"/>
    <cellStyle name="Zahl gestrichelt" xfId="28" xr:uid="{EEB8014E-1185-4D4B-8EB4-2DEAC9A61FEE}"/>
    <cellStyle name="Zahl liniert" xfId="41" xr:uid="{3C4D76DB-DD0A-4FB7-B487-DC291E35C29C}"/>
    <cellStyle name="Zahlen liniert" xfId="27" xr:uid="{35DF3956-A1FB-4870-A837-0E77426207D7}"/>
  </cellStyles>
  <dxfs count="105">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dxf>
    <dxf>
      <font>
        <color rgb="FFFF0000"/>
      </font>
    </dxf>
    <dxf>
      <font>
        <color theme="1"/>
      </font>
      <fill>
        <patternFill>
          <bgColor theme="5" tint="0.79998168889431442"/>
        </patternFill>
      </fill>
    </dxf>
    <dxf>
      <font>
        <color theme="3"/>
      </font>
      <fill>
        <patternFill>
          <bgColor theme="7" tint="0.79998168889431442"/>
        </patternFill>
      </fill>
    </dxf>
    <dxf>
      <font>
        <color rgb="FFFF0000"/>
      </font>
    </dxf>
    <dxf>
      <font>
        <color rgb="FFFF0000"/>
      </font>
    </dxf>
    <dxf>
      <font>
        <color rgb="FFFF0000"/>
      </font>
    </dxf>
    <dxf>
      <font>
        <color rgb="FFFF0000"/>
      </font>
    </dxf>
    <dxf>
      <font>
        <color theme="4"/>
      </font>
    </dxf>
    <dxf>
      <font>
        <color theme="6"/>
      </font>
    </dxf>
    <dxf>
      <font>
        <color theme="3"/>
      </font>
      <fill>
        <patternFill>
          <bgColor theme="7" tint="0.79998168889431442"/>
        </patternFill>
      </fill>
    </dxf>
    <dxf>
      <font>
        <color theme="1"/>
      </font>
      <fill>
        <patternFill>
          <bgColor theme="5" tint="0.79998168889431442"/>
        </patternFill>
      </fill>
    </dxf>
    <dxf>
      <font>
        <color rgb="FFFF0000"/>
      </font>
    </dxf>
    <dxf>
      <font>
        <color rgb="FFFF0000"/>
      </font>
    </dxf>
    <dxf>
      <font>
        <color theme="1"/>
      </font>
      <fill>
        <patternFill>
          <bgColor theme="5" tint="0.79998168889431442"/>
        </patternFill>
      </fill>
    </dxf>
    <dxf>
      <font>
        <color theme="3"/>
      </font>
      <fill>
        <patternFill>
          <bgColor theme="7" tint="0.79998168889431442"/>
        </patternFill>
      </fill>
    </dxf>
    <dxf>
      <font>
        <color rgb="FFFF0000"/>
      </font>
    </dxf>
    <dxf>
      <font>
        <color theme="6"/>
      </font>
    </dxf>
    <dxf>
      <font>
        <color theme="4"/>
      </font>
    </dxf>
    <dxf>
      <font>
        <color theme="3"/>
      </font>
      <fill>
        <patternFill>
          <bgColor theme="7" tint="0.79998168889431442"/>
        </patternFill>
      </fill>
    </dxf>
    <dxf>
      <font>
        <color theme="1"/>
      </font>
      <fill>
        <patternFill>
          <bgColor theme="5" tint="0.79998168889431442"/>
        </patternFill>
      </fill>
    </dxf>
    <dxf>
      <font>
        <color rgb="FFFF0000"/>
      </font>
    </dxf>
    <dxf>
      <font>
        <color rgb="FFFF0000"/>
      </font>
    </dxf>
    <dxf>
      <font>
        <color theme="4"/>
      </font>
    </dxf>
    <dxf>
      <font>
        <color theme="6"/>
      </font>
    </dxf>
    <dxf>
      <font>
        <color theme="1"/>
      </font>
      <fill>
        <patternFill>
          <bgColor theme="5" tint="0.79998168889431442"/>
        </patternFill>
      </fill>
    </dxf>
    <dxf>
      <font>
        <color theme="3"/>
      </font>
      <fill>
        <patternFill>
          <bgColor theme="7" tint="0.79998168889431442"/>
        </patternFill>
      </fill>
    </dxf>
    <dxf>
      <font>
        <color rgb="FFFF0000"/>
      </font>
    </dxf>
    <dxf>
      <font>
        <color rgb="FFFF0000"/>
      </font>
    </dxf>
    <dxf>
      <font>
        <color theme="1"/>
      </font>
      <fill>
        <patternFill>
          <bgColor theme="5" tint="0.79998168889431442"/>
        </patternFill>
      </fill>
    </dxf>
    <dxf>
      <font>
        <color theme="3"/>
      </font>
      <fill>
        <patternFill>
          <bgColor theme="7" tint="0.79998168889431442"/>
        </patternFill>
      </fill>
    </dxf>
    <dxf>
      <font>
        <color rgb="FFFF0000"/>
      </font>
    </dxf>
    <dxf>
      <font>
        <color rgb="FFFF0000"/>
      </font>
    </dxf>
    <dxf>
      <font>
        <color theme="1"/>
      </font>
      <fill>
        <patternFill>
          <bgColor theme="5" tint="0.79998168889431442"/>
        </patternFill>
      </fill>
    </dxf>
    <dxf>
      <font>
        <color theme="3"/>
      </font>
      <fill>
        <patternFill>
          <bgColor theme="7" tint="0.79998168889431442"/>
        </patternFill>
      </fill>
    </dxf>
    <dxf>
      <font>
        <color rgb="FFFF0000"/>
      </font>
    </dxf>
    <dxf>
      <font>
        <color rgb="FFFF0000"/>
      </font>
    </dxf>
    <dxf>
      <font>
        <color theme="1"/>
      </font>
      <fill>
        <patternFill>
          <bgColor theme="5" tint="0.79998168889431442"/>
        </patternFill>
      </fill>
    </dxf>
    <dxf>
      <font>
        <color theme="3"/>
      </font>
      <fill>
        <patternFill>
          <bgColor theme="7" tint="0.7999816888943144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dxf>
    <dxf>
      <font>
        <color theme="3"/>
      </font>
      <fill>
        <patternFill>
          <bgColor theme="7" tint="0.79998168889431442"/>
        </patternFill>
      </fill>
    </dxf>
    <dxf>
      <font>
        <color theme="1"/>
      </font>
      <fill>
        <patternFill>
          <bgColor theme="5" tint="0.79998168889431442"/>
        </patternFill>
      </fill>
    </dxf>
    <dxf>
      <font>
        <color rgb="FFFF0000"/>
      </font>
    </dxf>
    <dxf>
      <font>
        <color rgb="FFFF0000"/>
      </font>
    </dxf>
    <dxf>
      <font>
        <color theme="3"/>
      </font>
      <fill>
        <patternFill>
          <bgColor theme="7" tint="0.79998168889431442"/>
        </patternFill>
      </fill>
    </dxf>
    <dxf>
      <font>
        <color theme="1"/>
      </font>
      <fill>
        <patternFill>
          <bgColor theme="5" tint="0.7999816888943144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border>
        <left style="thin">
          <color rgb="FF264F87"/>
        </left>
        <right style="thin">
          <color rgb="FF264F87"/>
        </right>
        <bottom style="thin">
          <color rgb="FF264F87"/>
        </bottom>
        <vertical style="thin">
          <color rgb="FF264F87"/>
        </vertical>
      </border>
    </dxf>
    <dxf>
      <border>
        <left style="thin">
          <color rgb="FF264F87"/>
        </left>
        <right style="thin">
          <color rgb="FF264F87"/>
        </right>
        <top style="thin">
          <color rgb="FF264F87"/>
        </top>
        <bottom style="thin">
          <color rgb="FF264F87"/>
        </bottom>
        <vertical style="thin">
          <color rgb="FF264F87"/>
        </vertical>
        <horizontal style="thin">
          <color rgb="FF264F87"/>
        </horizont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font>
        <b/>
        <i val="0"/>
        <color theme="0"/>
      </font>
      <fill>
        <patternFill>
          <bgColor rgb="FF264F87"/>
        </patternFill>
      </fill>
      <border>
        <left style="thin">
          <color rgb="FF264F87"/>
        </left>
        <right style="thin">
          <color rgb="FF264F87"/>
        </right>
        <top style="thin">
          <color rgb="FF264F87"/>
        </top>
        <bottom style="thin">
          <color rgb="FF264F87"/>
        </bottom>
        <vertical style="thin">
          <color rgb="FF264F87"/>
        </vertical>
      </border>
    </dxf>
    <dxf>
      <font>
        <b val="0"/>
        <i val="0"/>
        <color rgb="FF264F87"/>
      </font>
      <border>
        <left style="thin">
          <color rgb="FF264F87"/>
        </left>
        <right style="thin">
          <color rgb="FF264F87"/>
        </right>
        <top style="thin">
          <color rgb="FF264F87"/>
        </top>
        <bottom style="thin">
          <color rgb="FF264F87"/>
        </bottom>
        <vertical style="thin">
          <color rgb="FF264F87"/>
        </vertical>
        <horizontal style="thin">
          <color rgb="FF264F87"/>
        </horizontal>
      </border>
    </dxf>
  </dxfs>
  <tableStyles count="4" defaultTableStyle="TableStyleMedium2" defaultPivotStyle="PivotStyleLight16">
    <tableStyle name="Tabellenformat 1" pivot="0" count="2" xr9:uid="{43883311-56FE-4516-9ABA-B3667205A43A}">
      <tableStyleElement type="wholeTable" dxfId="104"/>
      <tableStyleElement type="headerRow" dxfId="103"/>
    </tableStyle>
    <tableStyle name="Tabellenformat 2" pivot="0" count="6" xr9:uid="{96134FEC-4397-465E-9000-563C2C6E3110}">
      <tableStyleElement type="firstColumn" dxfId="102"/>
      <tableStyleElement type="lastColumn" dxfId="101"/>
      <tableStyleElement type="firstRowStripe" dxfId="100"/>
      <tableStyleElement type="secondRowStripe" dxfId="99"/>
      <tableStyleElement type="firstColumnStripe" dxfId="98"/>
      <tableStyleElement type="secondColumnStripe" dxfId="97"/>
    </tableStyle>
    <tableStyle name="Tabellenformat 3" pivot="0" count="1" xr9:uid="{49D68243-93A5-4B4E-B394-00140EF60E3E}">
      <tableStyleElement type="wholeTable" dxfId="96"/>
    </tableStyle>
    <tableStyle name="Tabellenformat 4" pivot="0" count="1" xr9:uid="{6B87E06E-7A75-4CC0-AF7C-6D84DB0C4E54}">
      <tableStyleElement type="wholeTable" dxfId="95"/>
    </tableStyle>
  </tableStyles>
  <colors>
    <mruColors>
      <color rgb="FF2D2D2D"/>
      <color rgb="FF264F87"/>
      <color rgb="FF5A5C17"/>
      <color rgb="FFCADAF0"/>
      <color rgb="FFBCF5D1"/>
      <color rgb="FFF1F2CC"/>
      <color rgb="FFF1F1F1"/>
      <color rgb="FFFCE7D1"/>
      <color rgb="FFFFCCFF"/>
      <color rgb="FF81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a:solidFill>
                  <a:srgbClr val="264F87"/>
                </a:solidFill>
                <a:latin typeface="Arial" panose="020B0604020202020204" pitchFamily="34" charset="0"/>
                <a:cs typeface="Arial" panose="020B0604020202020204" pitchFamily="34" charset="0"/>
              </a:rPr>
              <a:t>Indexfaktoren nach § 6a StromNEV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'Vergleich Strom 2023 Bas.''21'!$B$97:$C$97</c:f>
              <c:strCache>
                <c:ptCount val="2"/>
                <c:pt idx="0">
                  <c:v>Strom - Grundstücksanlagen und Gebäude </c:v>
                </c:pt>
              </c:strCache>
            </c:strRef>
          </c:tx>
          <c:spPr>
            <a:ln w="22225" cap="rnd" cmpd="sng" algn="ctr">
              <a:solidFill>
                <a:schemeClr val="accent1"/>
              </a:solidFill>
              <a:prstDash val="sysDot"/>
              <a:round/>
            </a:ln>
            <a:effectLst/>
          </c:spPr>
          <c:marker>
            <c:symbol val="none"/>
          </c:marker>
          <c:cat>
            <c:numRef>
              <c:f>'Vergleich Strom 2023 Bas.''21'!$D$96:$CE$96</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Bas.''21'!$D$97:$CE$97</c:f>
              <c:numCache>
                <c:formatCode>0.0000</c:formatCode>
                <c:ptCount val="80"/>
                <c:pt idx="0">
                  <c:v>24.902000000000001</c:v>
                </c:pt>
                <c:pt idx="1">
                  <c:v>23.962299999999999</c:v>
                </c:pt>
                <c:pt idx="2">
                  <c:v>22.2807</c:v>
                </c:pt>
                <c:pt idx="3">
                  <c:v>19.2424</c:v>
                </c:pt>
                <c:pt idx="4">
                  <c:v>17.6389</c:v>
                </c:pt>
                <c:pt idx="5">
                  <c:v>15.4878</c:v>
                </c:pt>
                <c:pt idx="6">
                  <c:v>16.2821</c:v>
                </c:pt>
                <c:pt idx="7">
                  <c:v>14.1111</c:v>
                </c:pt>
                <c:pt idx="8">
                  <c:v>13.229200000000001</c:v>
                </c:pt>
                <c:pt idx="9">
                  <c:v>13.655900000000001</c:v>
                </c:pt>
                <c:pt idx="10">
                  <c:v>13.655900000000001</c:v>
                </c:pt>
                <c:pt idx="11">
                  <c:v>12.959199999999999</c:v>
                </c:pt>
                <c:pt idx="12">
                  <c:v>12.574299999999999</c:v>
                </c:pt>
                <c:pt idx="13">
                  <c:v>12.0952</c:v>
                </c:pt>
                <c:pt idx="14">
                  <c:v>11.7593</c:v>
                </c:pt>
                <c:pt idx="15">
                  <c:v>11.4414</c:v>
                </c:pt>
                <c:pt idx="16">
                  <c:v>10.6723</c:v>
                </c:pt>
                <c:pt idx="17">
                  <c:v>10</c:v>
                </c:pt>
                <c:pt idx="18">
                  <c:v>9.3382000000000005</c:v>
                </c:pt>
                <c:pt idx="19">
                  <c:v>8.8811</c:v>
                </c:pt>
                <c:pt idx="20">
                  <c:v>8.5810999999999993</c:v>
                </c:pt>
                <c:pt idx="21">
                  <c:v>8.2468000000000004</c:v>
                </c:pt>
                <c:pt idx="22">
                  <c:v>8.0380000000000003</c:v>
                </c:pt>
                <c:pt idx="23">
                  <c:v>8.4666999999999994</c:v>
                </c:pt>
                <c:pt idx="24">
                  <c:v>8.0380000000000003</c:v>
                </c:pt>
                <c:pt idx="25">
                  <c:v>7.4268999999999998</c:v>
                </c:pt>
                <c:pt idx="26">
                  <c:v>6.2870999999999997</c:v>
                </c:pt>
                <c:pt idx="27">
                  <c:v>5.6696</c:v>
                </c:pt>
                <c:pt idx="28">
                  <c:v>5.4043000000000001</c:v>
                </c:pt>
                <c:pt idx="29">
                  <c:v>5.1003999999999996</c:v>
                </c:pt>
                <c:pt idx="30">
                  <c:v>4.8106</c:v>
                </c:pt>
                <c:pt idx="31">
                  <c:v>4.6863000000000001</c:v>
                </c:pt>
                <c:pt idx="32">
                  <c:v>4.5195999999999996</c:v>
                </c:pt>
                <c:pt idx="33">
                  <c:v>4.3345000000000002</c:v>
                </c:pt>
                <c:pt idx="34">
                  <c:v>4.1502999999999997</c:v>
                </c:pt>
                <c:pt idx="35">
                  <c:v>3.8601999999999999</c:v>
                </c:pt>
                <c:pt idx="36">
                  <c:v>3.5083000000000002</c:v>
                </c:pt>
                <c:pt idx="37">
                  <c:v>3.3073000000000001</c:v>
                </c:pt>
                <c:pt idx="38">
                  <c:v>3.1749999999999998</c:v>
                </c:pt>
                <c:pt idx="39">
                  <c:v>3.1204000000000001</c:v>
                </c:pt>
                <c:pt idx="40">
                  <c:v>3.0602</c:v>
                </c:pt>
                <c:pt idx="41">
                  <c:v>3.0383</c:v>
                </c:pt>
                <c:pt idx="42">
                  <c:v>2.9811999999999999</c:v>
                </c:pt>
                <c:pt idx="43">
                  <c:v>2.9127999999999998</c:v>
                </c:pt>
                <c:pt idx="44">
                  <c:v>2.8475000000000001</c:v>
                </c:pt>
                <c:pt idx="45">
                  <c:v>2.7549000000000001</c:v>
                </c:pt>
                <c:pt idx="46">
                  <c:v>2.5971000000000002</c:v>
                </c:pt>
                <c:pt idx="47">
                  <c:v>2.4422999999999999</c:v>
                </c:pt>
                <c:pt idx="48">
                  <c:v>2.3007</c:v>
                </c:pt>
                <c:pt idx="49">
                  <c:v>2.2242000000000002</c:v>
                </c:pt>
                <c:pt idx="50">
                  <c:v>2.1783999999999999</c:v>
                </c:pt>
                <c:pt idx="51">
                  <c:v>2.1309</c:v>
                </c:pt>
                <c:pt idx="52">
                  <c:v>2.1236999999999999</c:v>
                </c:pt>
                <c:pt idx="53">
                  <c:v>2.1379999999999999</c:v>
                </c:pt>
                <c:pt idx="54">
                  <c:v>2.1488999999999998</c:v>
                </c:pt>
                <c:pt idx="55">
                  <c:v>2.1598999999999999</c:v>
                </c:pt>
                <c:pt idx="56">
                  <c:v>2.1453000000000002</c:v>
                </c:pt>
                <c:pt idx="57">
                  <c:v>2.1379999999999999</c:v>
                </c:pt>
                <c:pt idx="58">
                  <c:v>2.1309</c:v>
                </c:pt>
                <c:pt idx="59">
                  <c:v>2.1273</c:v>
                </c:pt>
                <c:pt idx="60">
                  <c:v>2.0956999999999999</c:v>
                </c:pt>
                <c:pt idx="61">
                  <c:v>2.0516999999999999</c:v>
                </c:pt>
                <c:pt idx="62">
                  <c:v>2.0063</c:v>
                </c:pt>
                <c:pt idx="63">
                  <c:v>1.9213</c:v>
                </c:pt>
                <c:pt idx="64">
                  <c:v>1.8540000000000001</c:v>
                </c:pt>
                <c:pt idx="65">
                  <c:v>1.8326</c:v>
                </c:pt>
                <c:pt idx="66">
                  <c:v>1.8143</c:v>
                </c:pt>
                <c:pt idx="67">
                  <c:v>1.7589999999999999</c:v>
                </c:pt>
                <c:pt idx="68">
                  <c:v>1.7139</c:v>
                </c:pt>
                <c:pt idx="69">
                  <c:v>1.6820999999999999</c:v>
                </c:pt>
                <c:pt idx="70">
                  <c:v>1.6536</c:v>
                </c:pt>
                <c:pt idx="71">
                  <c:v>1.6261000000000001</c:v>
                </c:pt>
                <c:pt idx="72">
                  <c:v>1.5934999999999999</c:v>
                </c:pt>
                <c:pt idx="73">
                  <c:v>1.5412999999999999</c:v>
                </c:pt>
                <c:pt idx="74">
                  <c:v>1.4750000000000001</c:v>
                </c:pt>
                <c:pt idx="75">
                  <c:v>1.4127000000000001</c:v>
                </c:pt>
                <c:pt idx="76">
                  <c:v>1.3745000000000001</c:v>
                </c:pt>
                <c:pt idx="77">
                  <c:v>1.27</c:v>
                </c:pt>
                <c:pt idx="78">
                  <c:v>1.0835999999999999</c:v>
                </c:pt>
                <c:pt idx="79">
                  <c:v>1</c:v>
                </c:pt>
              </c:numCache>
            </c:numRef>
          </c:val>
          <c:smooth val="0"/>
          <c:extLst>
            <c:ext xmlns:c16="http://schemas.microsoft.com/office/drawing/2014/chart" uri="{C3380CC4-5D6E-409C-BE32-E72D297353CC}">
              <c16:uniqueId val="{00000000-30B4-4738-97F9-270852638254}"/>
            </c:ext>
          </c:extLst>
        </c:ser>
        <c:ser>
          <c:idx val="1"/>
          <c:order val="1"/>
          <c:tx>
            <c:strRef>
              <c:f>'Vergleich Strom 2023 Bas.''21'!$B$98:$C$98</c:f>
              <c:strCache>
                <c:ptCount val="2"/>
                <c:pt idx="0">
                  <c:v>Strom - Kabel </c:v>
                </c:pt>
              </c:strCache>
            </c:strRef>
          </c:tx>
          <c:spPr>
            <a:ln w="22225" cap="rnd" cmpd="sng" algn="ctr">
              <a:solidFill>
                <a:schemeClr val="accent2"/>
              </a:solidFill>
              <a:prstDash val="sysDot"/>
              <a:round/>
            </a:ln>
            <a:effectLst/>
          </c:spPr>
          <c:marker>
            <c:symbol val="none"/>
          </c:marker>
          <c:cat>
            <c:numRef>
              <c:f>'Vergleich Strom 2023 Bas.''21'!$D$96:$CE$96</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Bas.''21'!$D$98:$CE$98</c:f>
              <c:numCache>
                <c:formatCode>0.0000</c:formatCode>
                <c:ptCount val="80"/>
                <c:pt idx="14">
                  <c:v>3.1949000000000001</c:v>
                </c:pt>
                <c:pt idx="15">
                  <c:v>3.0842000000000001</c:v>
                </c:pt>
                <c:pt idx="16">
                  <c:v>2.9952000000000001</c:v>
                </c:pt>
                <c:pt idx="17">
                  <c:v>3.0390000000000001</c:v>
                </c:pt>
                <c:pt idx="18">
                  <c:v>2.9809000000000001</c:v>
                </c:pt>
                <c:pt idx="19">
                  <c:v>2.9525999999999999</c:v>
                </c:pt>
                <c:pt idx="20">
                  <c:v>2.7086999999999999</c:v>
                </c:pt>
                <c:pt idx="21">
                  <c:v>2.5377000000000001</c:v>
                </c:pt>
                <c:pt idx="22">
                  <c:v>2.3733</c:v>
                </c:pt>
                <c:pt idx="23">
                  <c:v>2.6122000000000001</c:v>
                </c:pt>
                <c:pt idx="24">
                  <c:v>2.6067</c:v>
                </c:pt>
                <c:pt idx="25">
                  <c:v>2.492</c:v>
                </c:pt>
                <c:pt idx="26">
                  <c:v>2.3290000000000002</c:v>
                </c:pt>
                <c:pt idx="27">
                  <c:v>2.4100999999999999</c:v>
                </c:pt>
                <c:pt idx="28">
                  <c:v>2.4007999999999998</c:v>
                </c:pt>
                <c:pt idx="29">
                  <c:v>2.2778999999999998</c:v>
                </c:pt>
                <c:pt idx="30">
                  <c:v>2.1482999999999999</c:v>
                </c:pt>
                <c:pt idx="31">
                  <c:v>2.2654999999999998</c:v>
                </c:pt>
                <c:pt idx="32">
                  <c:v>2.2130999999999998</c:v>
                </c:pt>
                <c:pt idx="33">
                  <c:v>2.1974999999999998</c:v>
                </c:pt>
                <c:pt idx="34">
                  <c:v>2.1520000000000001</c:v>
                </c:pt>
                <c:pt idx="35">
                  <c:v>1.9809000000000001</c:v>
                </c:pt>
                <c:pt idx="36">
                  <c:v>1.8163</c:v>
                </c:pt>
                <c:pt idx="37">
                  <c:v>1.7524999999999999</c:v>
                </c:pt>
                <c:pt idx="38">
                  <c:v>1.75</c:v>
                </c:pt>
                <c:pt idx="39">
                  <c:v>1.6999</c:v>
                </c:pt>
                <c:pt idx="40">
                  <c:v>1.6636</c:v>
                </c:pt>
                <c:pt idx="41">
                  <c:v>1.6395</c:v>
                </c:pt>
                <c:pt idx="42">
                  <c:v>1.6636</c:v>
                </c:pt>
                <c:pt idx="43">
                  <c:v>1.6437999999999999</c:v>
                </c:pt>
                <c:pt idx="44">
                  <c:v>1.5731999999999999</c:v>
                </c:pt>
                <c:pt idx="45">
                  <c:v>1.5269999999999999</c:v>
                </c:pt>
                <c:pt idx="46">
                  <c:v>1.5345</c:v>
                </c:pt>
                <c:pt idx="47">
                  <c:v>1.494</c:v>
                </c:pt>
                <c:pt idx="48">
                  <c:v>1.4728000000000001</c:v>
                </c:pt>
                <c:pt idx="49">
                  <c:v>1.4922</c:v>
                </c:pt>
                <c:pt idx="50">
                  <c:v>1.5085</c:v>
                </c:pt>
                <c:pt idx="51">
                  <c:v>1.5287999999999999</c:v>
                </c:pt>
                <c:pt idx="52">
                  <c:v>1.5994999999999999</c:v>
                </c:pt>
                <c:pt idx="53">
                  <c:v>1.6747000000000001</c:v>
                </c:pt>
                <c:pt idx="54">
                  <c:v>1.7115</c:v>
                </c:pt>
                <c:pt idx="55">
                  <c:v>1.7258</c:v>
                </c:pt>
                <c:pt idx="56">
                  <c:v>1.6747000000000001</c:v>
                </c:pt>
                <c:pt idx="57">
                  <c:v>1.6838</c:v>
                </c:pt>
                <c:pt idx="58">
                  <c:v>1.6999</c:v>
                </c:pt>
                <c:pt idx="59">
                  <c:v>1.7210000000000001</c:v>
                </c:pt>
                <c:pt idx="60">
                  <c:v>1.7234</c:v>
                </c:pt>
                <c:pt idx="61">
                  <c:v>1.7354000000000001</c:v>
                </c:pt>
                <c:pt idx="62">
                  <c:v>1.6701999999999999</c:v>
                </c:pt>
                <c:pt idx="63">
                  <c:v>1.6266</c:v>
                </c:pt>
                <c:pt idx="64">
                  <c:v>1.6161000000000001</c:v>
                </c:pt>
                <c:pt idx="65">
                  <c:v>1.6459999999999999</c:v>
                </c:pt>
                <c:pt idx="66">
                  <c:v>1.633</c:v>
                </c:pt>
                <c:pt idx="67">
                  <c:v>1.5498000000000001</c:v>
                </c:pt>
                <c:pt idx="68">
                  <c:v>1.5306999999999999</c:v>
                </c:pt>
                <c:pt idx="69">
                  <c:v>1.5383</c:v>
                </c:pt>
                <c:pt idx="70">
                  <c:v>1.5364</c:v>
                </c:pt>
                <c:pt idx="71">
                  <c:v>1.4885999999999999</c:v>
                </c:pt>
                <c:pt idx="72">
                  <c:v>1.4922</c:v>
                </c:pt>
                <c:pt idx="73">
                  <c:v>1.4521999999999999</c:v>
                </c:pt>
                <c:pt idx="74">
                  <c:v>1.3922000000000001</c:v>
                </c:pt>
                <c:pt idx="75">
                  <c:v>1.3383</c:v>
                </c:pt>
                <c:pt idx="76">
                  <c:v>1.3157000000000001</c:v>
                </c:pt>
                <c:pt idx="77">
                  <c:v>1.246</c:v>
                </c:pt>
                <c:pt idx="78">
                  <c:v>1.0630999999999999</c:v>
                </c:pt>
                <c:pt idx="79">
                  <c:v>1</c:v>
                </c:pt>
              </c:numCache>
            </c:numRef>
          </c:val>
          <c:smooth val="0"/>
          <c:extLst>
            <c:ext xmlns:c16="http://schemas.microsoft.com/office/drawing/2014/chart" uri="{C3380CC4-5D6E-409C-BE32-E72D297353CC}">
              <c16:uniqueId val="{00000001-30B4-4738-97F9-270852638254}"/>
            </c:ext>
          </c:extLst>
        </c:ser>
        <c:ser>
          <c:idx val="2"/>
          <c:order val="2"/>
          <c:tx>
            <c:strRef>
              <c:f>'Vergleich Strom 2023 Bas.''21'!$B$99:$C$99</c:f>
              <c:strCache>
                <c:ptCount val="2"/>
                <c:pt idx="0">
                  <c:v>Strom - Freileitungen </c:v>
                </c:pt>
              </c:strCache>
            </c:strRef>
          </c:tx>
          <c:spPr>
            <a:ln w="22225" cap="rnd" cmpd="sng" algn="ctr">
              <a:solidFill>
                <a:schemeClr val="accent3"/>
              </a:solidFill>
              <a:prstDash val="sysDot"/>
              <a:round/>
            </a:ln>
            <a:effectLst/>
          </c:spPr>
          <c:marker>
            <c:symbol val="none"/>
          </c:marker>
          <c:cat>
            <c:numRef>
              <c:f>'Vergleich Strom 2023 Bas.''21'!$D$96:$CE$96</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Bas.''21'!$D$99:$CE$99</c:f>
              <c:numCache>
                <c:formatCode>0.0000</c:formatCode>
                <c:ptCount val="80"/>
                <c:pt idx="14">
                  <c:v>3.8855</c:v>
                </c:pt>
                <c:pt idx="15">
                  <c:v>3.8052999999999999</c:v>
                </c:pt>
                <c:pt idx="16">
                  <c:v>3.6543999999999999</c:v>
                </c:pt>
                <c:pt idx="17">
                  <c:v>3.5832999999999999</c:v>
                </c:pt>
                <c:pt idx="18">
                  <c:v>3.5150000000000001</c:v>
                </c:pt>
                <c:pt idx="19">
                  <c:v>3.5537000000000001</c:v>
                </c:pt>
                <c:pt idx="20">
                  <c:v>3.4127000000000001</c:v>
                </c:pt>
                <c:pt idx="21">
                  <c:v>3.2740999999999998</c:v>
                </c:pt>
                <c:pt idx="22">
                  <c:v>3.0788000000000002</c:v>
                </c:pt>
                <c:pt idx="23">
                  <c:v>3.4037000000000002</c:v>
                </c:pt>
                <c:pt idx="24">
                  <c:v>3.4584000000000001</c:v>
                </c:pt>
                <c:pt idx="25">
                  <c:v>3.1930999999999998</c:v>
                </c:pt>
                <c:pt idx="26">
                  <c:v>2.8731</c:v>
                </c:pt>
                <c:pt idx="27">
                  <c:v>2.9119999999999999</c:v>
                </c:pt>
                <c:pt idx="28">
                  <c:v>2.9318</c:v>
                </c:pt>
                <c:pt idx="29">
                  <c:v>2.8105000000000002</c:v>
                </c:pt>
                <c:pt idx="30">
                  <c:v>2.6326999999999998</c:v>
                </c:pt>
                <c:pt idx="31">
                  <c:v>2.7564000000000002</c:v>
                </c:pt>
                <c:pt idx="32">
                  <c:v>2.6652999999999998</c:v>
                </c:pt>
                <c:pt idx="33">
                  <c:v>2.6326999999999998</c:v>
                </c:pt>
                <c:pt idx="34">
                  <c:v>2.6598000000000002</c:v>
                </c:pt>
                <c:pt idx="35">
                  <c:v>2.4712999999999998</c:v>
                </c:pt>
                <c:pt idx="36">
                  <c:v>2.2395999999999998</c:v>
                </c:pt>
                <c:pt idx="37">
                  <c:v>2.1286999999999998</c:v>
                </c:pt>
                <c:pt idx="38">
                  <c:v>2.0706000000000002</c:v>
                </c:pt>
                <c:pt idx="39">
                  <c:v>2.0706000000000002</c:v>
                </c:pt>
                <c:pt idx="40">
                  <c:v>2.0672999999999999</c:v>
                </c:pt>
                <c:pt idx="41">
                  <c:v>2.0541</c:v>
                </c:pt>
                <c:pt idx="42">
                  <c:v>2.0251000000000001</c:v>
                </c:pt>
                <c:pt idx="43">
                  <c:v>1.9906999999999999</c:v>
                </c:pt>
                <c:pt idx="44">
                  <c:v>1.9457</c:v>
                </c:pt>
                <c:pt idx="45">
                  <c:v>1.8971</c:v>
                </c:pt>
                <c:pt idx="46">
                  <c:v>1.8454999999999999</c:v>
                </c:pt>
                <c:pt idx="47">
                  <c:v>1.7818000000000001</c:v>
                </c:pt>
                <c:pt idx="48">
                  <c:v>1.7339</c:v>
                </c:pt>
                <c:pt idx="49">
                  <c:v>1.7292000000000001</c:v>
                </c:pt>
                <c:pt idx="50">
                  <c:v>1.7339</c:v>
                </c:pt>
                <c:pt idx="51">
                  <c:v>1.7408999999999999</c:v>
                </c:pt>
                <c:pt idx="52">
                  <c:v>1.7891999999999999</c:v>
                </c:pt>
                <c:pt idx="53">
                  <c:v>1.8246</c:v>
                </c:pt>
                <c:pt idx="54">
                  <c:v>1.8298000000000001</c:v>
                </c:pt>
                <c:pt idx="55">
                  <c:v>1.8298000000000001</c:v>
                </c:pt>
                <c:pt idx="56">
                  <c:v>1.772</c:v>
                </c:pt>
                <c:pt idx="57">
                  <c:v>1.7695000000000001</c:v>
                </c:pt>
                <c:pt idx="58">
                  <c:v>1.8017000000000001</c:v>
                </c:pt>
                <c:pt idx="59">
                  <c:v>1.8324</c:v>
                </c:pt>
                <c:pt idx="60">
                  <c:v>1.8017000000000001</c:v>
                </c:pt>
                <c:pt idx="61">
                  <c:v>1.748</c:v>
                </c:pt>
                <c:pt idx="62">
                  <c:v>1.7040999999999999</c:v>
                </c:pt>
                <c:pt idx="63">
                  <c:v>1.6329</c:v>
                </c:pt>
                <c:pt idx="64">
                  <c:v>1.5848</c:v>
                </c:pt>
                <c:pt idx="65">
                  <c:v>1.6045</c:v>
                </c:pt>
                <c:pt idx="66">
                  <c:v>1.6391</c:v>
                </c:pt>
                <c:pt idx="67">
                  <c:v>1.5809</c:v>
                </c:pt>
                <c:pt idx="68">
                  <c:v>1.577</c:v>
                </c:pt>
                <c:pt idx="69">
                  <c:v>1.5789</c:v>
                </c:pt>
                <c:pt idx="70">
                  <c:v>1.5692999999999999</c:v>
                </c:pt>
                <c:pt idx="71">
                  <c:v>1.5357000000000001</c:v>
                </c:pt>
                <c:pt idx="72">
                  <c:v>1.5375000000000001</c:v>
                </c:pt>
                <c:pt idx="73">
                  <c:v>1.4964999999999999</c:v>
                </c:pt>
                <c:pt idx="74">
                  <c:v>1.4349000000000001</c:v>
                </c:pt>
                <c:pt idx="75">
                  <c:v>1.3855999999999999</c:v>
                </c:pt>
                <c:pt idx="76">
                  <c:v>1.3579000000000001</c:v>
                </c:pt>
                <c:pt idx="77">
                  <c:v>1.29</c:v>
                </c:pt>
                <c:pt idx="78">
                  <c:v>1.0705</c:v>
                </c:pt>
                <c:pt idx="79">
                  <c:v>1</c:v>
                </c:pt>
              </c:numCache>
            </c:numRef>
          </c:val>
          <c:smooth val="0"/>
          <c:extLst>
            <c:ext xmlns:c16="http://schemas.microsoft.com/office/drawing/2014/chart" uri="{C3380CC4-5D6E-409C-BE32-E72D297353CC}">
              <c16:uniqueId val="{00000002-30B4-4738-97F9-270852638254}"/>
            </c:ext>
          </c:extLst>
        </c:ser>
        <c:ser>
          <c:idx val="3"/>
          <c:order val="3"/>
          <c:tx>
            <c:strRef>
              <c:f>'Vergleich Strom 2023 Bas.''21'!$B$100:$C$100</c:f>
              <c:strCache>
                <c:ptCount val="2"/>
                <c:pt idx="0">
                  <c:v>Strom - Stationen </c:v>
                </c:pt>
              </c:strCache>
            </c:strRef>
          </c:tx>
          <c:spPr>
            <a:ln w="22225" cap="rnd" cmpd="sng" algn="ctr">
              <a:solidFill>
                <a:schemeClr val="accent4"/>
              </a:solidFill>
              <a:prstDash val="sysDot"/>
              <a:round/>
            </a:ln>
            <a:effectLst/>
          </c:spPr>
          <c:marker>
            <c:symbol val="none"/>
          </c:marker>
          <c:cat>
            <c:numRef>
              <c:f>'Vergleich Strom 2023 Bas.''21'!$D$96:$CE$96</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Bas.''21'!$D$100:$CE$100</c:f>
              <c:numCache>
                <c:formatCode>0.0000</c:formatCode>
                <c:ptCount val="80"/>
                <c:pt idx="14">
                  <c:v>5.2186000000000003</c:v>
                </c:pt>
                <c:pt idx="15">
                  <c:v>5.1355000000000004</c:v>
                </c:pt>
                <c:pt idx="16">
                  <c:v>4.9961000000000002</c:v>
                </c:pt>
                <c:pt idx="17">
                  <c:v>4.8642000000000003</c:v>
                </c:pt>
                <c:pt idx="18">
                  <c:v>4.7740999999999998</c:v>
                </c:pt>
                <c:pt idx="19">
                  <c:v>4.6703000000000001</c:v>
                </c:pt>
                <c:pt idx="20">
                  <c:v>4.6036000000000001</c:v>
                </c:pt>
                <c:pt idx="21">
                  <c:v>4.5548000000000002</c:v>
                </c:pt>
                <c:pt idx="22">
                  <c:v>4.5069999999999997</c:v>
                </c:pt>
                <c:pt idx="23">
                  <c:v>4.6036000000000001</c:v>
                </c:pt>
                <c:pt idx="24">
                  <c:v>4.5228000000000002</c:v>
                </c:pt>
                <c:pt idx="25">
                  <c:v>4.4143999999999997</c:v>
                </c:pt>
                <c:pt idx="26">
                  <c:v>4.0791000000000004</c:v>
                </c:pt>
                <c:pt idx="27">
                  <c:v>3.8708999999999998</c:v>
                </c:pt>
                <c:pt idx="28">
                  <c:v>3.7471000000000001</c:v>
                </c:pt>
                <c:pt idx="29">
                  <c:v>3.5510000000000002</c:v>
                </c:pt>
                <c:pt idx="30">
                  <c:v>3.1905999999999999</c:v>
                </c:pt>
                <c:pt idx="31">
                  <c:v>3.0836999999999999</c:v>
                </c:pt>
                <c:pt idx="32">
                  <c:v>2.9838</c:v>
                </c:pt>
                <c:pt idx="33">
                  <c:v>2.8965999999999998</c:v>
                </c:pt>
                <c:pt idx="34">
                  <c:v>2.8206000000000002</c:v>
                </c:pt>
                <c:pt idx="35">
                  <c:v>2.6743000000000001</c:v>
                </c:pt>
                <c:pt idx="36">
                  <c:v>2.4788000000000001</c:v>
                </c:pt>
                <c:pt idx="37">
                  <c:v>2.3521999999999998</c:v>
                </c:pt>
                <c:pt idx="38">
                  <c:v>2.2694000000000001</c:v>
                </c:pt>
                <c:pt idx="39">
                  <c:v>2.2456</c:v>
                </c:pt>
                <c:pt idx="40">
                  <c:v>2.1922000000000001</c:v>
                </c:pt>
                <c:pt idx="41">
                  <c:v>2.1555</c:v>
                </c:pt>
                <c:pt idx="42">
                  <c:v>2.1555</c:v>
                </c:pt>
                <c:pt idx="43">
                  <c:v>2.1774</c:v>
                </c:pt>
                <c:pt idx="44">
                  <c:v>2.1482999999999999</c:v>
                </c:pt>
                <c:pt idx="45">
                  <c:v>2.0891000000000002</c:v>
                </c:pt>
                <c:pt idx="46">
                  <c:v>2.0266999999999999</c:v>
                </c:pt>
                <c:pt idx="47">
                  <c:v>1.9500999999999999</c:v>
                </c:pt>
                <c:pt idx="48">
                  <c:v>1.8928</c:v>
                </c:pt>
                <c:pt idx="49">
                  <c:v>1.8734999999999999</c:v>
                </c:pt>
                <c:pt idx="50">
                  <c:v>1.8653999999999999</c:v>
                </c:pt>
                <c:pt idx="51">
                  <c:v>1.8362000000000001</c:v>
                </c:pt>
                <c:pt idx="52">
                  <c:v>1.8681000000000001</c:v>
                </c:pt>
                <c:pt idx="53">
                  <c:v>1.8653999999999999</c:v>
                </c:pt>
                <c:pt idx="54">
                  <c:v>1.8763000000000001</c:v>
                </c:pt>
                <c:pt idx="55">
                  <c:v>1.8984000000000001</c:v>
                </c:pt>
                <c:pt idx="56">
                  <c:v>1.8734999999999999</c:v>
                </c:pt>
                <c:pt idx="57">
                  <c:v>1.8362000000000001</c:v>
                </c:pt>
                <c:pt idx="58">
                  <c:v>1.8441000000000001</c:v>
                </c:pt>
                <c:pt idx="59">
                  <c:v>1.8258000000000001</c:v>
                </c:pt>
                <c:pt idx="60">
                  <c:v>1.8104</c:v>
                </c:pt>
                <c:pt idx="61">
                  <c:v>1.7633000000000001</c:v>
                </c:pt>
                <c:pt idx="62">
                  <c:v>1.6894</c:v>
                </c:pt>
                <c:pt idx="63">
                  <c:v>1.6589</c:v>
                </c:pt>
                <c:pt idx="64">
                  <c:v>1.5873999999999999</c:v>
                </c:pt>
                <c:pt idx="65">
                  <c:v>1.6173</c:v>
                </c:pt>
                <c:pt idx="66">
                  <c:v>1.6052</c:v>
                </c:pt>
                <c:pt idx="67">
                  <c:v>1.5456000000000001</c:v>
                </c:pt>
                <c:pt idx="68">
                  <c:v>1.5183</c:v>
                </c:pt>
                <c:pt idx="69">
                  <c:v>1.5094000000000001</c:v>
                </c:pt>
                <c:pt idx="70">
                  <c:v>1.5094000000000001</c:v>
                </c:pt>
                <c:pt idx="71">
                  <c:v>1.5128999999999999</c:v>
                </c:pt>
                <c:pt idx="72">
                  <c:v>1.52</c:v>
                </c:pt>
                <c:pt idx="73">
                  <c:v>1.4764999999999999</c:v>
                </c:pt>
                <c:pt idx="74">
                  <c:v>1.4275</c:v>
                </c:pt>
                <c:pt idx="75">
                  <c:v>1.3905000000000001</c:v>
                </c:pt>
                <c:pt idx="76">
                  <c:v>1.3815999999999999</c:v>
                </c:pt>
                <c:pt idx="77">
                  <c:v>1.2889999999999999</c:v>
                </c:pt>
                <c:pt idx="78">
                  <c:v>1.0395000000000001</c:v>
                </c:pt>
                <c:pt idx="79">
                  <c:v>1</c:v>
                </c:pt>
              </c:numCache>
            </c:numRef>
          </c:val>
          <c:smooth val="0"/>
          <c:extLst>
            <c:ext xmlns:c16="http://schemas.microsoft.com/office/drawing/2014/chart" uri="{C3380CC4-5D6E-409C-BE32-E72D297353CC}">
              <c16:uniqueId val="{00000003-30B4-4738-97F9-270852638254}"/>
            </c:ext>
          </c:extLst>
        </c:ser>
        <c:ser>
          <c:idx val="4"/>
          <c:order val="4"/>
          <c:tx>
            <c:strRef>
              <c:f>'Vergleich Strom 2023 Bas.''21'!$B$101:$C$101</c:f>
              <c:strCache>
                <c:ptCount val="2"/>
                <c:pt idx="0">
                  <c:v>Strom - übrige Anlagengruppen </c:v>
                </c:pt>
              </c:strCache>
            </c:strRef>
          </c:tx>
          <c:spPr>
            <a:ln w="22225" cap="rnd" cmpd="sng" algn="ctr">
              <a:solidFill>
                <a:schemeClr val="accent5"/>
              </a:solidFill>
              <a:prstDash val="sysDot"/>
              <a:round/>
            </a:ln>
            <a:effectLst/>
          </c:spPr>
          <c:marker>
            <c:symbol val="none"/>
          </c:marker>
          <c:cat>
            <c:numRef>
              <c:f>'Vergleich Strom 2023 Bas.''21'!$D$96:$CE$96</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Bas.''21'!$D$101:$CE$101</c:f>
              <c:numCache>
                <c:formatCode>0.0000</c:formatCode>
                <c:ptCount val="80"/>
                <c:pt idx="5">
                  <c:v>5.3224</c:v>
                </c:pt>
                <c:pt idx="6">
                  <c:v>5.4561000000000002</c:v>
                </c:pt>
                <c:pt idx="7">
                  <c:v>4.6241000000000003</c:v>
                </c:pt>
                <c:pt idx="8">
                  <c:v>4.4965999999999999</c:v>
                </c:pt>
                <c:pt idx="9">
                  <c:v>4.6241000000000003</c:v>
                </c:pt>
                <c:pt idx="10">
                  <c:v>4.7076000000000002</c:v>
                </c:pt>
                <c:pt idx="11">
                  <c:v>4.6241000000000003</c:v>
                </c:pt>
                <c:pt idx="12">
                  <c:v>4.5278</c:v>
                </c:pt>
                <c:pt idx="13">
                  <c:v>4.4504999999999999</c:v>
                </c:pt>
                <c:pt idx="14">
                  <c:v>4.4810999999999996</c:v>
                </c:pt>
                <c:pt idx="15">
                  <c:v>4.4965999999999999</c:v>
                </c:pt>
                <c:pt idx="16">
                  <c:v>4.4504999999999999</c:v>
                </c:pt>
                <c:pt idx="17">
                  <c:v>4.3906000000000001</c:v>
                </c:pt>
                <c:pt idx="18">
                  <c:v>4.3757999999999999</c:v>
                </c:pt>
                <c:pt idx="19">
                  <c:v>4.3467000000000002</c:v>
                </c:pt>
                <c:pt idx="20">
                  <c:v>4.2754000000000003</c:v>
                </c:pt>
                <c:pt idx="21">
                  <c:v>4.1661000000000001</c:v>
                </c:pt>
                <c:pt idx="22">
                  <c:v>4.1135999999999999</c:v>
                </c:pt>
                <c:pt idx="23">
                  <c:v>4.1661000000000001</c:v>
                </c:pt>
                <c:pt idx="24">
                  <c:v>4.1661000000000001</c:v>
                </c:pt>
                <c:pt idx="25">
                  <c:v>4.1006</c:v>
                </c:pt>
                <c:pt idx="26">
                  <c:v>3.9041999999999999</c:v>
                </c:pt>
                <c:pt idx="27">
                  <c:v>3.7578999999999998</c:v>
                </c:pt>
                <c:pt idx="28">
                  <c:v>3.6425000000000001</c:v>
                </c:pt>
                <c:pt idx="29">
                  <c:v>3.4316</c:v>
                </c:pt>
                <c:pt idx="30">
                  <c:v>3.0185</c:v>
                </c:pt>
                <c:pt idx="31">
                  <c:v>2.8914</c:v>
                </c:pt>
                <c:pt idx="32">
                  <c:v>2.7863000000000002</c:v>
                </c:pt>
                <c:pt idx="33">
                  <c:v>2.7109999999999999</c:v>
                </c:pt>
                <c:pt idx="34">
                  <c:v>2.6776</c:v>
                </c:pt>
                <c:pt idx="35">
                  <c:v>2.5821999999999998</c:v>
                </c:pt>
                <c:pt idx="36">
                  <c:v>2.4238</c:v>
                </c:pt>
                <c:pt idx="37">
                  <c:v>2.2717999999999998</c:v>
                </c:pt>
                <c:pt idx="38">
                  <c:v>2.1377000000000002</c:v>
                </c:pt>
                <c:pt idx="39">
                  <c:v>2.0998000000000001</c:v>
                </c:pt>
                <c:pt idx="40">
                  <c:v>2.0407000000000002</c:v>
                </c:pt>
                <c:pt idx="41">
                  <c:v>1.9968999999999999</c:v>
                </c:pt>
                <c:pt idx="42">
                  <c:v>2.0123000000000002</c:v>
                </c:pt>
                <c:pt idx="43">
                  <c:v>2.06</c:v>
                </c:pt>
                <c:pt idx="44">
                  <c:v>2.0312000000000001</c:v>
                </c:pt>
                <c:pt idx="45">
                  <c:v>1.9787999999999999</c:v>
                </c:pt>
                <c:pt idx="46">
                  <c:v>1.9492</c:v>
                </c:pt>
                <c:pt idx="47">
                  <c:v>1.9064000000000001</c:v>
                </c:pt>
                <c:pt idx="48">
                  <c:v>1.879</c:v>
                </c:pt>
                <c:pt idx="49">
                  <c:v>1.879</c:v>
                </c:pt>
                <c:pt idx="50">
                  <c:v>1.8735999999999999</c:v>
                </c:pt>
                <c:pt idx="51">
                  <c:v>1.8391999999999999</c:v>
                </c:pt>
                <c:pt idx="52">
                  <c:v>1.8709</c:v>
                </c:pt>
                <c:pt idx="53">
                  <c:v>1.8495999999999999</c:v>
                </c:pt>
                <c:pt idx="54">
                  <c:v>1.8495999999999999</c:v>
                </c:pt>
                <c:pt idx="55">
                  <c:v>1.879</c:v>
                </c:pt>
                <c:pt idx="56">
                  <c:v>1.8444</c:v>
                </c:pt>
                <c:pt idx="57">
                  <c:v>1.7863</c:v>
                </c:pt>
                <c:pt idx="58">
                  <c:v>1.7961</c:v>
                </c:pt>
                <c:pt idx="59">
                  <c:v>1.7693000000000001</c:v>
                </c:pt>
                <c:pt idx="60">
                  <c:v>1.7456</c:v>
                </c:pt>
                <c:pt idx="61">
                  <c:v>1.6803999999999999</c:v>
                </c:pt>
                <c:pt idx="62">
                  <c:v>1.5961000000000001</c:v>
                </c:pt>
                <c:pt idx="63">
                  <c:v>1.5768</c:v>
                </c:pt>
                <c:pt idx="64">
                  <c:v>1.5005999999999999</c:v>
                </c:pt>
                <c:pt idx="65">
                  <c:v>1.5524</c:v>
                </c:pt>
                <c:pt idx="66">
                  <c:v>1.5396000000000001</c:v>
                </c:pt>
                <c:pt idx="67">
                  <c:v>1.4684999999999999</c:v>
                </c:pt>
                <c:pt idx="68">
                  <c:v>1.4489000000000001</c:v>
                </c:pt>
                <c:pt idx="69">
                  <c:v>1.4473</c:v>
                </c:pt>
                <c:pt idx="70">
                  <c:v>1.4570000000000001</c:v>
                </c:pt>
                <c:pt idx="71">
                  <c:v>1.4767999999999999</c:v>
                </c:pt>
                <c:pt idx="72">
                  <c:v>1.4971000000000001</c:v>
                </c:pt>
                <c:pt idx="73">
                  <c:v>1.4601999999999999</c:v>
                </c:pt>
                <c:pt idx="74">
                  <c:v>1.4267000000000001</c:v>
                </c:pt>
                <c:pt idx="75">
                  <c:v>1.4097</c:v>
                </c:pt>
                <c:pt idx="76">
                  <c:v>1.4158999999999999</c:v>
                </c:pt>
                <c:pt idx="77">
                  <c:v>1.304</c:v>
                </c:pt>
                <c:pt idx="78">
                  <c:v>1.0116000000000001</c:v>
                </c:pt>
                <c:pt idx="79">
                  <c:v>1</c:v>
                </c:pt>
              </c:numCache>
            </c:numRef>
          </c:val>
          <c:smooth val="0"/>
          <c:extLst>
            <c:ext xmlns:c16="http://schemas.microsoft.com/office/drawing/2014/chart" uri="{C3380CC4-5D6E-409C-BE32-E72D297353CC}">
              <c16:uniqueId val="{00000004-30B4-4738-97F9-270852638254}"/>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78744384"/>
        <c:axId val="878005312"/>
      </c:lineChart>
      <c:catAx>
        <c:axId val="878744384"/>
        <c:scaling>
          <c:orientation val="minMax"/>
        </c:scaling>
        <c:delete val="0"/>
        <c:axPos val="b"/>
        <c:numFmt formatCode="General" sourceLinked="1"/>
        <c:majorTickMark val="none"/>
        <c:minorTickMark val="none"/>
        <c:tickLblPos val="nextTo"/>
        <c:spPr>
          <a:noFill/>
          <a:ln w="9525" cap="flat" cmpd="sng" algn="ctr">
            <a:solidFill>
              <a:srgbClr val="264F87"/>
            </a:solidFill>
            <a:round/>
          </a:ln>
          <a:effectLst/>
        </c:spPr>
        <c:txPr>
          <a:bodyPr rot="0" spcFirstLastPara="1" vertOverflow="ellipsis"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878005312"/>
        <c:crosses val="autoZero"/>
        <c:auto val="1"/>
        <c:lblAlgn val="ctr"/>
        <c:lblOffset val="100"/>
        <c:noMultiLvlLbl val="0"/>
      </c:catAx>
      <c:valAx>
        <c:axId val="878005312"/>
        <c:scaling>
          <c:orientation val="minMax"/>
          <c:max val="25"/>
        </c:scaling>
        <c:delete val="0"/>
        <c:axPos val="l"/>
        <c:numFmt formatCode="0.0000" sourceLinked="1"/>
        <c:majorTickMark val="none"/>
        <c:minorTickMark val="none"/>
        <c:tickLblPos val="nextTo"/>
        <c:spPr>
          <a:noFill/>
          <a:ln>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878744384"/>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b="0" i="0" u="none" strike="noStrike" kern="1200" cap="none" spc="20" baseline="0">
                <a:solidFill>
                  <a:srgbClr val="264F87"/>
                </a:solidFill>
                <a:latin typeface="Arial" panose="020B0604020202020204" pitchFamily="34" charset="0"/>
                <a:ea typeface="+mn-ea"/>
                <a:cs typeface="Arial" panose="020B0604020202020204" pitchFamily="34" charset="0"/>
              </a:rPr>
              <a:t>Faktorveränderungenen der Anlagengruppen Gas</a:t>
            </a:r>
            <a:br>
              <a:rPr lang="de-DE" sz="1200" b="0" i="0" u="none" strike="noStrike" kern="1200" cap="none" spc="20" baseline="0">
                <a:solidFill>
                  <a:srgbClr val="264F87"/>
                </a:solidFill>
                <a:latin typeface="Arial" panose="020B0604020202020204" pitchFamily="34" charset="0"/>
                <a:ea typeface="+mn-ea"/>
                <a:cs typeface="Arial" panose="020B0604020202020204" pitchFamily="34" charset="0"/>
              </a:rPr>
            </a:br>
            <a:r>
              <a:rPr lang="de-DE" sz="1200" b="0" i="0" u="none" strike="noStrike" kern="1200" cap="none" spc="20" baseline="0">
                <a:solidFill>
                  <a:srgbClr val="264F87"/>
                </a:solidFill>
                <a:latin typeface="Arial" panose="020B0604020202020204" pitchFamily="34" charset="0"/>
                <a:ea typeface="+mn-ea"/>
                <a:cs typeface="Arial" panose="020B0604020202020204" pitchFamily="34" charset="0"/>
              </a:rPr>
              <a:t>in Prozent Basis 2021=100 vs. Basis 215=100 </a:t>
            </a:r>
          </a:p>
          <a:p>
            <a:pPr algn="ctr" rtl="0">
              <a:defRPr lang="de-DE" sz="1200">
                <a:solidFill>
                  <a:srgbClr val="264F87"/>
                </a:solidFill>
              </a:defRPr>
            </a:pPr>
            <a:endParaRPr lang="de-DE" sz="1200" b="0" i="0" u="none" strike="noStrike" kern="1200" cap="none" spc="20" baseline="0">
              <a:solidFill>
                <a:srgbClr val="264F87"/>
              </a:solidFill>
              <a:latin typeface="Arial" panose="020B0604020202020204" pitchFamily="34" charset="0"/>
              <a:ea typeface="+mn-ea"/>
              <a:cs typeface="Arial" panose="020B0604020202020204" pitchFamily="34" charset="0"/>
            </a:endParaRPr>
          </a:p>
        </c:rich>
      </c:tx>
      <c:layout>
        <c:manualLayout>
          <c:xMode val="edge"/>
          <c:yMode val="edge"/>
          <c:x val="0.42555367955996726"/>
          <c:y val="1.1674085599986717E-2"/>
        </c:manualLayout>
      </c:layout>
      <c:overlay val="0"/>
      <c:spPr>
        <a:noFill/>
        <a:ln>
          <a:noFill/>
        </a:ln>
        <a:effectLst/>
      </c:spPr>
      <c:txPr>
        <a:bodyPr rot="0" spcFirstLastPara="1" vertOverflow="ellipsis" vert="horz" wrap="square" anchor="ctr" anchorCtr="1"/>
        <a:lstStyle/>
        <a:p>
          <a:pPr algn="ctr" rtl="0">
            <a:defRPr lang="de-DE"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4.0764362833418916E-2"/>
          <c:y val="9.8770011726872484E-2"/>
          <c:w val="0.95055208995375839"/>
          <c:h val="0.73429487994652243"/>
        </c:manualLayout>
      </c:layout>
      <c:lineChart>
        <c:grouping val="standard"/>
        <c:varyColors val="0"/>
        <c:ser>
          <c:idx val="1"/>
          <c:order val="1"/>
          <c:tx>
            <c:strRef>
              <c:f>'Grafik Entwicklung 2023 Bas.''21'!$B$41</c:f>
              <c:strCache>
                <c:ptCount val="1"/>
                <c:pt idx="0">
                  <c:v>Grundstücksanlagen &amp; Gebäude</c:v>
                </c:pt>
              </c:strCache>
            </c:strRef>
          </c:tx>
          <c:spPr>
            <a:ln w="22225" cap="rnd" cmpd="sng" algn="ctr">
              <a:solidFill>
                <a:schemeClr val="accent2"/>
              </a:solidFill>
              <a:round/>
            </a:ln>
            <a:effectLst/>
          </c:spPr>
          <c:marker>
            <c:symbol val="none"/>
          </c:marker>
          <c:cat>
            <c:numRef>
              <c:f>'Grafik Entwicklung 2023 Bas.''21'!$C$33:$BY$33</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Bas.''21'!$C$41:$BY$41</c:f>
              <c:numCache>
                <c:formatCode>0.0000</c:formatCode>
                <c:ptCount val="75"/>
                <c:pt idx="0">
                  <c:v>-9.9973152989606406E-3</c:v>
                </c:pt>
                <c:pt idx="1">
                  <c:v>7.4370006146273759E-4</c:v>
                </c:pt>
                <c:pt idx="2">
                  <c:v>-2.5940428900605994E-3</c:v>
                </c:pt>
                <c:pt idx="3">
                  <c:v>1.2095920650767589E-4</c:v>
                </c:pt>
                <c:pt idx="4">
                  <c:v>-1.1995055696553125E-3</c:v>
                </c:pt>
                <c:pt idx="5">
                  <c:v>-1.1995055696553125E-3</c:v>
                </c:pt>
                <c:pt idx="6">
                  <c:v>3.6011058880016655E-3</c:v>
                </c:pt>
                <c:pt idx="7">
                  <c:v>-3.0208366369604001E-3</c:v>
                </c:pt>
                <c:pt idx="8">
                  <c:v>-3.8379811889505122E-3</c:v>
                </c:pt>
                <c:pt idx="9">
                  <c:v>-2.5954418612541552E-3</c:v>
                </c:pt>
                <c:pt idx="10">
                  <c:v>5.6075094923357938E-3</c:v>
                </c:pt>
                <c:pt idx="11">
                  <c:v>3.6016550686477355E-3</c:v>
                </c:pt>
                <c:pt idx="12">
                  <c:v>1.8433918409874739E-3</c:v>
                </c:pt>
                <c:pt idx="13">
                  <c:v>4.4207333469576948E-3</c:v>
                </c:pt>
                <c:pt idx="14">
                  <c:v>-6.5439169537787611E-3</c:v>
                </c:pt>
                <c:pt idx="15">
                  <c:v>2.0903400597906963E-3</c:v>
                </c:pt>
                <c:pt idx="16">
                  <c:v>3.6022002628632865E-3</c:v>
                </c:pt>
                <c:pt idx="17">
                  <c:v>2.8946449069222613E-3</c:v>
                </c:pt>
                <c:pt idx="18">
                  <c:v>4.3415855090687128E-3</c:v>
                </c:pt>
                <c:pt idx="19">
                  <c:v>2.8946449069222613E-3</c:v>
                </c:pt>
                <c:pt idx="20">
                  <c:v>-4.8771990942345633E-3</c:v>
                </c:pt>
                <c:pt idx="21">
                  <c:v>-3.0287653420443261E-3</c:v>
                </c:pt>
                <c:pt idx="22">
                  <c:v>-3.3750527351988913E-3</c:v>
                </c:pt>
                <c:pt idx="23">
                  <c:v>-3.5034019877197009E-3</c:v>
                </c:pt>
                <c:pt idx="24">
                  <c:v>1.9606689802609267E-5</c:v>
                </c:pt>
                <c:pt idx="25">
                  <c:v>-6.2323416985210489E-4</c:v>
                </c:pt>
                <c:pt idx="26">
                  <c:v>-5.3318546323144478E-4</c:v>
                </c:pt>
                <c:pt idx="27">
                  <c:v>4.425366199045655E-5</c:v>
                </c:pt>
                <c:pt idx="28">
                  <c:v>-9.6803189895589004E-4</c:v>
                </c:pt>
                <c:pt idx="29">
                  <c:v>-4.818696542596701E-5</c:v>
                </c:pt>
                <c:pt idx="30">
                  <c:v>-1.1385395642498075E-3</c:v>
                </c:pt>
                <c:pt idx="31">
                  <c:v>5.1333238271777937E-4</c:v>
                </c:pt>
                <c:pt idx="32">
                  <c:v>1.2095920650767589E-4</c:v>
                </c:pt>
                <c:pt idx="33">
                  <c:v>-8.4967114579737046E-4</c:v>
                </c:pt>
                <c:pt idx="34">
                  <c:v>-7.6854105290113939E-4</c:v>
                </c:pt>
                <c:pt idx="35">
                  <c:v>6.2126017722263782E-4</c:v>
                </c:pt>
                <c:pt idx="36">
                  <c:v>-9.2071947650529395E-4</c:v>
                </c:pt>
                <c:pt idx="37">
                  <c:v>4.3625625020959902E-4</c:v>
                </c:pt>
                <c:pt idx="38">
                  <c:v>-1.0288771520681195E-3</c:v>
                </c:pt>
                <c:pt idx="39">
                  <c:v>-6.668070470976506E-4</c:v>
                </c:pt>
                <c:pt idx="40">
                  <c:v>6.9015619324375166E-4</c:v>
                </c:pt>
                <c:pt idx="41">
                  <c:v>8.4781687155577323E-4</c:v>
                </c:pt>
                <c:pt idx="42">
                  <c:v>-1.7575410774136602E-3</c:v>
                </c:pt>
                <c:pt idx="43">
                  <c:v>-2.6072220049533357E-4</c:v>
                </c:pt>
                <c:pt idx="44">
                  <c:v>-6.7394527564346163E-4</c:v>
                </c:pt>
                <c:pt idx="45">
                  <c:v>-1.1921137093077183E-3</c:v>
                </c:pt>
                <c:pt idx="46">
                  <c:v>-7.0343275182893628E-4</c:v>
                </c:pt>
                <c:pt idx="47">
                  <c:v>-1.4575888659017489E-3</c:v>
                </c:pt>
                <c:pt idx="48">
                  <c:v>0</c:v>
                </c:pt>
                <c:pt idx="49">
                  <c:v>-1.8610710463895508E-4</c:v>
                </c:pt>
                <c:pt idx="50">
                  <c:v>-3.7025038182070258E-4</c:v>
                </c:pt>
                <c:pt idx="51">
                  <c:v>-5.1248602310827174E-4</c:v>
                </c:pt>
                <c:pt idx="52">
                  <c:v>0</c:v>
                </c:pt>
                <c:pt idx="53">
                  <c:v>-7.0343275182893628E-4</c:v>
                </c:pt>
                <c:pt idx="54">
                  <c:v>2.3509497837137516E-4</c:v>
                </c:pt>
                <c:pt idx="55">
                  <c:v>-4.2926643136509401E-4</c:v>
                </c:pt>
                <c:pt idx="56">
                  <c:v>-1.2656379301952958E-3</c:v>
                </c:pt>
                <c:pt idx="57">
                  <c:v>4.9845479014987149E-5</c:v>
                </c:pt>
                <c:pt idx="58">
                  <c:v>-9.8793677204656039E-4</c:v>
                </c:pt>
                <c:pt idx="59">
                  <c:v>4.8567265662957659E-4</c:v>
                </c:pt>
                <c:pt idx="60">
                  <c:v>-9.2678405931423402E-4</c:v>
                </c:pt>
                <c:pt idx="61">
                  <c:v>2.7566435108616894E-4</c:v>
                </c:pt>
                <c:pt idx="62">
                  <c:v>5.6853715390214887E-5</c:v>
                </c:pt>
                <c:pt idx="63">
                  <c:v>-1.3401701433398694E-3</c:v>
                </c:pt>
                <c:pt idx="64">
                  <c:v>-1.3061806091551054E-3</c:v>
                </c:pt>
                <c:pt idx="65">
                  <c:v>6.0477774417977415E-5</c:v>
                </c:pt>
                <c:pt idx="66">
                  <c:v>-5.5316533497229425E-4</c:v>
                </c:pt>
                <c:pt idx="67">
                  <c:v>0</c:v>
                </c:pt>
                <c:pt idx="68">
                  <c:v>-5.8358189599283516E-4</c:v>
                </c:pt>
                <c:pt idx="69">
                  <c:v>-9.4825250609575917E-4</c:v>
                </c:pt>
                <c:pt idx="70">
                  <c:v>-6.3667232597619527E-4</c:v>
                </c:pt>
                <c:pt idx="71">
                  <c:v>2.1830883423090697E-4</c:v>
                </c:pt>
                <c:pt idx="72">
                  <c:v>-7.8733957956100831E-5</c:v>
                </c:pt>
                <c:pt idx="73">
                  <c:v>3.0547070258259978E-3</c:v>
                </c:pt>
                <c:pt idx="74">
                  <c:v>0</c:v>
                </c:pt>
              </c:numCache>
            </c:numRef>
          </c:val>
          <c:smooth val="0"/>
          <c:extLst xmlns:c15="http://schemas.microsoft.com/office/drawing/2012/chart">
            <c:ext xmlns:c16="http://schemas.microsoft.com/office/drawing/2014/chart" uri="{C3380CC4-5D6E-409C-BE32-E72D297353CC}">
              <c16:uniqueId val="{00000006-B503-454E-B4ED-450DB1949327}"/>
            </c:ext>
          </c:extLst>
        </c:ser>
        <c:ser>
          <c:idx val="2"/>
          <c:order val="2"/>
          <c:tx>
            <c:strRef>
              <c:f>'Grafik Entwicklung 2023 Bas.''21'!$B$42</c:f>
              <c:strCache>
                <c:ptCount val="1"/>
                <c:pt idx="0">
                  <c:v>Rohrleitungen und Hausanschlussleitungen</c:v>
                </c:pt>
              </c:strCache>
            </c:strRef>
          </c:tx>
          <c:spPr>
            <a:ln w="22225" cap="rnd" cmpd="sng" algn="ctr">
              <a:solidFill>
                <a:schemeClr val="accent3"/>
              </a:solidFill>
              <a:round/>
            </a:ln>
            <a:effectLst/>
          </c:spPr>
          <c:marker>
            <c:symbol val="none"/>
          </c:marker>
          <c:cat>
            <c:numRef>
              <c:f>'Grafik Entwicklung 2023 Bas.''21'!$C$33:$BY$33</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Bas.''21'!$C$42:$BY$42</c:f>
              <c:numCache>
                <c:formatCode>0.0000</c:formatCode>
                <c:ptCount val="75"/>
                <c:pt idx="1">
                  <c:v>1.7692416859833582E-3</c:v>
                </c:pt>
                <c:pt idx="2">
                  <c:v>1.1403508771929971E-3</c:v>
                </c:pt>
                <c:pt idx="3">
                  <c:v>-1.0721860942125572E-3</c:v>
                </c:pt>
                <c:pt idx="4">
                  <c:v>7.3307995082738664E-4</c:v>
                </c:pt>
                <c:pt idx="5">
                  <c:v>-7.3715367953108846E-4</c:v>
                </c:pt>
                <c:pt idx="6">
                  <c:v>5.2656773575874283E-3</c:v>
                </c:pt>
                <c:pt idx="7">
                  <c:v>4.7771678394676886E-3</c:v>
                </c:pt>
                <c:pt idx="8">
                  <c:v>-3.2907226933299727E-3</c:v>
                </c:pt>
                <c:pt idx="9">
                  <c:v>0</c:v>
                </c:pt>
                <c:pt idx="10">
                  <c:v>-2.0582803490617474E-3</c:v>
                </c:pt>
                <c:pt idx="11">
                  <c:v>-4.9279757391963441E-3</c:v>
                </c:pt>
                <c:pt idx="12">
                  <c:v>2.616559551260611E-4</c:v>
                </c:pt>
                <c:pt idx="13">
                  <c:v>2.159902456018159E-3</c:v>
                </c:pt>
                <c:pt idx="14">
                  <c:v>-1.130458565046899E-3</c:v>
                </c:pt>
                <c:pt idx="15">
                  <c:v>-4.6209012605813449E-4</c:v>
                </c:pt>
                <c:pt idx="16">
                  <c:v>-2.7789306530486835E-3</c:v>
                </c:pt>
                <c:pt idx="17">
                  <c:v>-2.18047025475121E-4</c:v>
                </c:pt>
                <c:pt idx="18">
                  <c:v>2.159902456018159E-3</c:v>
                </c:pt>
                <c:pt idx="19">
                  <c:v>-2.9557011988029513E-3</c:v>
                </c:pt>
                <c:pt idx="20">
                  <c:v>-5.847728972141808E-3</c:v>
                </c:pt>
                <c:pt idx="21">
                  <c:v>-1.3010026692985566E-3</c:v>
                </c:pt>
                <c:pt idx="22">
                  <c:v>-4.8011639185256971E-3</c:v>
                </c:pt>
                <c:pt idx="23">
                  <c:v>-3.8095238095238182E-3</c:v>
                </c:pt>
                <c:pt idx="24">
                  <c:v>-4.7699726313045199E-3</c:v>
                </c:pt>
                <c:pt idx="25">
                  <c:v>-4.2007455627885992E-3</c:v>
                </c:pt>
                <c:pt idx="26">
                  <c:v>-3.2285471537808474E-3</c:v>
                </c:pt>
                <c:pt idx="27">
                  <c:v>-3.4447821681863333E-3</c:v>
                </c:pt>
                <c:pt idx="28">
                  <c:v>-1.6771990775406032E-3</c:v>
                </c:pt>
                <c:pt idx="29">
                  <c:v>-3.2907226933299727E-3</c:v>
                </c:pt>
                <c:pt idx="30">
                  <c:v>-4.2076711757138563E-3</c:v>
                </c:pt>
                <c:pt idx="31">
                  <c:v>-2.5776170507444407E-3</c:v>
                </c:pt>
                <c:pt idx="32">
                  <c:v>-3.6769066540149886E-3</c:v>
                </c:pt>
                <c:pt idx="33">
                  <c:v>-2.714861929878909E-3</c:v>
                </c:pt>
                <c:pt idx="34">
                  <c:v>-3.4350997722799592E-3</c:v>
                </c:pt>
                <c:pt idx="35">
                  <c:v>-2.7759315009578955E-3</c:v>
                </c:pt>
                <c:pt idx="36">
                  <c:v>-3.1719924812029232E-3</c:v>
                </c:pt>
                <c:pt idx="37">
                  <c:v>-3.0427993754253979E-3</c:v>
                </c:pt>
                <c:pt idx="38">
                  <c:v>-2.0394844183390104E-3</c:v>
                </c:pt>
                <c:pt idx="39">
                  <c:v>-3.7217765279962123E-3</c:v>
                </c:pt>
                <c:pt idx="40">
                  <c:v>-2.1728942098760973E-3</c:v>
                </c:pt>
                <c:pt idx="41">
                  <c:v>-3.1842787608606926E-3</c:v>
                </c:pt>
                <c:pt idx="42">
                  <c:v>-3.2702069504099152E-3</c:v>
                </c:pt>
                <c:pt idx="43">
                  <c:v>-3.8437564928319734E-3</c:v>
                </c:pt>
                <c:pt idx="44">
                  <c:v>-3.7947621592732128E-3</c:v>
                </c:pt>
                <c:pt idx="45">
                  <c:v>-2.4872931761652506E-3</c:v>
                </c:pt>
                <c:pt idx="46">
                  <c:v>-3.4381139489194634E-3</c:v>
                </c:pt>
                <c:pt idx="47">
                  <c:v>-3.2716545990881807E-3</c:v>
                </c:pt>
                <c:pt idx="48">
                  <c:v>-3.0563313484744947E-3</c:v>
                </c:pt>
                <c:pt idx="49">
                  <c:v>-2.8982506986853229E-3</c:v>
                </c:pt>
                <c:pt idx="50">
                  <c:v>-3.1417387721466294E-3</c:v>
                </c:pt>
                <c:pt idx="51">
                  <c:v>-3.7689090815220538E-3</c:v>
                </c:pt>
                <c:pt idx="52">
                  <c:v>-3.1417387721466294E-3</c:v>
                </c:pt>
                <c:pt idx="53">
                  <c:v>-4.0076041720187305E-3</c:v>
                </c:pt>
                <c:pt idx="54">
                  <c:v>-3.1226004607115554E-3</c:v>
                </c:pt>
                <c:pt idx="55">
                  <c:v>-3.1226004607115554E-3</c:v>
                </c:pt>
                <c:pt idx="56">
                  <c:v>-3.4339603300702626E-3</c:v>
                </c:pt>
                <c:pt idx="57">
                  <c:v>-3.6229981622474261E-3</c:v>
                </c:pt>
                <c:pt idx="58">
                  <c:v>-2.7609354699003053E-3</c:v>
                </c:pt>
                <c:pt idx="59">
                  <c:v>-3.4015502146880205E-3</c:v>
                </c:pt>
                <c:pt idx="60">
                  <c:v>-3.5157357527644262E-3</c:v>
                </c:pt>
                <c:pt idx="61">
                  <c:v>-2.166723685711025E-3</c:v>
                </c:pt>
                <c:pt idx="62">
                  <c:v>-2.9621885345879617E-3</c:v>
                </c:pt>
                <c:pt idx="63">
                  <c:v>-2.919795018472171E-3</c:v>
                </c:pt>
                <c:pt idx="64">
                  <c:v>-3.3929112390185256E-3</c:v>
                </c:pt>
                <c:pt idx="65">
                  <c:v>-3.56857195594662E-3</c:v>
                </c:pt>
                <c:pt idx="66">
                  <c:v>-4.4486215538848128E-3</c:v>
                </c:pt>
                <c:pt idx="67">
                  <c:v>-3.8233607340852904E-3</c:v>
                </c:pt>
                <c:pt idx="68">
                  <c:v>-4.4203998152669843E-3</c:v>
                </c:pt>
                <c:pt idx="69">
                  <c:v>-3.073913650971094E-3</c:v>
                </c:pt>
                <c:pt idx="70">
                  <c:v>-3.0235988200589814E-3</c:v>
                </c:pt>
                <c:pt idx="71">
                  <c:v>-3.6210018105008457E-3</c:v>
                </c:pt>
                <c:pt idx="72">
                  <c:v>-2.9279101052465117E-3</c:v>
                </c:pt>
                <c:pt idx="73">
                  <c:v>-1.0939921597229452E-3</c:v>
                </c:pt>
                <c:pt idx="74">
                  <c:v>0</c:v>
                </c:pt>
              </c:numCache>
            </c:numRef>
          </c:val>
          <c:smooth val="0"/>
          <c:extLst>
            <c:ext xmlns:c16="http://schemas.microsoft.com/office/drawing/2014/chart" uri="{C3380CC4-5D6E-409C-BE32-E72D297353CC}">
              <c16:uniqueId val="{00000000-B503-454E-B4ED-450DB1949327}"/>
            </c:ext>
          </c:extLst>
        </c:ser>
        <c:ser>
          <c:idx val="3"/>
          <c:order val="3"/>
          <c:tx>
            <c:strRef>
              <c:f>'Grafik Entwicklung 2023 Bas.''21'!$B$43</c:f>
              <c:strCache>
                <c:ptCount val="1"/>
                <c:pt idx="0">
                  <c:v>Rohrleitungen &gt; 16 bar</c:v>
                </c:pt>
              </c:strCache>
            </c:strRef>
          </c:tx>
          <c:spPr>
            <a:ln w="22225" cap="rnd" cmpd="sng" algn="ctr">
              <a:solidFill>
                <a:schemeClr val="accent4"/>
              </a:solidFill>
              <a:round/>
            </a:ln>
            <a:effectLst/>
          </c:spPr>
          <c:marker>
            <c:symbol val="none"/>
          </c:marker>
          <c:cat>
            <c:numRef>
              <c:f>'Grafik Entwicklung 2023 Bas.''21'!$C$33:$BY$33</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Bas.''21'!$C$43:$BY$43</c:f>
              <c:numCache>
                <c:formatCode>0.0000</c:formatCode>
                <c:ptCount val="75"/>
                <c:pt idx="0">
                  <c:v>-2.6302049340817035E-2</c:v>
                </c:pt>
                <c:pt idx="1">
                  <c:v>-2.5060298300831785E-2</c:v>
                </c:pt>
                <c:pt idx="2">
                  <c:v>-2.0564224449726165E-2</c:v>
                </c:pt>
                <c:pt idx="3">
                  <c:v>-2.8827745518408943E-2</c:v>
                </c:pt>
                <c:pt idx="4">
                  <c:v>-3.0472150909699791E-2</c:v>
                </c:pt>
                <c:pt idx="5">
                  <c:v>-3.1804838228599142E-2</c:v>
                </c:pt>
                <c:pt idx="6">
                  <c:v>-2.7122197291055805E-2</c:v>
                </c:pt>
                <c:pt idx="7">
                  <c:v>-2.8276035975455915E-2</c:v>
                </c:pt>
                <c:pt idx="8">
                  <c:v>-2.9715352638624681E-2</c:v>
                </c:pt>
                <c:pt idx="9">
                  <c:v>-2.6673404197722461E-2</c:v>
                </c:pt>
                <c:pt idx="10">
                  <c:v>-2.8461238944616496E-2</c:v>
                </c:pt>
                <c:pt idx="11">
                  <c:v>-3.1517032609112205E-2</c:v>
                </c:pt>
                <c:pt idx="12">
                  <c:v>-2.3946037099493944E-2</c:v>
                </c:pt>
                <c:pt idx="13">
                  <c:v>-2.2001260700705627E-2</c:v>
                </c:pt>
                <c:pt idx="14">
                  <c:v>-2.5328736866007451E-2</c:v>
                </c:pt>
                <c:pt idx="15">
                  <c:v>-2.3723235857702307E-2</c:v>
                </c:pt>
                <c:pt idx="16">
                  <c:v>-2.4007386888273308E-2</c:v>
                </c:pt>
                <c:pt idx="17">
                  <c:v>-2.4676367078968586E-2</c:v>
                </c:pt>
                <c:pt idx="18">
                  <c:v>-2.0448020623791585E-2</c:v>
                </c:pt>
                <c:pt idx="19">
                  <c:v>-2.1599824326752226E-2</c:v>
                </c:pt>
                <c:pt idx="20">
                  <c:v>-2.5983974823495459E-2</c:v>
                </c:pt>
                <c:pt idx="21">
                  <c:v>-2.4284253578732318E-2</c:v>
                </c:pt>
                <c:pt idx="22">
                  <c:v>-2.0831288644616697E-2</c:v>
                </c:pt>
                <c:pt idx="23">
                  <c:v>-2.1747815230961254E-2</c:v>
                </c:pt>
                <c:pt idx="24">
                  <c:v>-2.3013437731457032E-2</c:v>
                </c:pt>
                <c:pt idx="25">
                  <c:v>-2.239586359147161E-2</c:v>
                </c:pt>
                <c:pt idx="26">
                  <c:v>-2.3522960140849203E-2</c:v>
                </c:pt>
                <c:pt idx="27">
                  <c:v>-2.155185174220664E-2</c:v>
                </c:pt>
                <c:pt idx="28">
                  <c:v>-2.0896146153616457E-2</c:v>
                </c:pt>
                <c:pt idx="29">
                  <c:v>-1.8757802746566909E-2</c:v>
                </c:pt>
                <c:pt idx="30">
                  <c:v>-1.878526385662127E-2</c:v>
                </c:pt>
                <c:pt idx="31">
                  <c:v>-1.869589896409829E-2</c:v>
                </c:pt>
                <c:pt idx="32">
                  <c:v>-1.7952538430788145E-2</c:v>
                </c:pt>
                <c:pt idx="33">
                  <c:v>-1.8987820561313318E-2</c:v>
                </c:pt>
                <c:pt idx="34">
                  <c:v>-2.0506545036526047E-2</c:v>
                </c:pt>
                <c:pt idx="35">
                  <c:v>-1.9873532068654054E-2</c:v>
                </c:pt>
                <c:pt idx="36">
                  <c:v>-2.0234456610051521E-2</c:v>
                </c:pt>
                <c:pt idx="37">
                  <c:v>-2.1049721574977198E-2</c:v>
                </c:pt>
                <c:pt idx="38">
                  <c:v>-1.9278241448219102E-2</c:v>
                </c:pt>
                <c:pt idx="39">
                  <c:v>-2.0546039820371287E-2</c:v>
                </c:pt>
                <c:pt idx="40">
                  <c:v>-1.9622392612746342E-2</c:v>
                </c:pt>
                <c:pt idx="41">
                  <c:v>-1.9283033518829984E-2</c:v>
                </c:pt>
                <c:pt idx="42">
                  <c:v>-1.8377066858375368E-2</c:v>
                </c:pt>
                <c:pt idx="43">
                  <c:v>-1.6187891831196843E-2</c:v>
                </c:pt>
                <c:pt idx="44">
                  <c:v>-1.6044999769468271E-2</c:v>
                </c:pt>
                <c:pt idx="45">
                  <c:v>-1.395240317312163E-2</c:v>
                </c:pt>
                <c:pt idx="46">
                  <c:v>-1.766356949283765E-2</c:v>
                </c:pt>
                <c:pt idx="47">
                  <c:v>-1.6022754207158263E-2</c:v>
                </c:pt>
                <c:pt idx="48">
                  <c:v>-1.6187891831196843E-2</c:v>
                </c:pt>
                <c:pt idx="49">
                  <c:v>-1.6568157490575497E-2</c:v>
                </c:pt>
                <c:pt idx="50">
                  <c:v>-1.6417499770705279E-2</c:v>
                </c:pt>
                <c:pt idx="51">
                  <c:v>-1.7402756220309401E-2</c:v>
                </c:pt>
                <c:pt idx="52">
                  <c:v>-1.7558089603511573E-2</c:v>
                </c:pt>
                <c:pt idx="53">
                  <c:v>-1.8512349497930014E-2</c:v>
                </c:pt>
                <c:pt idx="54">
                  <c:v>-1.8752098220709001E-2</c:v>
                </c:pt>
                <c:pt idx="55">
                  <c:v>-2.0929997982650717E-2</c:v>
                </c:pt>
                <c:pt idx="56">
                  <c:v>-2.3252118644067732E-2</c:v>
                </c:pt>
                <c:pt idx="57">
                  <c:v>-2.281966502249444E-2</c:v>
                </c:pt>
                <c:pt idx="58">
                  <c:v>-2.4052016801887399E-2</c:v>
                </c:pt>
                <c:pt idx="59">
                  <c:v>-2.4046032707450093E-2</c:v>
                </c:pt>
                <c:pt idx="60">
                  <c:v>-2.2767177806391148E-2</c:v>
                </c:pt>
                <c:pt idx="61">
                  <c:v>-2.1797412285814222E-2</c:v>
                </c:pt>
                <c:pt idx="62">
                  <c:v>-2.2432762836185782E-2</c:v>
                </c:pt>
                <c:pt idx="63">
                  <c:v>-2.2422360248447237E-2</c:v>
                </c:pt>
                <c:pt idx="64">
                  <c:v>-2.2569337679109625E-2</c:v>
                </c:pt>
                <c:pt idx="65">
                  <c:v>-2.228945418621886E-2</c:v>
                </c:pt>
                <c:pt idx="66">
                  <c:v>-2.1322620519159563E-2</c:v>
                </c:pt>
                <c:pt idx="67">
                  <c:v>-1.9965597739279972E-2</c:v>
                </c:pt>
                <c:pt idx="68">
                  <c:v>-2.0752521334367779E-2</c:v>
                </c:pt>
                <c:pt idx="69">
                  <c:v>-2.0224255348421316E-2</c:v>
                </c:pt>
                <c:pt idx="70">
                  <c:v>-1.9278651205804853E-2</c:v>
                </c:pt>
                <c:pt idx="71">
                  <c:v>-1.9508721965112219E-2</c:v>
                </c:pt>
                <c:pt idx="72">
                  <c:v>-1.551349674215885E-4</c:v>
                </c:pt>
                <c:pt idx="73">
                  <c:v>1.4761544284632944E-2</c:v>
                </c:pt>
                <c:pt idx="74">
                  <c:v>0</c:v>
                </c:pt>
              </c:numCache>
            </c:numRef>
          </c:val>
          <c:smooth val="0"/>
          <c:extLst>
            <c:ext xmlns:c16="http://schemas.microsoft.com/office/drawing/2014/chart" uri="{C3380CC4-5D6E-409C-BE32-E72D297353CC}">
              <c16:uniqueId val="{00000001-B503-454E-B4ED-450DB1949327}"/>
            </c:ext>
          </c:extLst>
        </c:ser>
        <c:ser>
          <c:idx val="4"/>
          <c:order val="4"/>
          <c:tx>
            <c:strRef>
              <c:f>'Grafik Entwicklung 2023 Bas.''21'!$B$44</c:f>
              <c:strCache>
                <c:ptCount val="1"/>
                <c:pt idx="0">
                  <c:v>übrige Anlagengruppen</c:v>
                </c:pt>
              </c:strCache>
            </c:strRef>
          </c:tx>
          <c:spPr>
            <a:ln w="22225" cap="rnd" cmpd="sng" algn="ctr">
              <a:solidFill>
                <a:schemeClr val="accent5"/>
              </a:solidFill>
              <a:round/>
            </a:ln>
            <a:effectLst/>
          </c:spPr>
          <c:marker>
            <c:symbol val="none"/>
          </c:marker>
          <c:cat>
            <c:numRef>
              <c:f>'Grafik Entwicklung 2023 Bas.''21'!$C$33:$BY$33</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Bas.''21'!$C$44:$BY$44</c:f>
              <c:numCache>
                <c:formatCode>0.0000</c:formatCode>
                <c:ptCount val="75"/>
                <c:pt idx="1">
                  <c:v>-1.0644085007615822E-2</c:v>
                </c:pt>
                <c:pt idx="2">
                  <c:v>-6.2324042036491223E-3</c:v>
                </c:pt>
                <c:pt idx="3">
                  <c:v>-1.2495882288349525E-2</c:v>
                </c:pt>
                <c:pt idx="4">
                  <c:v>-9.3407888253314031E-3</c:v>
                </c:pt>
                <c:pt idx="5">
                  <c:v>-7.2543230704343875E-3</c:v>
                </c:pt>
                <c:pt idx="6">
                  <c:v>-6.2324042036491223E-3</c:v>
                </c:pt>
                <c:pt idx="7">
                  <c:v>-1.1721052057186543E-2</c:v>
                </c:pt>
                <c:pt idx="8">
                  <c:v>-1.0670223407802659E-2</c:v>
                </c:pt>
                <c:pt idx="9">
                  <c:v>-9.8767068805516445E-3</c:v>
                </c:pt>
                <c:pt idx="10">
                  <c:v>-1.2495882288349525E-2</c:v>
                </c:pt>
                <c:pt idx="11">
                  <c:v>-1.0670223407802659E-2</c:v>
                </c:pt>
                <c:pt idx="12">
                  <c:v>-1.2194024478041743E-2</c:v>
                </c:pt>
                <c:pt idx="13">
                  <c:v>-9.6414991852254994E-3</c:v>
                </c:pt>
                <c:pt idx="14">
                  <c:v>-7.4667762707220087E-3</c:v>
                </c:pt>
                <c:pt idx="15">
                  <c:v>-9.383906021918853E-3</c:v>
                </c:pt>
                <c:pt idx="16">
                  <c:v>-1.2327825324197961E-2</c:v>
                </c:pt>
                <c:pt idx="17">
                  <c:v>-1.0963646855164488E-2</c:v>
                </c:pt>
                <c:pt idx="18">
                  <c:v>-9.5335457182254002E-3</c:v>
                </c:pt>
                <c:pt idx="19">
                  <c:v>-1.2327825324197961E-2</c:v>
                </c:pt>
                <c:pt idx="20">
                  <c:v>-1.1331854566496213E-2</c:v>
                </c:pt>
                <c:pt idx="21">
                  <c:v>-1.1494834919991925E-2</c:v>
                </c:pt>
                <c:pt idx="22">
                  <c:v>-1.0688429643280317E-2</c:v>
                </c:pt>
                <c:pt idx="23">
                  <c:v>-1.169416105925758E-2</c:v>
                </c:pt>
                <c:pt idx="24">
                  <c:v>-9.0100496707866684E-3</c:v>
                </c:pt>
                <c:pt idx="25">
                  <c:v>-1.0717094913476721E-2</c:v>
                </c:pt>
                <c:pt idx="26">
                  <c:v>-9.6588573777229847E-3</c:v>
                </c:pt>
                <c:pt idx="27">
                  <c:v>-1.0089885245319175E-2</c:v>
                </c:pt>
                <c:pt idx="28">
                  <c:v>-7.7229969620439265E-3</c:v>
                </c:pt>
                <c:pt idx="29">
                  <c:v>-9.1770278271166017E-3</c:v>
                </c:pt>
                <c:pt idx="30">
                  <c:v>-9.7787322161292378E-3</c:v>
                </c:pt>
                <c:pt idx="31">
                  <c:v>-8.6707566462167485E-3</c:v>
                </c:pt>
                <c:pt idx="32">
                  <c:v>-8.2940457482102437E-3</c:v>
                </c:pt>
                <c:pt idx="33">
                  <c:v>-7.9357713012807585E-3</c:v>
                </c:pt>
                <c:pt idx="34">
                  <c:v>-8.6398187054435027E-3</c:v>
                </c:pt>
                <c:pt idx="35">
                  <c:v>-9.128429230395585E-3</c:v>
                </c:pt>
                <c:pt idx="36">
                  <c:v>-8.9334458285771357E-3</c:v>
                </c:pt>
                <c:pt idx="37">
                  <c:v>-9.4023825932854077E-3</c:v>
                </c:pt>
                <c:pt idx="38">
                  <c:v>-9.4248894018080787E-3</c:v>
                </c:pt>
                <c:pt idx="39">
                  <c:v>-8.2515502172744171E-3</c:v>
                </c:pt>
                <c:pt idx="40">
                  <c:v>-8.6172344689379177E-3</c:v>
                </c:pt>
                <c:pt idx="41">
                  <c:v>-7.7377316228873783E-3</c:v>
                </c:pt>
                <c:pt idx="42">
                  <c:v>-9.044599230689232E-3</c:v>
                </c:pt>
                <c:pt idx="43">
                  <c:v>-9.3842260649514841E-3</c:v>
                </c:pt>
                <c:pt idx="44">
                  <c:v>-8.129222972973027E-3</c:v>
                </c:pt>
                <c:pt idx="45">
                  <c:v>-8.4674005080440651E-3</c:v>
                </c:pt>
                <c:pt idx="46">
                  <c:v>-9.3719702682323325E-3</c:v>
                </c:pt>
                <c:pt idx="47">
                  <c:v>-8.6371343789741761E-3</c:v>
                </c:pt>
                <c:pt idx="48">
                  <c:v>-8.7357307465566469E-3</c:v>
                </c:pt>
                <c:pt idx="49">
                  <c:v>-8.7357307465566469E-3</c:v>
                </c:pt>
                <c:pt idx="50">
                  <c:v>-8.129222972973027E-3</c:v>
                </c:pt>
                <c:pt idx="51">
                  <c:v>-7.800312012480437E-3</c:v>
                </c:pt>
                <c:pt idx="52">
                  <c:v>-7.886698139405679E-3</c:v>
                </c:pt>
                <c:pt idx="53">
                  <c:v>-8.446505465385834E-3</c:v>
                </c:pt>
                <c:pt idx="54">
                  <c:v>-9.0175870953287385E-3</c:v>
                </c:pt>
                <c:pt idx="55">
                  <c:v>-8.181818181818179E-3</c:v>
                </c:pt>
                <c:pt idx="56">
                  <c:v>-9.1396898402028581E-3</c:v>
                </c:pt>
                <c:pt idx="57">
                  <c:v>-8.4487792756413604E-3</c:v>
                </c:pt>
                <c:pt idx="58">
                  <c:v>-8.8006034699522617E-3</c:v>
                </c:pt>
                <c:pt idx="59">
                  <c:v>-8.3267248215702638E-3</c:v>
                </c:pt>
                <c:pt idx="60">
                  <c:v>-8.4946030529475802E-3</c:v>
                </c:pt>
                <c:pt idx="61">
                  <c:v>-8.4369163392798985E-3</c:v>
                </c:pt>
                <c:pt idx="62">
                  <c:v>-8.8417926565875771E-3</c:v>
                </c:pt>
                <c:pt idx="63">
                  <c:v>-8.4177388447851387E-3</c:v>
                </c:pt>
                <c:pt idx="64">
                  <c:v>-8.5628168242224412E-3</c:v>
                </c:pt>
                <c:pt idx="65">
                  <c:v>-8.7761072181780087E-3</c:v>
                </c:pt>
                <c:pt idx="66">
                  <c:v>-8.1934184016119183E-3</c:v>
                </c:pt>
                <c:pt idx="67">
                  <c:v>-8.6087014105025172E-3</c:v>
                </c:pt>
                <c:pt idx="68">
                  <c:v>-8.5551330798480096E-3</c:v>
                </c:pt>
                <c:pt idx="69">
                  <c:v>-8.2719310440706462E-3</c:v>
                </c:pt>
                <c:pt idx="70">
                  <c:v>-8.789199831247374E-3</c:v>
                </c:pt>
                <c:pt idx="71">
                  <c:v>-9.1672498250525702E-3</c:v>
                </c:pt>
                <c:pt idx="72">
                  <c:v>3.6173324097592552E-3</c:v>
                </c:pt>
                <c:pt idx="73">
                  <c:v>3.3299284984678268E-2</c:v>
                </c:pt>
                <c:pt idx="74">
                  <c:v>0</c:v>
                </c:pt>
              </c:numCache>
            </c:numRef>
          </c:val>
          <c:smooth val="0"/>
          <c:extLst>
            <c:ext xmlns:c16="http://schemas.microsoft.com/office/drawing/2014/chart" uri="{C3380CC4-5D6E-409C-BE32-E72D297353CC}">
              <c16:uniqueId val="{00000007-B503-454E-B4ED-450DB1949327}"/>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extLst>
          <c:ext xmlns:c15="http://schemas.microsoft.com/office/drawing/2012/chart" uri="{02D57815-91ED-43cb-92C2-25804820EDAC}">
            <c15:filteredLineSeries>
              <c15:ser>
                <c:idx val="0"/>
                <c:order val="0"/>
                <c:tx>
                  <c:strRef>
                    <c:extLst>
                      <c:ext uri="{02D57815-91ED-43cb-92C2-25804820EDAC}">
                        <c15:formulaRef>
                          <c15:sqref>'Grafik Entwicklung 2023 Bas.''21'!$B$33</c15:sqref>
                        </c15:formulaRef>
                      </c:ext>
                    </c:extLst>
                    <c:strCache>
                      <c:ptCount val="1"/>
                      <c:pt idx="0">
                        <c:v>Faktorveränderungenen für die Anlagengruppen
Basis 2021=100 vs. Basis 2015=100</c:v>
                      </c:pt>
                    </c:strCache>
                  </c:strRef>
                </c:tx>
                <c:spPr>
                  <a:ln w="22225" cap="rnd" cmpd="sng" algn="ctr">
                    <a:solidFill>
                      <a:schemeClr val="accent1"/>
                    </a:solidFill>
                    <a:round/>
                  </a:ln>
                  <a:effectLst/>
                </c:spPr>
                <c:marker>
                  <c:symbol val="none"/>
                </c:marker>
                <c:cat>
                  <c:numRef>
                    <c:extLst>
                      <c:ext uri="{02D57815-91ED-43cb-92C2-25804820EDAC}">
                        <c15:formulaRef>
                          <c15:sqref>'Grafik Entwicklung 2023 Bas.''21'!$C$33:$BY$33</c15:sqref>
                        </c15:formulaRef>
                      </c:ext>
                    </c:extLst>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extLst>
                      <c:ext uri="{02D57815-91ED-43cb-92C2-25804820EDAC}">
                        <c15:formulaRef>
                          <c15:sqref>'Grafik Entwicklung 2023 Bas.''21'!$C$33:$BY$33</c15:sqref>
                        </c15:formulaRef>
                      </c:ext>
                    </c:extLst>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val>
                <c:smooth val="0"/>
                <c:extLst>
                  <c:ext xmlns:c16="http://schemas.microsoft.com/office/drawing/2014/chart" uri="{C3380CC4-5D6E-409C-BE32-E72D297353CC}">
                    <c16:uniqueId val="{00000005-B503-454E-B4ED-450DB1949327}"/>
                  </c:ext>
                </c:extLst>
              </c15:ser>
            </c15:filteredLineSeries>
          </c:ext>
        </c:extLst>
      </c:lineChart>
      <c:dateAx>
        <c:axId val="1706334784"/>
        <c:scaling>
          <c:orientation val="minMax"/>
        </c:scaling>
        <c:delete val="0"/>
        <c:axPos val="b"/>
        <c:numFmt formatCode="General" sourceLinked="1"/>
        <c:majorTickMark val="none"/>
        <c:minorTickMark val="none"/>
        <c:tickLblPos val="nextTo"/>
        <c:spPr>
          <a:noFill/>
          <a:ln w="6350" cap="flat" cmpd="sng" algn="ctr">
            <a:solidFill>
              <a:srgbClr val="264F87"/>
            </a:solidFill>
            <a:round/>
          </a:ln>
          <a:effectLst/>
        </c:spPr>
        <c:txPr>
          <a:bodyPr rot="-60000000" spcFirstLastPara="1" vertOverflow="ellipsis" vert="horz" wrap="square" anchor="t" anchorCtr="0"/>
          <a:lstStyle/>
          <a:p>
            <a:pPr>
              <a:defRPr lang="en-US" sz="900" b="0" i="0" u="none" strike="noStrike" kern="1200" spc="20" baseline="0">
                <a:solidFill>
                  <a:schemeClr val="dk1"/>
                </a:solidFill>
                <a:latin typeface="Arial" panose="020B0604020202020204" pitchFamily="34" charset="0"/>
                <a:ea typeface="+mn-ea"/>
                <a:cs typeface="Arial" panose="020B0604020202020204" pitchFamily="34" charset="0"/>
              </a:defRPr>
            </a:pPr>
            <a:endParaRPr lang="de-DE"/>
          </a:p>
        </c:txPr>
        <c:crossAx val="1515950944"/>
        <c:crosses val="autoZero"/>
        <c:auto val="0"/>
        <c:lblOffset val="100"/>
        <c:baseTimeUnit val="days"/>
      </c:dateAx>
      <c:valAx>
        <c:axId val="1515950944"/>
        <c:scaling>
          <c:orientation val="minMax"/>
          <c:max val="0.1"/>
          <c:min val="-0.1"/>
        </c:scaling>
        <c:delete val="0"/>
        <c:axPos val="l"/>
        <c:numFmt formatCode="0.00%" sourceLinked="0"/>
        <c:majorTickMark val="none"/>
        <c:minorTickMark val="none"/>
        <c:tickLblPos val="nextTo"/>
        <c:spPr>
          <a:noFill/>
          <a:ln w="6350">
            <a:solidFill>
              <a:srgbClr val="264F87"/>
            </a:solidFill>
          </a:ln>
          <a:effectLst/>
        </c:spPr>
        <c:txPr>
          <a:bodyPr rot="-60000000" spcFirstLastPara="1" vertOverflow="ellipsis" vert="horz" wrap="square" anchor="t" anchorCtr="0"/>
          <a:lstStyle/>
          <a:p>
            <a:pPr>
              <a:defRPr lang="en-US" sz="900" b="0" i="0" u="none" strike="noStrike" kern="1200" spc="20" baseline="0">
                <a:solidFill>
                  <a:schemeClr val="dk1"/>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5.000000000000001E-2"/>
      </c:valAx>
      <c:spPr>
        <a:noFill/>
        <a:ln>
          <a:noFill/>
        </a:ln>
        <a:effectLst/>
      </c:spPr>
    </c:plotArea>
    <c:legend>
      <c:legendPos val="b"/>
      <c:layout>
        <c:manualLayout>
          <c:xMode val="edge"/>
          <c:yMode val="edge"/>
          <c:x val="0"/>
          <c:y val="0.9033726559197256"/>
          <c:w val="0.42202530036486707"/>
          <c:h val="4.4084083142956448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a:solidFill>
                  <a:srgbClr val="264F87"/>
                </a:solidFill>
                <a:latin typeface="Arial" panose="020B0604020202020204" pitchFamily="34" charset="0"/>
                <a:cs typeface="Arial" panose="020B0604020202020204" pitchFamily="34" charset="0"/>
              </a:rPr>
              <a:t>Indexfaktoren nach § 6a StromNEV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'Vergleich Strom 2023 Basis 2015'!$B$97:$C$97</c:f>
              <c:strCache>
                <c:ptCount val="2"/>
                <c:pt idx="0">
                  <c:v>Strom - Grundstücksanlagen und Gebäude </c:v>
                </c:pt>
              </c:strCache>
            </c:strRef>
          </c:tx>
          <c:spPr>
            <a:ln w="22225" cap="rnd" cmpd="sng" algn="ctr">
              <a:solidFill>
                <a:schemeClr val="accent1"/>
              </a:solidFill>
              <a:prstDash val="sysDot"/>
              <a:round/>
            </a:ln>
            <a:effectLst/>
          </c:spPr>
          <c:marker>
            <c:symbol val="none"/>
          </c:marker>
          <c:cat>
            <c:numRef>
              <c:f>'Vergleich Strom 2023 Basis 2015'!$D$96:$CE$96</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Basis 2015'!$D$97:$CE$97</c:f>
              <c:numCache>
                <c:formatCode>0.0000</c:formatCode>
                <c:ptCount val="80"/>
                <c:pt idx="0">
                  <c:v>24.651499999999999</c:v>
                </c:pt>
                <c:pt idx="1">
                  <c:v>23.926500000000001</c:v>
                </c:pt>
                <c:pt idx="2">
                  <c:v>22.287700000000001</c:v>
                </c:pt>
                <c:pt idx="3">
                  <c:v>19.141200000000001</c:v>
                </c:pt>
                <c:pt idx="4">
                  <c:v>17.684799999999999</c:v>
                </c:pt>
                <c:pt idx="5">
                  <c:v>15.6442</c:v>
                </c:pt>
                <c:pt idx="6">
                  <c:v>16.27</c:v>
                </c:pt>
                <c:pt idx="7">
                  <c:v>14.1478</c:v>
                </c:pt>
                <c:pt idx="8">
                  <c:v>13.227600000000001</c:v>
                </c:pt>
                <c:pt idx="9">
                  <c:v>13.6723</c:v>
                </c:pt>
                <c:pt idx="10">
                  <c:v>13.6723</c:v>
                </c:pt>
                <c:pt idx="11">
                  <c:v>12.912699999999999</c:v>
                </c:pt>
                <c:pt idx="12">
                  <c:v>12.612399999999999</c:v>
                </c:pt>
                <c:pt idx="13">
                  <c:v>12.1418</c:v>
                </c:pt>
                <c:pt idx="14">
                  <c:v>11.789899999999999</c:v>
                </c:pt>
                <c:pt idx="15">
                  <c:v>11.377599999999999</c:v>
                </c:pt>
                <c:pt idx="16">
                  <c:v>10.634</c:v>
                </c:pt>
                <c:pt idx="17">
                  <c:v>9.9816000000000003</c:v>
                </c:pt>
                <c:pt idx="18">
                  <c:v>9.2971000000000004</c:v>
                </c:pt>
                <c:pt idx="19">
                  <c:v>8.9396000000000004</c:v>
                </c:pt>
                <c:pt idx="20">
                  <c:v>8.5632000000000001</c:v>
                </c:pt>
                <c:pt idx="21">
                  <c:v>8.2172000000000001</c:v>
                </c:pt>
                <c:pt idx="22">
                  <c:v>8.0147999999999993</c:v>
                </c:pt>
                <c:pt idx="23">
                  <c:v>8.4300999999999995</c:v>
                </c:pt>
                <c:pt idx="24">
                  <c:v>8.0147999999999993</c:v>
                </c:pt>
                <c:pt idx="25">
                  <c:v>7.4633000000000003</c:v>
                </c:pt>
                <c:pt idx="26">
                  <c:v>6.3061999999999996</c:v>
                </c:pt>
                <c:pt idx="27">
                  <c:v>5.6887999999999996</c:v>
                </c:pt>
                <c:pt idx="28">
                  <c:v>5.4233000000000002</c:v>
                </c:pt>
                <c:pt idx="29">
                  <c:v>5.1002999999999998</c:v>
                </c:pt>
                <c:pt idx="30">
                  <c:v>4.8136000000000001</c:v>
                </c:pt>
                <c:pt idx="31">
                  <c:v>4.6887999999999996</c:v>
                </c:pt>
                <c:pt idx="32">
                  <c:v>4.5194000000000001</c:v>
                </c:pt>
                <c:pt idx="33">
                  <c:v>4.3387000000000002</c:v>
                </c:pt>
                <c:pt idx="34">
                  <c:v>4.1505000000000001</c:v>
                </c:pt>
                <c:pt idx="35">
                  <c:v>3.8645999999999998</c:v>
                </c:pt>
                <c:pt idx="36">
                  <c:v>3.5065</c:v>
                </c:pt>
                <c:pt idx="37">
                  <c:v>3.3069000000000002</c:v>
                </c:pt>
                <c:pt idx="38">
                  <c:v>3.1777000000000002</c:v>
                </c:pt>
                <c:pt idx="39">
                  <c:v>3.1227999999999998</c:v>
                </c:pt>
                <c:pt idx="40">
                  <c:v>3.0583</c:v>
                </c:pt>
                <c:pt idx="41">
                  <c:v>3.0411000000000001</c:v>
                </c:pt>
                <c:pt idx="42">
                  <c:v>2.9799000000000002</c:v>
                </c:pt>
                <c:pt idx="43">
                  <c:v>2.9157999999999999</c:v>
                </c:pt>
                <c:pt idx="44">
                  <c:v>2.8494000000000002</c:v>
                </c:pt>
                <c:pt idx="45">
                  <c:v>2.7530000000000001</c:v>
                </c:pt>
                <c:pt idx="46">
                  <c:v>2.5949</c:v>
                </c:pt>
                <c:pt idx="47">
                  <c:v>2.4466000000000001</c:v>
                </c:pt>
                <c:pt idx="48">
                  <c:v>2.3012999999999999</c:v>
                </c:pt>
                <c:pt idx="49">
                  <c:v>2.2256999999999998</c:v>
                </c:pt>
                <c:pt idx="50">
                  <c:v>2.181</c:v>
                </c:pt>
                <c:pt idx="51">
                  <c:v>2.1324000000000001</c:v>
                </c:pt>
                <c:pt idx="52">
                  <c:v>2.1267999999999998</c:v>
                </c:pt>
                <c:pt idx="53">
                  <c:v>2.1379999999999999</c:v>
                </c:pt>
                <c:pt idx="54">
                  <c:v>2.1493000000000002</c:v>
                </c:pt>
                <c:pt idx="55">
                  <c:v>2.1606999999999998</c:v>
                </c:pt>
                <c:pt idx="56">
                  <c:v>2.1463999999999999</c:v>
                </c:pt>
                <c:pt idx="57">
                  <c:v>2.1379999999999999</c:v>
                </c:pt>
                <c:pt idx="58">
                  <c:v>2.1324000000000001</c:v>
                </c:pt>
                <c:pt idx="59">
                  <c:v>2.1267999999999998</c:v>
                </c:pt>
                <c:pt idx="60">
                  <c:v>2.0966</c:v>
                </c:pt>
                <c:pt idx="61">
                  <c:v>2.0543</c:v>
                </c:pt>
                <c:pt idx="62">
                  <c:v>2.0062000000000002</c:v>
                </c:pt>
                <c:pt idx="63">
                  <c:v>1.9232</c:v>
                </c:pt>
                <c:pt idx="64">
                  <c:v>1.8531</c:v>
                </c:pt>
                <c:pt idx="65">
                  <c:v>1.8343</c:v>
                </c:pt>
                <c:pt idx="66">
                  <c:v>1.8138000000000001</c:v>
                </c:pt>
                <c:pt idx="67">
                  <c:v>1.7588999999999999</c:v>
                </c:pt>
                <c:pt idx="68">
                  <c:v>1.7161999999999999</c:v>
                </c:pt>
                <c:pt idx="69">
                  <c:v>1.6842999999999999</c:v>
                </c:pt>
                <c:pt idx="70">
                  <c:v>1.6535</c:v>
                </c:pt>
                <c:pt idx="71">
                  <c:v>1.627</c:v>
                </c:pt>
                <c:pt idx="72">
                  <c:v>1.5934999999999999</c:v>
                </c:pt>
                <c:pt idx="73">
                  <c:v>1.5422</c:v>
                </c:pt>
                <c:pt idx="74">
                  <c:v>1.4763999999999999</c:v>
                </c:pt>
                <c:pt idx="75">
                  <c:v>1.4136</c:v>
                </c:pt>
                <c:pt idx="76">
                  <c:v>1.3742000000000001</c:v>
                </c:pt>
                <c:pt idx="77">
                  <c:v>1.2701</c:v>
                </c:pt>
                <c:pt idx="78">
                  <c:v>1.0803</c:v>
                </c:pt>
                <c:pt idx="79">
                  <c:v>1</c:v>
                </c:pt>
              </c:numCache>
            </c:numRef>
          </c:val>
          <c:smooth val="0"/>
          <c:extLst>
            <c:ext xmlns:c16="http://schemas.microsoft.com/office/drawing/2014/chart" uri="{C3380CC4-5D6E-409C-BE32-E72D297353CC}">
              <c16:uniqueId val="{00000000-6468-4348-9811-DA2BC2C26F9A}"/>
            </c:ext>
          </c:extLst>
        </c:ser>
        <c:ser>
          <c:idx val="1"/>
          <c:order val="1"/>
          <c:tx>
            <c:strRef>
              <c:f>'Vergleich Strom 2023 Basis 2015'!$B$98:$C$98</c:f>
              <c:strCache>
                <c:ptCount val="2"/>
                <c:pt idx="0">
                  <c:v>Strom - Kabel </c:v>
                </c:pt>
              </c:strCache>
            </c:strRef>
          </c:tx>
          <c:spPr>
            <a:ln w="22225" cap="rnd" cmpd="sng" algn="ctr">
              <a:solidFill>
                <a:schemeClr val="accent2"/>
              </a:solidFill>
              <a:prstDash val="sysDot"/>
              <a:round/>
            </a:ln>
            <a:effectLst/>
          </c:spPr>
          <c:marker>
            <c:symbol val="none"/>
          </c:marker>
          <c:cat>
            <c:numRef>
              <c:f>'Vergleich Strom 2023 Basis 2015'!$D$96:$CE$96</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Basis 2015'!$D$98:$CE$98</c:f>
              <c:numCache>
                <c:formatCode>0.0000</c:formatCode>
                <c:ptCount val="80"/>
                <c:pt idx="14">
                  <c:v>3.4327999999999999</c:v>
                </c:pt>
                <c:pt idx="15">
                  <c:v>3.3121</c:v>
                </c:pt>
                <c:pt idx="16">
                  <c:v>3.2132000000000001</c:v>
                </c:pt>
                <c:pt idx="17">
                  <c:v>3.2339000000000002</c:v>
                </c:pt>
                <c:pt idx="18">
                  <c:v>3.1593</c:v>
                </c:pt>
                <c:pt idx="19">
                  <c:v>3.1265999999999998</c:v>
                </c:pt>
                <c:pt idx="20">
                  <c:v>2.8815</c:v>
                </c:pt>
                <c:pt idx="21">
                  <c:v>2.7202000000000002</c:v>
                </c:pt>
                <c:pt idx="22">
                  <c:v>2.5455999999999999</c:v>
                </c:pt>
                <c:pt idx="23">
                  <c:v>2.7907000000000002</c:v>
                </c:pt>
                <c:pt idx="24">
                  <c:v>2.7856000000000001</c:v>
                </c:pt>
                <c:pt idx="25">
                  <c:v>2.6625000000000001</c:v>
                </c:pt>
                <c:pt idx="26">
                  <c:v>2.4744999999999999</c:v>
                </c:pt>
                <c:pt idx="27">
                  <c:v>2.5413000000000001</c:v>
                </c:pt>
                <c:pt idx="28">
                  <c:v>2.5243000000000002</c:v>
                </c:pt>
                <c:pt idx="29">
                  <c:v>2.3997000000000002</c:v>
                </c:pt>
                <c:pt idx="30">
                  <c:v>2.2593999999999999</c:v>
                </c:pt>
                <c:pt idx="31">
                  <c:v>2.3732000000000002</c:v>
                </c:pt>
                <c:pt idx="32">
                  <c:v>2.3184999999999998</c:v>
                </c:pt>
                <c:pt idx="33">
                  <c:v>2.2938000000000001</c:v>
                </c:pt>
                <c:pt idx="34">
                  <c:v>2.2425999999999999</c:v>
                </c:pt>
                <c:pt idx="35">
                  <c:v>2.0615999999999999</c:v>
                </c:pt>
                <c:pt idx="36">
                  <c:v>1.8861000000000001</c:v>
                </c:pt>
                <c:pt idx="37">
                  <c:v>1.8222</c:v>
                </c:pt>
                <c:pt idx="38">
                  <c:v>1.8222</c:v>
                </c:pt>
                <c:pt idx="39">
                  <c:v>1.7770999999999999</c:v>
                </c:pt>
                <c:pt idx="40">
                  <c:v>1.7402</c:v>
                </c:pt>
                <c:pt idx="41">
                  <c:v>1.7163999999999999</c:v>
                </c:pt>
                <c:pt idx="42">
                  <c:v>1.7362</c:v>
                </c:pt>
                <c:pt idx="43">
                  <c:v>1.7124999999999999</c:v>
                </c:pt>
                <c:pt idx="44">
                  <c:v>1.6452</c:v>
                </c:pt>
                <c:pt idx="45">
                  <c:v>1.5964</c:v>
                </c:pt>
                <c:pt idx="46">
                  <c:v>1.5947</c:v>
                </c:pt>
                <c:pt idx="47">
                  <c:v>1.5488</c:v>
                </c:pt>
                <c:pt idx="48">
                  <c:v>1.5192000000000001</c:v>
                </c:pt>
                <c:pt idx="49">
                  <c:v>1.5330999999999999</c:v>
                </c:pt>
                <c:pt idx="50">
                  <c:v>1.5456000000000001</c:v>
                </c:pt>
                <c:pt idx="51">
                  <c:v>1.5632999999999999</c:v>
                </c:pt>
                <c:pt idx="52">
                  <c:v>1.6327</c:v>
                </c:pt>
                <c:pt idx="53">
                  <c:v>1.7048000000000001</c:v>
                </c:pt>
                <c:pt idx="54">
                  <c:v>1.7402</c:v>
                </c:pt>
                <c:pt idx="55">
                  <c:v>1.7544</c:v>
                </c:pt>
                <c:pt idx="56">
                  <c:v>1.7085999999999999</c:v>
                </c:pt>
                <c:pt idx="57">
                  <c:v>1.7143999999999999</c:v>
                </c:pt>
                <c:pt idx="58">
                  <c:v>1.7322</c:v>
                </c:pt>
                <c:pt idx="59">
                  <c:v>1.7503</c:v>
                </c:pt>
                <c:pt idx="60">
                  <c:v>1.7523</c:v>
                </c:pt>
                <c:pt idx="61">
                  <c:v>1.7645999999999999</c:v>
                </c:pt>
                <c:pt idx="62">
                  <c:v>1.7009000000000001</c:v>
                </c:pt>
                <c:pt idx="63">
                  <c:v>1.6541999999999999</c:v>
                </c:pt>
                <c:pt idx="64">
                  <c:v>1.6397999999999999</c:v>
                </c:pt>
                <c:pt idx="65">
                  <c:v>1.6652</c:v>
                </c:pt>
                <c:pt idx="66">
                  <c:v>1.6506000000000001</c:v>
                </c:pt>
                <c:pt idx="67">
                  <c:v>1.5730999999999999</c:v>
                </c:pt>
                <c:pt idx="68">
                  <c:v>1.552</c:v>
                </c:pt>
                <c:pt idx="69">
                  <c:v>1.5551999999999999</c:v>
                </c:pt>
                <c:pt idx="70">
                  <c:v>1.5504</c:v>
                </c:pt>
                <c:pt idx="71">
                  <c:v>1.5069999999999999</c:v>
                </c:pt>
                <c:pt idx="72">
                  <c:v>1.5069999999999999</c:v>
                </c:pt>
                <c:pt idx="73">
                  <c:v>1.466</c:v>
                </c:pt>
                <c:pt idx="74">
                  <c:v>1.4018999999999999</c:v>
                </c:pt>
                <c:pt idx="75">
                  <c:v>1.3454999999999999</c:v>
                </c:pt>
                <c:pt idx="76">
                  <c:v>1.3219000000000001</c:v>
                </c:pt>
                <c:pt idx="77">
                  <c:v>1.2517</c:v>
                </c:pt>
                <c:pt idx="78">
                  <c:v>1.0672999999999999</c:v>
                </c:pt>
                <c:pt idx="79">
                  <c:v>1</c:v>
                </c:pt>
              </c:numCache>
            </c:numRef>
          </c:val>
          <c:smooth val="0"/>
          <c:extLst>
            <c:ext xmlns:c16="http://schemas.microsoft.com/office/drawing/2014/chart" uri="{C3380CC4-5D6E-409C-BE32-E72D297353CC}">
              <c16:uniqueId val="{00000001-6468-4348-9811-DA2BC2C26F9A}"/>
            </c:ext>
          </c:extLst>
        </c:ser>
        <c:ser>
          <c:idx val="2"/>
          <c:order val="2"/>
          <c:tx>
            <c:strRef>
              <c:f>'Vergleich Strom 2023 Basis 2015'!$B$99:$C$99</c:f>
              <c:strCache>
                <c:ptCount val="2"/>
                <c:pt idx="0">
                  <c:v>Strom - Freileitungen </c:v>
                </c:pt>
              </c:strCache>
            </c:strRef>
          </c:tx>
          <c:spPr>
            <a:ln w="22225" cap="rnd" cmpd="sng" algn="ctr">
              <a:solidFill>
                <a:schemeClr val="accent3"/>
              </a:solidFill>
              <a:prstDash val="sysDot"/>
              <a:round/>
            </a:ln>
            <a:effectLst/>
          </c:spPr>
          <c:marker>
            <c:symbol val="none"/>
          </c:marker>
          <c:cat>
            <c:numRef>
              <c:f>'Vergleich Strom 2023 Basis 2015'!$D$96:$CE$96</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Basis 2015'!$D$99:$CE$99</c:f>
              <c:numCache>
                <c:formatCode>0.0000</c:formatCode>
                <c:ptCount val="80"/>
                <c:pt idx="14">
                  <c:v>4.0740999999999996</c:v>
                </c:pt>
                <c:pt idx="15">
                  <c:v>3.9792999999999998</c:v>
                </c:pt>
                <c:pt idx="16">
                  <c:v>3.8119000000000001</c:v>
                </c:pt>
                <c:pt idx="17">
                  <c:v>3.7198000000000002</c:v>
                </c:pt>
                <c:pt idx="18">
                  <c:v>3.6406999999999998</c:v>
                </c:pt>
                <c:pt idx="19">
                  <c:v>3.6667000000000001</c:v>
                </c:pt>
                <c:pt idx="20">
                  <c:v>3.5402</c:v>
                </c:pt>
                <c:pt idx="21">
                  <c:v>3.4070999999999998</c:v>
                </c:pt>
                <c:pt idx="22">
                  <c:v>3.2149999999999999</c:v>
                </c:pt>
                <c:pt idx="23">
                  <c:v>3.5402</c:v>
                </c:pt>
                <c:pt idx="24">
                  <c:v>3.5897000000000001</c:v>
                </c:pt>
                <c:pt idx="25">
                  <c:v>3.319</c:v>
                </c:pt>
                <c:pt idx="26">
                  <c:v>2.9672000000000001</c:v>
                </c:pt>
                <c:pt idx="27">
                  <c:v>2.9903</c:v>
                </c:pt>
                <c:pt idx="28">
                  <c:v>3.0078</c:v>
                </c:pt>
                <c:pt idx="29">
                  <c:v>2.8839000000000001</c:v>
                </c:pt>
                <c:pt idx="30">
                  <c:v>2.6970000000000001</c:v>
                </c:pt>
                <c:pt idx="31">
                  <c:v>2.8102</c:v>
                </c:pt>
                <c:pt idx="32">
                  <c:v>2.7160000000000002</c:v>
                </c:pt>
                <c:pt idx="33">
                  <c:v>2.6783000000000001</c:v>
                </c:pt>
                <c:pt idx="34">
                  <c:v>2.6970000000000001</c:v>
                </c:pt>
                <c:pt idx="35">
                  <c:v>2.5041000000000002</c:v>
                </c:pt>
                <c:pt idx="36">
                  <c:v>2.2713999999999999</c:v>
                </c:pt>
                <c:pt idx="37">
                  <c:v>2.1598999999999999</c:v>
                </c:pt>
                <c:pt idx="38">
                  <c:v>2.1038000000000001</c:v>
                </c:pt>
                <c:pt idx="39">
                  <c:v>2.1067</c:v>
                </c:pt>
                <c:pt idx="40">
                  <c:v>2.0981000000000001</c:v>
                </c:pt>
                <c:pt idx="41">
                  <c:v>2.0838999999999999</c:v>
                </c:pt>
                <c:pt idx="42">
                  <c:v>2.0533000000000001</c:v>
                </c:pt>
                <c:pt idx="43">
                  <c:v>2.0183</c:v>
                </c:pt>
                <c:pt idx="44">
                  <c:v>1.9769000000000001</c:v>
                </c:pt>
                <c:pt idx="45">
                  <c:v>1.925</c:v>
                </c:pt>
                <c:pt idx="46">
                  <c:v>1.8712</c:v>
                </c:pt>
                <c:pt idx="47">
                  <c:v>1.8032999999999999</c:v>
                </c:pt>
                <c:pt idx="48">
                  <c:v>1.75</c:v>
                </c:pt>
                <c:pt idx="49">
                  <c:v>1.7441</c:v>
                </c:pt>
                <c:pt idx="50">
                  <c:v>1.746</c:v>
                </c:pt>
                <c:pt idx="51">
                  <c:v>1.754</c:v>
                </c:pt>
                <c:pt idx="52">
                  <c:v>1.8011999999999999</c:v>
                </c:pt>
                <c:pt idx="53">
                  <c:v>1.8332999999999999</c:v>
                </c:pt>
                <c:pt idx="54">
                  <c:v>1.8399000000000001</c:v>
                </c:pt>
                <c:pt idx="55">
                  <c:v>1.8376999999999999</c:v>
                </c:pt>
                <c:pt idx="56">
                  <c:v>1.7865</c:v>
                </c:pt>
                <c:pt idx="57">
                  <c:v>1.7824</c:v>
                </c:pt>
                <c:pt idx="58">
                  <c:v>1.8139000000000001</c:v>
                </c:pt>
                <c:pt idx="59">
                  <c:v>1.8443000000000001</c:v>
                </c:pt>
                <c:pt idx="60">
                  <c:v>1.8118000000000001</c:v>
                </c:pt>
                <c:pt idx="61">
                  <c:v>1.76</c:v>
                </c:pt>
                <c:pt idx="62">
                  <c:v>1.7168000000000001</c:v>
                </c:pt>
                <c:pt idx="63">
                  <c:v>1.6453</c:v>
                </c:pt>
                <c:pt idx="64">
                  <c:v>1.5959000000000001</c:v>
                </c:pt>
                <c:pt idx="65">
                  <c:v>1.6126</c:v>
                </c:pt>
                <c:pt idx="66">
                  <c:v>1.6435</c:v>
                </c:pt>
                <c:pt idx="67">
                  <c:v>1.5892999999999999</c:v>
                </c:pt>
                <c:pt idx="68">
                  <c:v>1.5827</c:v>
                </c:pt>
                <c:pt idx="69">
                  <c:v>1.5844</c:v>
                </c:pt>
                <c:pt idx="70">
                  <c:v>1.573</c:v>
                </c:pt>
                <c:pt idx="71">
                  <c:v>1.54</c:v>
                </c:pt>
                <c:pt idx="72">
                  <c:v>1.54</c:v>
                </c:pt>
                <c:pt idx="73">
                  <c:v>1.4981</c:v>
                </c:pt>
                <c:pt idx="74">
                  <c:v>1.4352</c:v>
                </c:pt>
                <c:pt idx="75">
                  <c:v>1.3835999999999999</c:v>
                </c:pt>
                <c:pt idx="76">
                  <c:v>1.3568</c:v>
                </c:pt>
                <c:pt idx="77">
                  <c:v>1.2865</c:v>
                </c:pt>
                <c:pt idx="78">
                  <c:v>1.0709</c:v>
                </c:pt>
                <c:pt idx="79">
                  <c:v>1</c:v>
                </c:pt>
              </c:numCache>
            </c:numRef>
          </c:val>
          <c:smooth val="0"/>
          <c:extLst>
            <c:ext xmlns:c16="http://schemas.microsoft.com/office/drawing/2014/chart" uri="{C3380CC4-5D6E-409C-BE32-E72D297353CC}">
              <c16:uniqueId val="{00000002-6468-4348-9811-DA2BC2C26F9A}"/>
            </c:ext>
          </c:extLst>
        </c:ser>
        <c:ser>
          <c:idx val="3"/>
          <c:order val="3"/>
          <c:tx>
            <c:strRef>
              <c:f>'Vergleich Strom 2023 Basis 2015'!$B$100:$C$100</c:f>
              <c:strCache>
                <c:ptCount val="2"/>
                <c:pt idx="0">
                  <c:v>Strom - Stationen </c:v>
                </c:pt>
              </c:strCache>
            </c:strRef>
          </c:tx>
          <c:spPr>
            <a:ln w="22225" cap="rnd" cmpd="sng" algn="ctr">
              <a:solidFill>
                <a:schemeClr val="accent4"/>
              </a:solidFill>
              <a:prstDash val="sysDot"/>
              <a:round/>
            </a:ln>
            <a:effectLst/>
          </c:spPr>
          <c:marker>
            <c:symbol val="none"/>
          </c:marker>
          <c:cat>
            <c:numRef>
              <c:f>'Vergleich Strom 2023 Basis 2015'!$D$96:$CE$96</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Basis 2015'!$D$100:$CE$100</c:f>
              <c:numCache>
                <c:formatCode>0.0000</c:formatCode>
                <c:ptCount val="80"/>
                <c:pt idx="14">
                  <c:v>5.3170999999999999</c:v>
                </c:pt>
                <c:pt idx="15">
                  <c:v>5.2439999999999998</c:v>
                </c:pt>
                <c:pt idx="16">
                  <c:v>5.0867000000000004</c:v>
                </c:pt>
                <c:pt idx="17">
                  <c:v>4.9385000000000003</c:v>
                </c:pt>
                <c:pt idx="18">
                  <c:v>4.8291000000000004</c:v>
                </c:pt>
                <c:pt idx="19">
                  <c:v>4.7244999999999999</c:v>
                </c:pt>
                <c:pt idx="20">
                  <c:v>4.6524000000000001</c:v>
                </c:pt>
                <c:pt idx="21">
                  <c:v>4.6242000000000001</c:v>
                </c:pt>
                <c:pt idx="22">
                  <c:v>4.5689000000000002</c:v>
                </c:pt>
                <c:pt idx="23">
                  <c:v>4.6666999999999996</c:v>
                </c:pt>
                <c:pt idx="24">
                  <c:v>4.5964</c:v>
                </c:pt>
                <c:pt idx="25">
                  <c:v>4.4882</c:v>
                </c:pt>
                <c:pt idx="26">
                  <c:v>4.1242999999999999</c:v>
                </c:pt>
                <c:pt idx="27">
                  <c:v>3.9127999999999998</c:v>
                </c:pt>
                <c:pt idx="28">
                  <c:v>3.7866</c:v>
                </c:pt>
                <c:pt idx="29">
                  <c:v>3.5905999999999998</c:v>
                </c:pt>
                <c:pt idx="30">
                  <c:v>3.2262</c:v>
                </c:pt>
                <c:pt idx="31">
                  <c:v>3.1143000000000001</c:v>
                </c:pt>
                <c:pt idx="32">
                  <c:v>3.0158</c:v>
                </c:pt>
                <c:pt idx="33">
                  <c:v>2.9234</c:v>
                </c:pt>
                <c:pt idx="34">
                  <c:v>2.8523000000000001</c:v>
                </c:pt>
                <c:pt idx="35">
                  <c:v>2.7008999999999999</c:v>
                </c:pt>
                <c:pt idx="36">
                  <c:v>2.4975000000000001</c:v>
                </c:pt>
                <c:pt idx="37">
                  <c:v>2.3733</c:v>
                </c:pt>
                <c:pt idx="38">
                  <c:v>2.2913000000000001</c:v>
                </c:pt>
                <c:pt idx="39">
                  <c:v>2.2675000000000001</c:v>
                </c:pt>
                <c:pt idx="40">
                  <c:v>2.218</c:v>
                </c:pt>
                <c:pt idx="41">
                  <c:v>2.1831</c:v>
                </c:pt>
                <c:pt idx="42">
                  <c:v>2.1800000000000002</c:v>
                </c:pt>
                <c:pt idx="43">
                  <c:v>2.202</c:v>
                </c:pt>
                <c:pt idx="44">
                  <c:v>2.1676000000000002</c:v>
                </c:pt>
                <c:pt idx="45">
                  <c:v>2.1107</c:v>
                </c:pt>
                <c:pt idx="46">
                  <c:v>2.0428000000000002</c:v>
                </c:pt>
                <c:pt idx="47">
                  <c:v>1.9664999999999999</c:v>
                </c:pt>
                <c:pt idx="48">
                  <c:v>1.9075</c:v>
                </c:pt>
                <c:pt idx="49">
                  <c:v>1.8863000000000001</c:v>
                </c:pt>
                <c:pt idx="50">
                  <c:v>1.8747</c:v>
                </c:pt>
                <c:pt idx="51">
                  <c:v>1.8474999999999999</c:v>
                </c:pt>
                <c:pt idx="52">
                  <c:v>1.8793</c:v>
                </c:pt>
                <c:pt idx="53">
                  <c:v>1.877</c:v>
                </c:pt>
                <c:pt idx="54">
                  <c:v>1.8886000000000001</c:v>
                </c:pt>
                <c:pt idx="55">
                  <c:v>1.9098999999999999</c:v>
                </c:pt>
                <c:pt idx="56">
                  <c:v>1.8863000000000001</c:v>
                </c:pt>
                <c:pt idx="57">
                  <c:v>1.8496999999999999</c:v>
                </c:pt>
                <c:pt idx="58">
                  <c:v>1.8587</c:v>
                </c:pt>
                <c:pt idx="59">
                  <c:v>1.843</c:v>
                </c:pt>
                <c:pt idx="60">
                  <c:v>1.8253999999999999</c:v>
                </c:pt>
                <c:pt idx="61">
                  <c:v>1.7806</c:v>
                </c:pt>
                <c:pt idx="62">
                  <c:v>1.7050000000000001</c:v>
                </c:pt>
                <c:pt idx="63">
                  <c:v>1.6751</c:v>
                </c:pt>
                <c:pt idx="64">
                  <c:v>1.6046</c:v>
                </c:pt>
                <c:pt idx="65">
                  <c:v>1.6321000000000001</c:v>
                </c:pt>
                <c:pt idx="66">
                  <c:v>1.62</c:v>
                </c:pt>
                <c:pt idx="67">
                  <c:v>1.5603</c:v>
                </c:pt>
                <c:pt idx="68">
                  <c:v>1.5337000000000001</c:v>
                </c:pt>
                <c:pt idx="69">
                  <c:v>1.5245</c:v>
                </c:pt>
                <c:pt idx="70">
                  <c:v>1.5229999999999999</c:v>
                </c:pt>
                <c:pt idx="71">
                  <c:v>1.526</c:v>
                </c:pt>
                <c:pt idx="72">
                  <c:v>1.5306</c:v>
                </c:pt>
                <c:pt idx="73">
                  <c:v>1.4873000000000001</c:v>
                </c:pt>
                <c:pt idx="74">
                  <c:v>1.4356</c:v>
                </c:pt>
                <c:pt idx="75">
                  <c:v>1.3962000000000001</c:v>
                </c:pt>
                <c:pt idx="76">
                  <c:v>1.3885000000000001</c:v>
                </c:pt>
                <c:pt idx="77">
                  <c:v>1.2856000000000001</c:v>
                </c:pt>
                <c:pt idx="78">
                  <c:v>1.0186999999999999</c:v>
                </c:pt>
                <c:pt idx="79">
                  <c:v>1</c:v>
                </c:pt>
              </c:numCache>
            </c:numRef>
          </c:val>
          <c:smooth val="0"/>
          <c:extLst>
            <c:ext xmlns:c16="http://schemas.microsoft.com/office/drawing/2014/chart" uri="{C3380CC4-5D6E-409C-BE32-E72D297353CC}">
              <c16:uniqueId val="{00000003-6468-4348-9811-DA2BC2C26F9A}"/>
            </c:ext>
          </c:extLst>
        </c:ser>
        <c:ser>
          <c:idx val="4"/>
          <c:order val="4"/>
          <c:tx>
            <c:strRef>
              <c:f>'Vergleich Strom 2023 Basis 2015'!$B$101:$C$101</c:f>
              <c:strCache>
                <c:ptCount val="2"/>
                <c:pt idx="0">
                  <c:v>Strom - übrige Anlagengruppen </c:v>
                </c:pt>
              </c:strCache>
            </c:strRef>
          </c:tx>
          <c:spPr>
            <a:ln w="22225" cap="rnd" cmpd="sng" algn="ctr">
              <a:solidFill>
                <a:schemeClr val="accent5"/>
              </a:solidFill>
              <a:prstDash val="sysDot"/>
              <a:round/>
            </a:ln>
            <a:effectLst/>
          </c:spPr>
          <c:marker>
            <c:symbol val="none"/>
          </c:marker>
          <c:cat>
            <c:numRef>
              <c:f>'Vergleich Strom 2023 Basis 2015'!$D$96:$CE$96</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Basis 2015'!$D$101:$CE$101</c:f>
              <c:numCache>
                <c:formatCode>0.0000</c:formatCode>
                <c:ptCount val="80"/>
                <c:pt idx="5">
                  <c:v>5.3754999999999997</c:v>
                </c:pt>
                <c:pt idx="6">
                  <c:v>5.5148000000000001</c:v>
                </c:pt>
                <c:pt idx="7">
                  <c:v>4.6531000000000002</c:v>
                </c:pt>
                <c:pt idx="8">
                  <c:v>4.5534999999999997</c:v>
                </c:pt>
                <c:pt idx="9">
                  <c:v>4.6677</c:v>
                </c:pt>
                <c:pt idx="10">
                  <c:v>4.742</c:v>
                </c:pt>
                <c:pt idx="11">
                  <c:v>4.6531000000000002</c:v>
                </c:pt>
                <c:pt idx="12">
                  <c:v>4.5815000000000001</c:v>
                </c:pt>
                <c:pt idx="13">
                  <c:v>4.4984999999999999</c:v>
                </c:pt>
                <c:pt idx="14">
                  <c:v>4.5258000000000003</c:v>
                </c:pt>
                <c:pt idx="15">
                  <c:v>4.5534999999999997</c:v>
                </c:pt>
                <c:pt idx="16">
                  <c:v>4.4984999999999999</c:v>
                </c:pt>
                <c:pt idx="17">
                  <c:v>4.4447999999999999</c:v>
                </c:pt>
                <c:pt idx="18">
                  <c:v>4.4184000000000001</c:v>
                </c:pt>
                <c:pt idx="19">
                  <c:v>4.3794000000000004</c:v>
                </c:pt>
                <c:pt idx="20">
                  <c:v>4.3159000000000001</c:v>
                </c:pt>
                <c:pt idx="21">
                  <c:v>4.2180999999999997</c:v>
                </c:pt>
                <c:pt idx="22">
                  <c:v>4.1592000000000002</c:v>
                </c:pt>
                <c:pt idx="23">
                  <c:v>4.2061999999999999</c:v>
                </c:pt>
                <c:pt idx="24">
                  <c:v>4.2180999999999997</c:v>
                </c:pt>
                <c:pt idx="25">
                  <c:v>4.1475999999999997</c:v>
                </c:pt>
                <c:pt idx="26">
                  <c:v>3.9496000000000002</c:v>
                </c:pt>
                <c:pt idx="27">
                  <c:v>3.7985000000000002</c:v>
                </c:pt>
                <c:pt idx="28">
                  <c:v>3.6856</c:v>
                </c:pt>
                <c:pt idx="29">
                  <c:v>3.4628000000000001</c:v>
                </c:pt>
                <c:pt idx="30">
                  <c:v>3.0512000000000001</c:v>
                </c:pt>
                <c:pt idx="31">
                  <c:v>2.9196</c:v>
                </c:pt>
                <c:pt idx="32">
                  <c:v>2.8147000000000002</c:v>
                </c:pt>
                <c:pt idx="33">
                  <c:v>2.7321</c:v>
                </c:pt>
                <c:pt idx="34">
                  <c:v>2.7023999999999999</c:v>
                </c:pt>
                <c:pt idx="35">
                  <c:v>2.6076999999999999</c:v>
                </c:pt>
                <c:pt idx="36">
                  <c:v>2.4449999999999998</c:v>
                </c:pt>
                <c:pt idx="37">
                  <c:v>2.2907999999999999</c:v>
                </c:pt>
                <c:pt idx="38">
                  <c:v>2.1547999999999998</c:v>
                </c:pt>
                <c:pt idx="39">
                  <c:v>2.1181000000000001</c:v>
                </c:pt>
                <c:pt idx="40">
                  <c:v>2.0594999999999999</c:v>
                </c:pt>
                <c:pt idx="41">
                  <c:v>2.0148999999999999</c:v>
                </c:pt>
                <c:pt idx="42">
                  <c:v>2.0314000000000001</c:v>
                </c:pt>
                <c:pt idx="43">
                  <c:v>2.0796000000000001</c:v>
                </c:pt>
                <c:pt idx="44">
                  <c:v>2.0480999999999998</c:v>
                </c:pt>
                <c:pt idx="45">
                  <c:v>1.996</c:v>
                </c:pt>
                <c:pt idx="46">
                  <c:v>1.9643999999999999</c:v>
                </c:pt>
                <c:pt idx="47">
                  <c:v>1.9238</c:v>
                </c:pt>
                <c:pt idx="48">
                  <c:v>1.8968</c:v>
                </c:pt>
                <c:pt idx="49">
                  <c:v>1.8944000000000001</c:v>
                </c:pt>
                <c:pt idx="50">
                  <c:v>1.8895999999999999</c:v>
                </c:pt>
                <c:pt idx="51">
                  <c:v>1.8566</c:v>
                </c:pt>
                <c:pt idx="52">
                  <c:v>1.8872</c:v>
                </c:pt>
                <c:pt idx="53">
                  <c:v>1.8658999999999999</c:v>
                </c:pt>
                <c:pt idx="54">
                  <c:v>1.8658999999999999</c:v>
                </c:pt>
                <c:pt idx="55">
                  <c:v>1.8944000000000001</c:v>
                </c:pt>
                <c:pt idx="56">
                  <c:v>1.8589</c:v>
                </c:pt>
                <c:pt idx="57">
                  <c:v>1.8005</c:v>
                </c:pt>
                <c:pt idx="58">
                  <c:v>1.8113999999999999</c:v>
                </c:pt>
                <c:pt idx="59">
                  <c:v>1.7854000000000001</c:v>
                </c:pt>
                <c:pt idx="60">
                  <c:v>1.76</c:v>
                </c:pt>
                <c:pt idx="61">
                  <c:v>1.6959</c:v>
                </c:pt>
                <c:pt idx="62">
                  <c:v>1.6096999999999999</c:v>
                </c:pt>
                <c:pt idx="63">
                  <c:v>1.5908</c:v>
                </c:pt>
                <c:pt idx="64">
                  <c:v>1.5132000000000001</c:v>
                </c:pt>
                <c:pt idx="65">
                  <c:v>1.5657000000000001</c:v>
                </c:pt>
                <c:pt idx="66">
                  <c:v>1.5527</c:v>
                </c:pt>
                <c:pt idx="67">
                  <c:v>1.4816</c:v>
                </c:pt>
                <c:pt idx="68">
                  <c:v>1.4612000000000001</c:v>
                </c:pt>
                <c:pt idx="69">
                  <c:v>1.4598</c:v>
                </c:pt>
                <c:pt idx="70">
                  <c:v>1.4699</c:v>
                </c:pt>
                <c:pt idx="71">
                  <c:v>1.4890000000000001</c:v>
                </c:pt>
                <c:pt idx="72">
                  <c:v>1.5101</c:v>
                </c:pt>
                <c:pt idx="73">
                  <c:v>1.4728000000000001</c:v>
                </c:pt>
                <c:pt idx="74">
                  <c:v>1.4386000000000001</c:v>
                </c:pt>
                <c:pt idx="75">
                  <c:v>1.4221999999999999</c:v>
                </c:pt>
                <c:pt idx="76">
                  <c:v>1.429</c:v>
                </c:pt>
                <c:pt idx="77">
                  <c:v>1.2992999999999999</c:v>
                </c:pt>
                <c:pt idx="78">
                  <c:v>0.97899999999999998</c:v>
                </c:pt>
                <c:pt idx="79">
                  <c:v>1</c:v>
                </c:pt>
              </c:numCache>
            </c:numRef>
          </c:val>
          <c:smooth val="0"/>
          <c:extLst>
            <c:ext xmlns:c16="http://schemas.microsoft.com/office/drawing/2014/chart" uri="{C3380CC4-5D6E-409C-BE32-E72D297353CC}">
              <c16:uniqueId val="{00000004-6468-4348-9811-DA2BC2C26F9A}"/>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78744384"/>
        <c:axId val="878005312"/>
      </c:lineChart>
      <c:catAx>
        <c:axId val="878744384"/>
        <c:scaling>
          <c:orientation val="minMax"/>
        </c:scaling>
        <c:delete val="0"/>
        <c:axPos val="b"/>
        <c:numFmt formatCode="General" sourceLinked="1"/>
        <c:majorTickMark val="none"/>
        <c:minorTickMark val="none"/>
        <c:tickLblPos val="nextTo"/>
        <c:spPr>
          <a:noFill/>
          <a:ln w="9525" cap="flat" cmpd="sng" algn="ctr">
            <a:solidFill>
              <a:srgbClr val="264F87"/>
            </a:solidFill>
            <a:round/>
          </a:ln>
          <a:effectLst/>
        </c:spPr>
        <c:txPr>
          <a:bodyPr rot="0" spcFirstLastPara="1" vertOverflow="ellipsis"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878005312"/>
        <c:crosses val="autoZero"/>
        <c:auto val="1"/>
        <c:lblAlgn val="ctr"/>
        <c:lblOffset val="100"/>
        <c:noMultiLvlLbl val="0"/>
      </c:catAx>
      <c:valAx>
        <c:axId val="878005312"/>
        <c:scaling>
          <c:orientation val="minMax"/>
          <c:max val="25"/>
        </c:scaling>
        <c:delete val="0"/>
        <c:axPos val="l"/>
        <c:numFmt formatCode="0.0000" sourceLinked="1"/>
        <c:majorTickMark val="none"/>
        <c:minorTickMark val="none"/>
        <c:tickLblPos val="nextTo"/>
        <c:spPr>
          <a:noFill/>
          <a:ln>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878744384"/>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a:solidFill>
                  <a:srgbClr val="264F87"/>
                </a:solidFill>
                <a:latin typeface="Arial" panose="020B0604020202020204" pitchFamily="34" charset="0"/>
                <a:cs typeface="Arial" panose="020B0604020202020204" pitchFamily="34" charset="0"/>
              </a:rPr>
              <a:t>Indexreihen nach § 6a StromNEV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1"/>
          <c:order val="0"/>
          <c:tx>
            <c:strRef>
              <c:f>'Vergleich Strom 2023 Basis 2015'!$B$129</c:f>
              <c:strCache>
                <c:ptCount val="1"/>
                <c:pt idx="0">
                  <c:v>Strom - Grundstücksanlagen und Gebäude</c:v>
                </c:pt>
              </c:strCache>
            </c:strRef>
          </c:tx>
          <c:spPr>
            <a:ln w="22225" cap="rnd" cmpd="sng" algn="ctr">
              <a:solidFill>
                <a:srgbClr val="969A27"/>
              </a:solidFill>
              <a:prstDash val="sysDot"/>
              <a:round/>
            </a:ln>
            <a:effectLst/>
          </c:spPr>
          <c:marker>
            <c:symbol val="none"/>
          </c:marker>
          <c:cat>
            <c:numRef>
              <c:f>'Vergleich Strom 2023 Basis 2015'!$D$128:$CE$128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Basis 2015'!$D$129:$CE$129</c:f>
              <c:numCache>
                <c:formatCode>0.0000</c:formatCode>
                <c:ptCount val="80"/>
                <c:pt idx="0">
                  <c:v>6.6</c:v>
                </c:pt>
                <c:pt idx="1">
                  <c:v>6.8</c:v>
                </c:pt>
                <c:pt idx="2">
                  <c:v>7.3</c:v>
                </c:pt>
                <c:pt idx="3">
                  <c:v>8.5</c:v>
                </c:pt>
                <c:pt idx="4">
                  <c:v>9.1999999999999993</c:v>
                </c:pt>
                <c:pt idx="5">
                  <c:v>10.4</c:v>
                </c:pt>
                <c:pt idx="6">
                  <c:v>10</c:v>
                </c:pt>
                <c:pt idx="7">
                  <c:v>11.5</c:v>
                </c:pt>
                <c:pt idx="8">
                  <c:v>12.3</c:v>
                </c:pt>
                <c:pt idx="9">
                  <c:v>11.9</c:v>
                </c:pt>
                <c:pt idx="10">
                  <c:v>11.9</c:v>
                </c:pt>
                <c:pt idx="11">
                  <c:v>12.6</c:v>
                </c:pt>
                <c:pt idx="12">
                  <c:v>12.9</c:v>
                </c:pt>
                <c:pt idx="13">
                  <c:v>13.4</c:v>
                </c:pt>
                <c:pt idx="14">
                  <c:v>13.8</c:v>
                </c:pt>
                <c:pt idx="15">
                  <c:v>14.3</c:v>
                </c:pt>
                <c:pt idx="16">
                  <c:v>15.3</c:v>
                </c:pt>
                <c:pt idx="17">
                  <c:v>16.3</c:v>
                </c:pt>
                <c:pt idx="18">
                  <c:v>17.5</c:v>
                </c:pt>
                <c:pt idx="19">
                  <c:v>18.2</c:v>
                </c:pt>
                <c:pt idx="20">
                  <c:v>19</c:v>
                </c:pt>
                <c:pt idx="21">
                  <c:v>19.8</c:v>
                </c:pt>
                <c:pt idx="22">
                  <c:v>20.3</c:v>
                </c:pt>
                <c:pt idx="23">
                  <c:v>19.3</c:v>
                </c:pt>
                <c:pt idx="24">
                  <c:v>20.3</c:v>
                </c:pt>
                <c:pt idx="25">
                  <c:v>21.8</c:v>
                </c:pt>
                <c:pt idx="26">
                  <c:v>25.8</c:v>
                </c:pt>
                <c:pt idx="27">
                  <c:v>28.6</c:v>
                </c:pt>
                <c:pt idx="28">
                  <c:v>30</c:v>
                </c:pt>
                <c:pt idx="29">
                  <c:v>31.9</c:v>
                </c:pt>
                <c:pt idx="30">
                  <c:v>33.799999999999997</c:v>
                </c:pt>
                <c:pt idx="31">
                  <c:v>34.700000000000003</c:v>
                </c:pt>
                <c:pt idx="32">
                  <c:v>36</c:v>
                </c:pt>
                <c:pt idx="33">
                  <c:v>37.5</c:v>
                </c:pt>
                <c:pt idx="34">
                  <c:v>39.200000000000003</c:v>
                </c:pt>
                <c:pt idx="35">
                  <c:v>42.1</c:v>
                </c:pt>
                <c:pt idx="36">
                  <c:v>46.4</c:v>
                </c:pt>
                <c:pt idx="37">
                  <c:v>49.2</c:v>
                </c:pt>
                <c:pt idx="38">
                  <c:v>51.2</c:v>
                </c:pt>
                <c:pt idx="39">
                  <c:v>52.1</c:v>
                </c:pt>
                <c:pt idx="40">
                  <c:v>53.2</c:v>
                </c:pt>
                <c:pt idx="41">
                  <c:v>53.5</c:v>
                </c:pt>
                <c:pt idx="42">
                  <c:v>54.6</c:v>
                </c:pt>
                <c:pt idx="43">
                  <c:v>55.8</c:v>
                </c:pt>
                <c:pt idx="44">
                  <c:v>57.1</c:v>
                </c:pt>
                <c:pt idx="45">
                  <c:v>59.1</c:v>
                </c:pt>
                <c:pt idx="46">
                  <c:v>62.7</c:v>
                </c:pt>
                <c:pt idx="47">
                  <c:v>66.5</c:v>
                </c:pt>
                <c:pt idx="48">
                  <c:v>70.7</c:v>
                </c:pt>
                <c:pt idx="49">
                  <c:v>73.099999999999994</c:v>
                </c:pt>
                <c:pt idx="50">
                  <c:v>74.599999999999994</c:v>
                </c:pt>
                <c:pt idx="51">
                  <c:v>76.3</c:v>
                </c:pt>
                <c:pt idx="52">
                  <c:v>76.5</c:v>
                </c:pt>
                <c:pt idx="53">
                  <c:v>76.099999999999994</c:v>
                </c:pt>
                <c:pt idx="54">
                  <c:v>75.7</c:v>
                </c:pt>
                <c:pt idx="55">
                  <c:v>75.3</c:v>
                </c:pt>
                <c:pt idx="56">
                  <c:v>75.8</c:v>
                </c:pt>
                <c:pt idx="57">
                  <c:v>76.099999999999994</c:v>
                </c:pt>
                <c:pt idx="58">
                  <c:v>76.3</c:v>
                </c:pt>
                <c:pt idx="59">
                  <c:v>76.5</c:v>
                </c:pt>
                <c:pt idx="60">
                  <c:v>77.599999999999994</c:v>
                </c:pt>
                <c:pt idx="61">
                  <c:v>79.2</c:v>
                </c:pt>
                <c:pt idx="62">
                  <c:v>81.099999999999994</c:v>
                </c:pt>
                <c:pt idx="63">
                  <c:v>84.6</c:v>
                </c:pt>
                <c:pt idx="64">
                  <c:v>87.8</c:v>
                </c:pt>
                <c:pt idx="65">
                  <c:v>88.7</c:v>
                </c:pt>
                <c:pt idx="66">
                  <c:v>89.7</c:v>
                </c:pt>
                <c:pt idx="67">
                  <c:v>92.5</c:v>
                </c:pt>
                <c:pt idx="68">
                  <c:v>94.8</c:v>
                </c:pt>
                <c:pt idx="69">
                  <c:v>96.6</c:v>
                </c:pt>
                <c:pt idx="70">
                  <c:v>98.4</c:v>
                </c:pt>
                <c:pt idx="71">
                  <c:v>100</c:v>
                </c:pt>
                <c:pt idx="72">
                  <c:v>102.1</c:v>
                </c:pt>
                <c:pt idx="73">
                  <c:v>105.5</c:v>
                </c:pt>
                <c:pt idx="74">
                  <c:v>110.2</c:v>
                </c:pt>
                <c:pt idx="75">
                  <c:v>115.1</c:v>
                </c:pt>
                <c:pt idx="76">
                  <c:v>118.4</c:v>
                </c:pt>
                <c:pt idx="77">
                  <c:v>128.1</c:v>
                </c:pt>
                <c:pt idx="78">
                  <c:v>150.6</c:v>
                </c:pt>
                <c:pt idx="79">
                  <c:v>162.69999999999999</c:v>
                </c:pt>
              </c:numCache>
            </c:numRef>
          </c:val>
          <c:smooth val="0"/>
          <c:extLst>
            <c:ext xmlns:c16="http://schemas.microsoft.com/office/drawing/2014/chart" uri="{C3380CC4-5D6E-409C-BE32-E72D297353CC}">
              <c16:uniqueId val="{00000001-B9EC-433F-82D6-E6708F4F61A7}"/>
            </c:ext>
          </c:extLst>
        </c:ser>
        <c:ser>
          <c:idx val="2"/>
          <c:order val="1"/>
          <c:tx>
            <c:strRef>
              <c:f>'Vergleich Strom 2023 Basis 2015'!$B$130</c:f>
              <c:strCache>
                <c:ptCount val="1"/>
                <c:pt idx="0">
                  <c:v>Strom - Kabel</c:v>
                </c:pt>
              </c:strCache>
            </c:strRef>
          </c:tx>
          <c:spPr>
            <a:ln w="22225" cap="rnd" cmpd="sng" algn="ctr">
              <a:solidFill>
                <a:srgbClr val="F18620"/>
              </a:solidFill>
              <a:prstDash val="sysDot"/>
              <a:round/>
            </a:ln>
            <a:effectLst/>
          </c:spPr>
          <c:marker>
            <c:symbol val="none"/>
          </c:marker>
          <c:cat>
            <c:numRef>
              <c:f>'Vergleich Strom 2023 Basis 2015'!$D$128:$CE$128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Basis 2015'!$D$130:$CE$130</c:f>
              <c:numCache>
                <c:formatCode>0.0000</c:formatCode>
                <c:ptCount val="80"/>
                <c:pt idx="14">
                  <c:v>43.9</c:v>
                </c:pt>
                <c:pt idx="15">
                  <c:v>45.5</c:v>
                </c:pt>
                <c:pt idx="16">
                  <c:v>46.9</c:v>
                </c:pt>
                <c:pt idx="17">
                  <c:v>46.6</c:v>
                </c:pt>
                <c:pt idx="18">
                  <c:v>47.7</c:v>
                </c:pt>
                <c:pt idx="19">
                  <c:v>48.2</c:v>
                </c:pt>
                <c:pt idx="20">
                  <c:v>52.3</c:v>
                </c:pt>
                <c:pt idx="21">
                  <c:v>55.4</c:v>
                </c:pt>
                <c:pt idx="22">
                  <c:v>59.2</c:v>
                </c:pt>
                <c:pt idx="23">
                  <c:v>54</c:v>
                </c:pt>
                <c:pt idx="24">
                  <c:v>54.1</c:v>
                </c:pt>
                <c:pt idx="25">
                  <c:v>56.6</c:v>
                </c:pt>
                <c:pt idx="26">
                  <c:v>60.9</c:v>
                </c:pt>
                <c:pt idx="27">
                  <c:v>59.3</c:v>
                </c:pt>
                <c:pt idx="28">
                  <c:v>59.7</c:v>
                </c:pt>
                <c:pt idx="29">
                  <c:v>62.8</c:v>
                </c:pt>
                <c:pt idx="30">
                  <c:v>66.7</c:v>
                </c:pt>
                <c:pt idx="31">
                  <c:v>63.5</c:v>
                </c:pt>
                <c:pt idx="32">
                  <c:v>65</c:v>
                </c:pt>
                <c:pt idx="33">
                  <c:v>65.7</c:v>
                </c:pt>
                <c:pt idx="34">
                  <c:v>67.2</c:v>
                </c:pt>
                <c:pt idx="35">
                  <c:v>73.099999999999994</c:v>
                </c:pt>
                <c:pt idx="36">
                  <c:v>79.900000000000006</c:v>
                </c:pt>
                <c:pt idx="37">
                  <c:v>82.7</c:v>
                </c:pt>
                <c:pt idx="38">
                  <c:v>82.7</c:v>
                </c:pt>
                <c:pt idx="39">
                  <c:v>84.8</c:v>
                </c:pt>
                <c:pt idx="40">
                  <c:v>86.6</c:v>
                </c:pt>
                <c:pt idx="41">
                  <c:v>87.8</c:v>
                </c:pt>
                <c:pt idx="42">
                  <c:v>86.8</c:v>
                </c:pt>
                <c:pt idx="43">
                  <c:v>88</c:v>
                </c:pt>
                <c:pt idx="44">
                  <c:v>91.6</c:v>
                </c:pt>
                <c:pt idx="45">
                  <c:v>94.4</c:v>
                </c:pt>
                <c:pt idx="46">
                  <c:v>94.5</c:v>
                </c:pt>
                <c:pt idx="47">
                  <c:v>97.3</c:v>
                </c:pt>
                <c:pt idx="48">
                  <c:v>99.2</c:v>
                </c:pt>
                <c:pt idx="49">
                  <c:v>98.3</c:v>
                </c:pt>
                <c:pt idx="50">
                  <c:v>97.5</c:v>
                </c:pt>
                <c:pt idx="51">
                  <c:v>96.4</c:v>
                </c:pt>
                <c:pt idx="52">
                  <c:v>92.3</c:v>
                </c:pt>
                <c:pt idx="53">
                  <c:v>88.4</c:v>
                </c:pt>
                <c:pt idx="54">
                  <c:v>86.6</c:v>
                </c:pt>
                <c:pt idx="55">
                  <c:v>85.9</c:v>
                </c:pt>
                <c:pt idx="56">
                  <c:v>88.2</c:v>
                </c:pt>
                <c:pt idx="57">
                  <c:v>87.9</c:v>
                </c:pt>
                <c:pt idx="58">
                  <c:v>87</c:v>
                </c:pt>
                <c:pt idx="59">
                  <c:v>86.1</c:v>
                </c:pt>
                <c:pt idx="60">
                  <c:v>86</c:v>
                </c:pt>
                <c:pt idx="61">
                  <c:v>85.4</c:v>
                </c:pt>
                <c:pt idx="62">
                  <c:v>88.6</c:v>
                </c:pt>
                <c:pt idx="63">
                  <c:v>91.1</c:v>
                </c:pt>
                <c:pt idx="64">
                  <c:v>91.9</c:v>
                </c:pt>
                <c:pt idx="65">
                  <c:v>90.5</c:v>
                </c:pt>
                <c:pt idx="66">
                  <c:v>91.3</c:v>
                </c:pt>
                <c:pt idx="67">
                  <c:v>95.8</c:v>
                </c:pt>
                <c:pt idx="68">
                  <c:v>97.1</c:v>
                </c:pt>
                <c:pt idx="69">
                  <c:v>96.9</c:v>
                </c:pt>
                <c:pt idx="70">
                  <c:v>97.2</c:v>
                </c:pt>
                <c:pt idx="71">
                  <c:v>100</c:v>
                </c:pt>
                <c:pt idx="72">
                  <c:v>100</c:v>
                </c:pt>
                <c:pt idx="73">
                  <c:v>102.8</c:v>
                </c:pt>
                <c:pt idx="74">
                  <c:v>107.5</c:v>
                </c:pt>
                <c:pt idx="75">
                  <c:v>112</c:v>
                </c:pt>
                <c:pt idx="76">
                  <c:v>114</c:v>
                </c:pt>
                <c:pt idx="77">
                  <c:v>120.4</c:v>
                </c:pt>
                <c:pt idx="78">
                  <c:v>141.19999999999999</c:v>
                </c:pt>
                <c:pt idx="79">
                  <c:v>150.69999999999999</c:v>
                </c:pt>
              </c:numCache>
            </c:numRef>
          </c:val>
          <c:smooth val="0"/>
          <c:extLst>
            <c:ext xmlns:c16="http://schemas.microsoft.com/office/drawing/2014/chart" uri="{C3380CC4-5D6E-409C-BE32-E72D297353CC}">
              <c16:uniqueId val="{00000002-B9EC-433F-82D6-E6708F4F61A7}"/>
            </c:ext>
          </c:extLst>
        </c:ser>
        <c:ser>
          <c:idx val="3"/>
          <c:order val="2"/>
          <c:tx>
            <c:strRef>
              <c:f>'Vergleich Strom 2023 Basis 2015'!$B$131</c:f>
              <c:strCache>
                <c:ptCount val="1"/>
                <c:pt idx="0">
                  <c:v>Strom - Freileitungen</c:v>
                </c:pt>
              </c:strCache>
            </c:strRef>
          </c:tx>
          <c:spPr>
            <a:ln w="22225" cap="rnd" cmpd="sng" algn="ctr">
              <a:solidFill>
                <a:srgbClr val="B8265D"/>
              </a:solidFill>
              <a:prstDash val="sysDot"/>
              <a:round/>
            </a:ln>
            <a:effectLst/>
          </c:spPr>
          <c:marker>
            <c:symbol val="none"/>
          </c:marker>
          <c:cat>
            <c:numRef>
              <c:f>'Vergleich Strom 2023 Basis 2015'!$D$128:$CE$128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Basis 2015'!$D$131:$CE$131</c:f>
              <c:numCache>
                <c:formatCode>0.0000</c:formatCode>
                <c:ptCount val="80"/>
                <c:pt idx="14">
                  <c:v>37.799999999999997</c:v>
                </c:pt>
                <c:pt idx="15">
                  <c:v>38.700000000000003</c:v>
                </c:pt>
                <c:pt idx="16">
                  <c:v>40.4</c:v>
                </c:pt>
                <c:pt idx="17">
                  <c:v>41.4</c:v>
                </c:pt>
                <c:pt idx="18">
                  <c:v>42.3</c:v>
                </c:pt>
                <c:pt idx="19">
                  <c:v>42</c:v>
                </c:pt>
                <c:pt idx="20">
                  <c:v>43.5</c:v>
                </c:pt>
                <c:pt idx="21">
                  <c:v>45.2</c:v>
                </c:pt>
                <c:pt idx="22">
                  <c:v>47.9</c:v>
                </c:pt>
                <c:pt idx="23">
                  <c:v>43.5</c:v>
                </c:pt>
                <c:pt idx="24">
                  <c:v>42.9</c:v>
                </c:pt>
                <c:pt idx="25">
                  <c:v>46.4</c:v>
                </c:pt>
                <c:pt idx="26">
                  <c:v>51.9</c:v>
                </c:pt>
                <c:pt idx="27">
                  <c:v>51.5</c:v>
                </c:pt>
                <c:pt idx="28">
                  <c:v>51.2</c:v>
                </c:pt>
                <c:pt idx="29">
                  <c:v>53.4</c:v>
                </c:pt>
                <c:pt idx="30">
                  <c:v>57.1</c:v>
                </c:pt>
                <c:pt idx="31">
                  <c:v>54.8</c:v>
                </c:pt>
                <c:pt idx="32">
                  <c:v>56.7</c:v>
                </c:pt>
                <c:pt idx="33">
                  <c:v>57.5</c:v>
                </c:pt>
                <c:pt idx="34">
                  <c:v>57.1</c:v>
                </c:pt>
                <c:pt idx="35">
                  <c:v>61.5</c:v>
                </c:pt>
                <c:pt idx="36">
                  <c:v>67.8</c:v>
                </c:pt>
                <c:pt idx="37">
                  <c:v>71.3</c:v>
                </c:pt>
                <c:pt idx="38">
                  <c:v>73.2</c:v>
                </c:pt>
                <c:pt idx="39">
                  <c:v>73.099999999999994</c:v>
                </c:pt>
                <c:pt idx="40">
                  <c:v>73.400000000000006</c:v>
                </c:pt>
                <c:pt idx="41">
                  <c:v>73.900000000000006</c:v>
                </c:pt>
                <c:pt idx="42">
                  <c:v>75</c:v>
                </c:pt>
                <c:pt idx="43">
                  <c:v>76.3</c:v>
                </c:pt>
                <c:pt idx="44">
                  <c:v>77.900000000000006</c:v>
                </c:pt>
                <c:pt idx="45">
                  <c:v>80</c:v>
                </c:pt>
                <c:pt idx="46">
                  <c:v>82.3</c:v>
                </c:pt>
                <c:pt idx="47">
                  <c:v>85.4</c:v>
                </c:pt>
                <c:pt idx="48">
                  <c:v>88</c:v>
                </c:pt>
                <c:pt idx="49">
                  <c:v>88.3</c:v>
                </c:pt>
                <c:pt idx="50">
                  <c:v>88.2</c:v>
                </c:pt>
                <c:pt idx="51">
                  <c:v>87.8</c:v>
                </c:pt>
                <c:pt idx="52">
                  <c:v>85.5</c:v>
                </c:pt>
                <c:pt idx="53">
                  <c:v>84</c:v>
                </c:pt>
                <c:pt idx="54">
                  <c:v>83.7</c:v>
                </c:pt>
                <c:pt idx="55">
                  <c:v>83.8</c:v>
                </c:pt>
                <c:pt idx="56">
                  <c:v>86.2</c:v>
                </c:pt>
                <c:pt idx="57">
                  <c:v>86.4</c:v>
                </c:pt>
                <c:pt idx="58">
                  <c:v>84.9</c:v>
                </c:pt>
                <c:pt idx="59">
                  <c:v>83.5</c:v>
                </c:pt>
                <c:pt idx="60">
                  <c:v>85</c:v>
                </c:pt>
                <c:pt idx="61">
                  <c:v>87.5</c:v>
                </c:pt>
                <c:pt idx="62">
                  <c:v>89.7</c:v>
                </c:pt>
                <c:pt idx="63">
                  <c:v>93.6</c:v>
                </c:pt>
                <c:pt idx="64">
                  <c:v>96.5</c:v>
                </c:pt>
                <c:pt idx="65">
                  <c:v>95.5</c:v>
                </c:pt>
                <c:pt idx="66">
                  <c:v>93.7</c:v>
                </c:pt>
                <c:pt idx="67">
                  <c:v>96.9</c:v>
                </c:pt>
                <c:pt idx="68">
                  <c:v>97.3</c:v>
                </c:pt>
                <c:pt idx="69">
                  <c:v>97.2</c:v>
                </c:pt>
                <c:pt idx="70">
                  <c:v>97.9</c:v>
                </c:pt>
                <c:pt idx="71">
                  <c:v>100</c:v>
                </c:pt>
                <c:pt idx="72">
                  <c:v>100</c:v>
                </c:pt>
                <c:pt idx="73">
                  <c:v>102.8</c:v>
                </c:pt>
                <c:pt idx="74">
                  <c:v>107.3</c:v>
                </c:pt>
                <c:pt idx="75">
                  <c:v>111.3</c:v>
                </c:pt>
                <c:pt idx="76">
                  <c:v>113.5</c:v>
                </c:pt>
                <c:pt idx="77">
                  <c:v>119.7</c:v>
                </c:pt>
                <c:pt idx="78">
                  <c:v>143.80000000000001</c:v>
                </c:pt>
                <c:pt idx="79">
                  <c:v>154</c:v>
                </c:pt>
              </c:numCache>
            </c:numRef>
          </c:val>
          <c:smooth val="0"/>
          <c:extLst>
            <c:ext xmlns:c16="http://schemas.microsoft.com/office/drawing/2014/chart" uri="{C3380CC4-5D6E-409C-BE32-E72D297353CC}">
              <c16:uniqueId val="{00000003-B9EC-433F-82D6-E6708F4F61A7}"/>
            </c:ext>
          </c:extLst>
        </c:ser>
        <c:ser>
          <c:idx val="4"/>
          <c:order val="3"/>
          <c:tx>
            <c:strRef>
              <c:f>'Vergleich Strom 2023 Basis 2015'!$B$132</c:f>
              <c:strCache>
                <c:ptCount val="1"/>
                <c:pt idx="0">
                  <c:v>Strom - Stationen</c:v>
                </c:pt>
              </c:strCache>
            </c:strRef>
          </c:tx>
          <c:spPr>
            <a:ln w="22225" cap="rnd" cmpd="sng" algn="ctr">
              <a:solidFill>
                <a:srgbClr val="0F7033"/>
              </a:solidFill>
              <a:prstDash val="sysDot"/>
              <a:round/>
            </a:ln>
            <a:effectLst/>
          </c:spPr>
          <c:marker>
            <c:symbol val="none"/>
          </c:marker>
          <c:cat>
            <c:numRef>
              <c:f>'Vergleich Strom 2023 Basis 2015'!$D$128:$CE$128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Basis 2015'!$D$132:$CE$132</c:f>
              <c:numCache>
                <c:formatCode>0.0000</c:formatCode>
                <c:ptCount val="80"/>
                <c:pt idx="14">
                  <c:v>28.7</c:v>
                </c:pt>
                <c:pt idx="15">
                  <c:v>29.1</c:v>
                </c:pt>
                <c:pt idx="16">
                  <c:v>30</c:v>
                </c:pt>
                <c:pt idx="17">
                  <c:v>30.9</c:v>
                </c:pt>
                <c:pt idx="18">
                  <c:v>31.6</c:v>
                </c:pt>
                <c:pt idx="19">
                  <c:v>32.299999999999997</c:v>
                </c:pt>
                <c:pt idx="20">
                  <c:v>32.799999999999997</c:v>
                </c:pt>
                <c:pt idx="21">
                  <c:v>33</c:v>
                </c:pt>
                <c:pt idx="22">
                  <c:v>33.4</c:v>
                </c:pt>
                <c:pt idx="23">
                  <c:v>32.700000000000003</c:v>
                </c:pt>
                <c:pt idx="24">
                  <c:v>33.200000000000003</c:v>
                </c:pt>
                <c:pt idx="25">
                  <c:v>34</c:v>
                </c:pt>
                <c:pt idx="26">
                  <c:v>37</c:v>
                </c:pt>
                <c:pt idx="27">
                  <c:v>39</c:v>
                </c:pt>
                <c:pt idx="28">
                  <c:v>40.299999999999997</c:v>
                </c:pt>
                <c:pt idx="29">
                  <c:v>42.5</c:v>
                </c:pt>
                <c:pt idx="30">
                  <c:v>47.3</c:v>
                </c:pt>
                <c:pt idx="31">
                  <c:v>49</c:v>
                </c:pt>
                <c:pt idx="32">
                  <c:v>50.6</c:v>
                </c:pt>
                <c:pt idx="33">
                  <c:v>52.2</c:v>
                </c:pt>
                <c:pt idx="34">
                  <c:v>53.5</c:v>
                </c:pt>
                <c:pt idx="35">
                  <c:v>56.5</c:v>
                </c:pt>
                <c:pt idx="36">
                  <c:v>61.1</c:v>
                </c:pt>
                <c:pt idx="37">
                  <c:v>64.3</c:v>
                </c:pt>
                <c:pt idx="38">
                  <c:v>66.599999999999994</c:v>
                </c:pt>
                <c:pt idx="39">
                  <c:v>67.3</c:v>
                </c:pt>
                <c:pt idx="40">
                  <c:v>68.8</c:v>
                </c:pt>
                <c:pt idx="41">
                  <c:v>69.900000000000006</c:v>
                </c:pt>
                <c:pt idx="42">
                  <c:v>70</c:v>
                </c:pt>
                <c:pt idx="43">
                  <c:v>69.3</c:v>
                </c:pt>
                <c:pt idx="44">
                  <c:v>70.400000000000006</c:v>
                </c:pt>
                <c:pt idx="45">
                  <c:v>72.3</c:v>
                </c:pt>
                <c:pt idx="46">
                  <c:v>74.7</c:v>
                </c:pt>
                <c:pt idx="47">
                  <c:v>77.599999999999994</c:v>
                </c:pt>
                <c:pt idx="48">
                  <c:v>80</c:v>
                </c:pt>
                <c:pt idx="49">
                  <c:v>80.900000000000006</c:v>
                </c:pt>
                <c:pt idx="50">
                  <c:v>81.400000000000006</c:v>
                </c:pt>
                <c:pt idx="51">
                  <c:v>82.6</c:v>
                </c:pt>
                <c:pt idx="52">
                  <c:v>81.2</c:v>
                </c:pt>
                <c:pt idx="53">
                  <c:v>81.3</c:v>
                </c:pt>
                <c:pt idx="54">
                  <c:v>80.8</c:v>
                </c:pt>
                <c:pt idx="55">
                  <c:v>79.900000000000006</c:v>
                </c:pt>
                <c:pt idx="56">
                  <c:v>80.900000000000006</c:v>
                </c:pt>
                <c:pt idx="57">
                  <c:v>82.5</c:v>
                </c:pt>
                <c:pt idx="58">
                  <c:v>82.1</c:v>
                </c:pt>
                <c:pt idx="59">
                  <c:v>82.8</c:v>
                </c:pt>
                <c:pt idx="60">
                  <c:v>83.6</c:v>
                </c:pt>
                <c:pt idx="61">
                  <c:v>85.7</c:v>
                </c:pt>
                <c:pt idx="62">
                  <c:v>89.5</c:v>
                </c:pt>
                <c:pt idx="63">
                  <c:v>91.1</c:v>
                </c:pt>
                <c:pt idx="64">
                  <c:v>95.1</c:v>
                </c:pt>
                <c:pt idx="65">
                  <c:v>93.5</c:v>
                </c:pt>
                <c:pt idx="66">
                  <c:v>94.2</c:v>
                </c:pt>
                <c:pt idx="67">
                  <c:v>97.8</c:v>
                </c:pt>
                <c:pt idx="68">
                  <c:v>99.5</c:v>
                </c:pt>
                <c:pt idx="69">
                  <c:v>100.1</c:v>
                </c:pt>
                <c:pt idx="70">
                  <c:v>100.2</c:v>
                </c:pt>
                <c:pt idx="71">
                  <c:v>100</c:v>
                </c:pt>
                <c:pt idx="72">
                  <c:v>99.7</c:v>
                </c:pt>
                <c:pt idx="73">
                  <c:v>102.6</c:v>
                </c:pt>
                <c:pt idx="74">
                  <c:v>106.3</c:v>
                </c:pt>
                <c:pt idx="75">
                  <c:v>109.3</c:v>
                </c:pt>
                <c:pt idx="76">
                  <c:v>109.9</c:v>
                </c:pt>
                <c:pt idx="77">
                  <c:v>118.7</c:v>
                </c:pt>
                <c:pt idx="78">
                  <c:v>149.80000000000001</c:v>
                </c:pt>
                <c:pt idx="79">
                  <c:v>152.6</c:v>
                </c:pt>
              </c:numCache>
            </c:numRef>
          </c:val>
          <c:smooth val="0"/>
          <c:extLst>
            <c:ext xmlns:c16="http://schemas.microsoft.com/office/drawing/2014/chart" uri="{C3380CC4-5D6E-409C-BE32-E72D297353CC}">
              <c16:uniqueId val="{00000004-B9EC-433F-82D6-E6708F4F61A7}"/>
            </c:ext>
          </c:extLst>
        </c:ser>
        <c:ser>
          <c:idx val="5"/>
          <c:order val="4"/>
          <c:tx>
            <c:strRef>
              <c:f>'Vergleich Strom 2023 Basis 2015'!$B$133</c:f>
              <c:strCache>
                <c:ptCount val="1"/>
                <c:pt idx="0">
                  <c:v>Strom - übrige Anlagengruppen</c:v>
                </c:pt>
              </c:strCache>
            </c:strRef>
          </c:tx>
          <c:spPr>
            <a:ln w="22225" cap="rnd" cmpd="sng" algn="ctr">
              <a:solidFill>
                <a:srgbClr val="818181"/>
              </a:solidFill>
              <a:prstDash val="sysDot"/>
              <a:round/>
            </a:ln>
            <a:effectLst/>
          </c:spPr>
          <c:marker>
            <c:symbol val="none"/>
          </c:marker>
          <c:cat>
            <c:numRef>
              <c:f>'Vergleich Strom 2023 Basis 2015'!$D$128:$CE$128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Basis 2015'!$D$133:$CE$133</c:f>
              <c:numCache>
                <c:formatCode>0.0000</c:formatCode>
                <c:ptCount val="80"/>
                <c:pt idx="0" formatCode="General">
                  <c:v>0</c:v>
                </c:pt>
                <c:pt idx="1">
                  <c:v>0</c:v>
                </c:pt>
                <c:pt idx="2">
                  <c:v>0</c:v>
                </c:pt>
                <c:pt idx="3">
                  <c:v>0</c:v>
                </c:pt>
                <c:pt idx="4">
                  <c:v>0</c:v>
                </c:pt>
                <c:pt idx="5">
                  <c:v>27.7</c:v>
                </c:pt>
                <c:pt idx="6">
                  <c:v>27</c:v>
                </c:pt>
                <c:pt idx="7">
                  <c:v>32</c:v>
                </c:pt>
                <c:pt idx="8">
                  <c:v>32.700000000000003</c:v>
                </c:pt>
                <c:pt idx="9">
                  <c:v>31.9</c:v>
                </c:pt>
                <c:pt idx="10">
                  <c:v>31.4</c:v>
                </c:pt>
                <c:pt idx="11">
                  <c:v>32</c:v>
                </c:pt>
                <c:pt idx="12">
                  <c:v>32.5</c:v>
                </c:pt>
                <c:pt idx="13">
                  <c:v>33.1</c:v>
                </c:pt>
                <c:pt idx="14">
                  <c:v>32.9</c:v>
                </c:pt>
                <c:pt idx="15">
                  <c:v>32.700000000000003</c:v>
                </c:pt>
                <c:pt idx="16">
                  <c:v>33.1</c:v>
                </c:pt>
                <c:pt idx="17">
                  <c:v>33.5</c:v>
                </c:pt>
                <c:pt idx="18">
                  <c:v>33.700000000000003</c:v>
                </c:pt>
                <c:pt idx="19">
                  <c:v>34</c:v>
                </c:pt>
                <c:pt idx="20">
                  <c:v>34.5</c:v>
                </c:pt>
                <c:pt idx="21">
                  <c:v>35.299999999999997</c:v>
                </c:pt>
                <c:pt idx="22">
                  <c:v>35.799999999999997</c:v>
                </c:pt>
                <c:pt idx="23">
                  <c:v>35.4</c:v>
                </c:pt>
                <c:pt idx="24">
                  <c:v>35.299999999999997</c:v>
                </c:pt>
                <c:pt idx="25">
                  <c:v>35.9</c:v>
                </c:pt>
                <c:pt idx="26">
                  <c:v>37.700000000000003</c:v>
                </c:pt>
                <c:pt idx="27">
                  <c:v>39.200000000000003</c:v>
                </c:pt>
                <c:pt idx="28">
                  <c:v>40.4</c:v>
                </c:pt>
                <c:pt idx="29">
                  <c:v>43</c:v>
                </c:pt>
                <c:pt idx="30">
                  <c:v>48.8</c:v>
                </c:pt>
                <c:pt idx="31">
                  <c:v>51</c:v>
                </c:pt>
                <c:pt idx="32">
                  <c:v>52.9</c:v>
                </c:pt>
                <c:pt idx="33">
                  <c:v>54.5</c:v>
                </c:pt>
                <c:pt idx="34">
                  <c:v>55.1</c:v>
                </c:pt>
                <c:pt idx="35">
                  <c:v>57.1</c:v>
                </c:pt>
                <c:pt idx="36">
                  <c:v>60.9</c:v>
                </c:pt>
                <c:pt idx="37">
                  <c:v>65</c:v>
                </c:pt>
                <c:pt idx="38">
                  <c:v>69.099999999999994</c:v>
                </c:pt>
                <c:pt idx="39">
                  <c:v>70.3</c:v>
                </c:pt>
                <c:pt idx="40">
                  <c:v>72.3</c:v>
                </c:pt>
                <c:pt idx="41">
                  <c:v>73.900000000000006</c:v>
                </c:pt>
                <c:pt idx="42">
                  <c:v>73.3</c:v>
                </c:pt>
                <c:pt idx="43">
                  <c:v>71.599999999999994</c:v>
                </c:pt>
                <c:pt idx="44">
                  <c:v>72.7</c:v>
                </c:pt>
                <c:pt idx="45">
                  <c:v>74.599999999999994</c:v>
                </c:pt>
                <c:pt idx="46">
                  <c:v>75.8</c:v>
                </c:pt>
                <c:pt idx="47">
                  <c:v>77.400000000000006</c:v>
                </c:pt>
                <c:pt idx="48">
                  <c:v>78.5</c:v>
                </c:pt>
                <c:pt idx="49">
                  <c:v>78.599999999999994</c:v>
                </c:pt>
                <c:pt idx="50">
                  <c:v>78.8</c:v>
                </c:pt>
                <c:pt idx="51">
                  <c:v>80.2</c:v>
                </c:pt>
                <c:pt idx="52">
                  <c:v>78.900000000000006</c:v>
                </c:pt>
                <c:pt idx="53">
                  <c:v>79.8</c:v>
                </c:pt>
                <c:pt idx="54">
                  <c:v>79.8</c:v>
                </c:pt>
                <c:pt idx="55">
                  <c:v>78.599999999999994</c:v>
                </c:pt>
                <c:pt idx="56">
                  <c:v>80.099999999999994</c:v>
                </c:pt>
                <c:pt idx="57">
                  <c:v>82.7</c:v>
                </c:pt>
                <c:pt idx="58">
                  <c:v>82.2</c:v>
                </c:pt>
                <c:pt idx="59">
                  <c:v>83.4</c:v>
                </c:pt>
                <c:pt idx="60">
                  <c:v>84.6</c:v>
                </c:pt>
                <c:pt idx="61">
                  <c:v>87.8</c:v>
                </c:pt>
                <c:pt idx="62">
                  <c:v>92.5</c:v>
                </c:pt>
                <c:pt idx="63">
                  <c:v>93.6</c:v>
                </c:pt>
                <c:pt idx="64">
                  <c:v>98.4</c:v>
                </c:pt>
                <c:pt idx="65">
                  <c:v>95.1</c:v>
                </c:pt>
                <c:pt idx="66">
                  <c:v>95.9</c:v>
                </c:pt>
                <c:pt idx="67">
                  <c:v>100.5</c:v>
                </c:pt>
                <c:pt idx="68">
                  <c:v>101.9</c:v>
                </c:pt>
                <c:pt idx="69">
                  <c:v>102</c:v>
                </c:pt>
                <c:pt idx="70">
                  <c:v>101.3</c:v>
                </c:pt>
                <c:pt idx="71">
                  <c:v>100</c:v>
                </c:pt>
                <c:pt idx="72">
                  <c:v>98.6</c:v>
                </c:pt>
                <c:pt idx="73">
                  <c:v>101.1</c:v>
                </c:pt>
                <c:pt idx="74">
                  <c:v>103.5</c:v>
                </c:pt>
                <c:pt idx="75">
                  <c:v>104.7</c:v>
                </c:pt>
                <c:pt idx="76">
                  <c:v>104.2</c:v>
                </c:pt>
                <c:pt idx="77">
                  <c:v>114.6</c:v>
                </c:pt>
                <c:pt idx="78">
                  <c:v>152.1</c:v>
                </c:pt>
                <c:pt idx="79">
                  <c:v>148.9</c:v>
                </c:pt>
              </c:numCache>
            </c:numRef>
          </c:val>
          <c:smooth val="0"/>
          <c:extLst>
            <c:ext xmlns:c16="http://schemas.microsoft.com/office/drawing/2014/chart" uri="{C3380CC4-5D6E-409C-BE32-E72D297353CC}">
              <c16:uniqueId val="{00000005-B9EC-433F-82D6-E6708F4F61A7}"/>
            </c:ext>
          </c:extLst>
        </c:ser>
        <c:ser>
          <c:idx val="0"/>
          <c:order val="5"/>
          <c:tx>
            <c:strRef>
              <c:f>'Vergleich Strom 2023 Basis 2015'!$B$134</c:f>
              <c:strCache>
                <c:ptCount val="1"/>
                <c:pt idx="0">
                  <c:v>Verbraucherpreisindex Basis 2020=100</c:v>
                </c:pt>
              </c:strCache>
            </c:strRef>
          </c:tx>
          <c:spPr>
            <a:ln w="22225" cap="rnd" cmpd="sng" algn="ctr">
              <a:solidFill>
                <a:schemeClr val="accent1"/>
              </a:solidFill>
              <a:round/>
            </a:ln>
            <a:effectLst/>
          </c:spPr>
          <c:marker>
            <c:symbol val="none"/>
          </c:marker>
          <c:cat>
            <c:numRef>
              <c:f>'Vergleich Strom 2023 Basis 2015'!$D$128:$CE$128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Basis 2015'!$D$134:$CE$134</c:f>
              <c:numCache>
                <c:formatCode>General</c:formatCode>
                <c:ptCount val="80"/>
                <c:pt idx="47" formatCode="0.0000">
                  <c:v>61.9</c:v>
                </c:pt>
                <c:pt idx="48" formatCode="0.0000">
                  <c:v>65</c:v>
                </c:pt>
                <c:pt idx="49" formatCode="0.0000">
                  <c:v>67.900000000000006</c:v>
                </c:pt>
                <c:pt idx="50" formatCode="0.0000">
                  <c:v>69.7</c:v>
                </c:pt>
                <c:pt idx="51" formatCode="0.0000">
                  <c:v>71</c:v>
                </c:pt>
                <c:pt idx="52" formatCode="0.0000">
                  <c:v>72</c:v>
                </c:pt>
                <c:pt idx="53" formatCode="0.0000">
                  <c:v>73.400000000000006</c:v>
                </c:pt>
                <c:pt idx="54" formatCode="0.0000">
                  <c:v>74</c:v>
                </c:pt>
                <c:pt idx="55" formatCode="0.0000">
                  <c:v>74.5</c:v>
                </c:pt>
                <c:pt idx="56" formatCode="0.0000">
                  <c:v>75.5</c:v>
                </c:pt>
                <c:pt idx="57" formatCode="0.0000">
                  <c:v>77</c:v>
                </c:pt>
                <c:pt idx="58" formatCode="0.0000">
                  <c:v>78.099999999999994</c:v>
                </c:pt>
                <c:pt idx="59" formatCode="0.0000">
                  <c:v>78.900000000000006</c:v>
                </c:pt>
                <c:pt idx="60" formatCode="0.0000">
                  <c:v>80.2</c:v>
                </c:pt>
                <c:pt idx="61" formatCode="0.0000">
                  <c:v>81.5</c:v>
                </c:pt>
                <c:pt idx="62" formatCode="0.0000">
                  <c:v>82.8</c:v>
                </c:pt>
                <c:pt idx="63" formatCode="0.0000">
                  <c:v>84.7</c:v>
                </c:pt>
                <c:pt idx="64" formatCode="0.0000">
                  <c:v>86.9</c:v>
                </c:pt>
                <c:pt idx="65" formatCode="0.0000">
                  <c:v>87.2</c:v>
                </c:pt>
                <c:pt idx="66" formatCode="0.0000">
                  <c:v>88.1</c:v>
                </c:pt>
                <c:pt idx="67" formatCode="0.0000">
                  <c:v>90</c:v>
                </c:pt>
                <c:pt idx="68" formatCode="0.0000">
                  <c:v>91.7</c:v>
                </c:pt>
                <c:pt idx="69" formatCode="0.0000">
                  <c:v>93.1</c:v>
                </c:pt>
                <c:pt idx="70" formatCode="0.0000">
                  <c:v>94</c:v>
                </c:pt>
                <c:pt idx="71" formatCode="0.0000">
                  <c:v>94.5</c:v>
                </c:pt>
                <c:pt idx="72" formatCode="0.0000">
                  <c:v>95</c:v>
                </c:pt>
                <c:pt idx="73" formatCode="0.0000">
                  <c:v>96.4</c:v>
                </c:pt>
                <c:pt idx="74" formatCode="0.0000">
                  <c:v>98.1</c:v>
                </c:pt>
                <c:pt idx="75" formatCode="0.0000">
                  <c:v>99.5</c:v>
                </c:pt>
                <c:pt idx="76" formatCode="0.0000">
                  <c:v>100</c:v>
                </c:pt>
                <c:pt idx="77" formatCode="0.0000">
                  <c:v>103.1</c:v>
                </c:pt>
                <c:pt idx="78" formatCode="0.0000">
                  <c:v>110.2</c:v>
                </c:pt>
                <c:pt idx="79" formatCode="0.0000">
                  <c:v>116.7</c:v>
                </c:pt>
              </c:numCache>
            </c:numRef>
          </c:val>
          <c:smooth val="0"/>
          <c:extLst>
            <c:ext xmlns:c16="http://schemas.microsoft.com/office/drawing/2014/chart" uri="{C3380CC4-5D6E-409C-BE32-E72D297353CC}">
              <c16:uniqueId val="{00000000-7F49-440A-9AFE-E0C208C26761}"/>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78744384"/>
        <c:axId val="878005312"/>
      </c:lineChart>
      <c:catAx>
        <c:axId val="878744384"/>
        <c:scaling>
          <c:orientation val="minMax"/>
        </c:scaling>
        <c:delete val="0"/>
        <c:axPos val="b"/>
        <c:numFmt formatCode="General" sourceLinked="1"/>
        <c:majorTickMark val="none"/>
        <c:minorTickMark val="none"/>
        <c:tickLblPos val="nextTo"/>
        <c:spPr>
          <a:noFill/>
          <a:ln w="9525" cap="flat" cmpd="sng" algn="ctr">
            <a:solidFill>
              <a:srgbClr val="264F87"/>
            </a:solidFill>
            <a:round/>
          </a:ln>
          <a:effectLst/>
        </c:spPr>
        <c:txPr>
          <a:bodyPr rot="0" spcFirstLastPara="1" vertOverflow="ellipsis"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878005312"/>
        <c:crosses val="autoZero"/>
        <c:auto val="1"/>
        <c:lblAlgn val="ctr"/>
        <c:lblOffset val="100"/>
        <c:noMultiLvlLbl val="0"/>
      </c:catAx>
      <c:valAx>
        <c:axId val="878005312"/>
        <c:scaling>
          <c:orientation val="minMax"/>
          <c:max val="165"/>
          <c:min val="6"/>
        </c:scaling>
        <c:delete val="0"/>
        <c:axPos val="l"/>
        <c:numFmt formatCode="0.0000" sourceLinked="1"/>
        <c:majorTickMark val="none"/>
        <c:minorTickMark val="none"/>
        <c:tickLblPos val="nextTo"/>
        <c:spPr>
          <a:noFill/>
          <a:ln>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878744384"/>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rgbClr val="264F87"/>
                </a:solidFill>
                <a:latin typeface="+mn-lt"/>
                <a:ea typeface="+mn-ea"/>
                <a:cs typeface="+mn-cs"/>
              </a:defRPr>
            </a:pPr>
            <a:r>
              <a:rPr lang="de-DE" sz="1200">
                <a:solidFill>
                  <a:srgbClr val="264F87"/>
                </a:solidFill>
              </a:rPr>
              <a:t>Indexfaktoren nach § 6a GasNEV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mn-lt"/>
              <a:ea typeface="+mn-ea"/>
              <a:cs typeface="+mn-cs"/>
            </a:defRPr>
          </a:pPr>
          <a:endParaRPr lang="de-DE"/>
        </a:p>
      </c:txPr>
    </c:title>
    <c:autoTitleDeleted val="0"/>
    <c:plotArea>
      <c:layout>
        <c:manualLayout>
          <c:layoutTarget val="inner"/>
          <c:xMode val="edge"/>
          <c:yMode val="edge"/>
          <c:x val="3.1800260898531288E-2"/>
          <c:y val="0.10254825972840352"/>
          <c:w val="0.96072056221138646"/>
          <c:h val="0.75565591692342793"/>
        </c:manualLayout>
      </c:layout>
      <c:lineChart>
        <c:grouping val="standard"/>
        <c:varyColors val="0"/>
        <c:ser>
          <c:idx val="0"/>
          <c:order val="0"/>
          <c:tx>
            <c:strRef>
              <c:f>'Vergleich Gas 2023 Basis 2015'!$B$96</c:f>
              <c:strCache>
                <c:ptCount val="1"/>
                <c:pt idx="0">
                  <c:v>Gas - Grundstücksanlagen und Gebäude  </c:v>
                </c:pt>
              </c:strCache>
            </c:strRef>
          </c:tx>
          <c:spPr>
            <a:ln w="22225" cap="rnd" cmpd="sng" algn="ctr">
              <a:solidFill>
                <a:schemeClr val="accent1"/>
              </a:solidFill>
              <a:prstDash val="sysDot"/>
              <a:round/>
            </a:ln>
            <a:effectLst/>
          </c:spPr>
          <c:marker>
            <c:symbol val="none"/>
          </c:marker>
          <c:cat>
            <c:numRef>
              <c:f>'Vergleich Gas 2023 Basis 2015'!$D$95:$CE$95</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2015'!$D$96:$CE$96</c:f>
              <c:numCache>
                <c:formatCode>0.0000</c:formatCode>
                <c:ptCount val="80"/>
                <c:pt idx="0">
                  <c:v>24.651499999999999</c:v>
                </c:pt>
                <c:pt idx="1">
                  <c:v>23.926500000000001</c:v>
                </c:pt>
                <c:pt idx="2">
                  <c:v>22.287700000000001</c:v>
                </c:pt>
                <c:pt idx="3">
                  <c:v>19.141200000000001</c:v>
                </c:pt>
                <c:pt idx="4">
                  <c:v>17.684799999999999</c:v>
                </c:pt>
                <c:pt idx="5">
                  <c:v>15.6442</c:v>
                </c:pt>
                <c:pt idx="6">
                  <c:v>16.27</c:v>
                </c:pt>
                <c:pt idx="7">
                  <c:v>14.1478</c:v>
                </c:pt>
                <c:pt idx="8">
                  <c:v>13.227600000000001</c:v>
                </c:pt>
                <c:pt idx="9">
                  <c:v>13.6723</c:v>
                </c:pt>
                <c:pt idx="10">
                  <c:v>13.6723</c:v>
                </c:pt>
                <c:pt idx="11">
                  <c:v>12.912699999999999</c:v>
                </c:pt>
                <c:pt idx="12">
                  <c:v>12.612399999999999</c:v>
                </c:pt>
                <c:pt idx="13">
                  <c:v>12.1418</c:v>
                </c:pt>
                <c:pt idx="14">
                  <c:v>11.789899999999999</c:v>
                </c:pt>
                <c:pt idx="15">
                  <c:v>11.377599999999999</c:v>
                </c:pt>
                <c:pt idx="16">
                  <c:v>10.634</c:v>
                </c:pt>
                <c:pt idx="17">
                  <c:v>9.9816000000000003</c:v>
                </c:pt>
                <c:pt idx="18">
                  <c:v>9.2971000000000004</c:v>
                </c:pt>
                <c:pt idx="19">
                  <c:v>8.9396000000000004</c:v>
                </c:pt>
                <c:pt idx="20">
                  <c:v>8.5632000000000001</c:v>
                </c:pt>
                <c:pt idx="21">
                  <c:v>8.2172000000000001</c:v>
                </c:pt>
                <c:pt idx="22">
                  <c:v>8.0147999999999993</c:v>
                </c:pt>
                <c:pt idx="23">
                  <c:v>8.4300999999999995</c:v>
                </c:pt>
                <c:pt idx="24">
                  <c:v>8.0147999999999993</c:v>
                </c:pt>
                <c:pt idx="25">
                  <c:v>7.4633000000000003</c:v>
                </c:pt>
                <c:pt idx="26">
                  <c:v>6.3061999999999996</c:v>
                </c:pt>
                <c:pt idx="27">
                  <c:v>5.6887999999999996</c:v>
                </c:pt>
                <c:pt idx="28">
                  <c:v>5.4233000000000002</c:v>
                </c:pt>
                <c:pt idx="29">
                  <c:v>5.1002999999999998</c:v>
                </c:pt>
                <c:pt idx="30">
                  <c:v>4.8136000000000001</c:v>
                </c:pt>
                <c:pt idx="31">
                  <c:v>4.6887999999999996</c:v>
                </c:pt>
                <c:pt idx="32">
                  <c:v>4.5194000000000001</c:v>
                </c:pt>
                <c:pt idx="33">
                  <c:v>4.3387000000000002</c:v>
                </c:pt>
                <c:pt idx="34">
                  <c:v>4.1505000000000001</c:v>
                </c:pt>
                <c:pt idx="35">
                  <c:v>3.8645999999999998</c:v>
                </c:pt>
                <c:pt idx="36">
                  <c:v>3.5065</c:v>
                </c:pt>
                <c:pt idx="37">
                  <c:v>3.3069000000000002</c:v>
                </c:pt>
                <c:pt idx="38">
                  <c:v>3.1777000000000002</c:v>
                </c:pt>
                <c:pt idx="39">
                  <c:v>3.1227999999999998</c:v>
                </c:pt>
                <c:pt idx="40">
                  <c:v>3.0583</c:v>
                </c:pt>
                <c:pt idx="41">
                  <c:v>3.0411000000000001</c:v>
                </c:pt>
                <c:pt idx="42">
                  <c:v>2.9799000000000002</c:v>
                </c:pt>
                <c:pt idx="43">
                  <c:v>2.9157999999999999</c:v>
                </c:pt>
                <c:pt idx="44">
                  <c:v>2.8494000000000002</c:v>
                </c:pt>
                <c:pt idx="45">
                  <c:v>2.7530000000000001</c:v>
                </c:pt>
                <c:pt idx="46">
                  <c:v>2.5949</c:v>
                </c:pt>
                <c:pt idx="47">
                  <c:v>2.4466000000000001</c:v>
                </c:pt>
                <c:pt idx="48">
                  <c:v>2.3012999999999999</c:v>
                </c:pt>
                <c:pt idx="49">
                  <c:v>2.2256999999999998</c:v>
                </c:pt>
                <c:pt idx="50">
                  <c:v>2.181</c:v>
                </c:pt>
                <c:pt idx="51">
                  <c:v>2.1324000000000001</c:v>
                </c:pt>
                <c:pt idx="52">
                  <c:v>2.1267999999999998</c:v>
                </c:pt>
                <c:pt idx="53">
                  <c:v>2.1379999999999999</c:v>
                </c:pt>
                <c:pt idx="54">
                  <c:v>2.1493000000000002</c:v>
                </c:pt>
                <c:pt idx="55">
                  <c:v>2.1606999999999998</c:v>
                </c:pt>
                <c:pt idx="56">
                  <c:v>2.1463999999999999</c:v>
                </c:pt>
                <c:pt idx="57">
                  <c:v>2.1379999999999999</c:v>
                </c:pt>
                <c:pt idx="58">
                  <c:v>2.1324000000000001</c:v>
                </c:pt>
                <c:pt idx="59">
                  <c:v>2.1267999999999998</c:v>
                </c:pt>
                <c:pt idx="60">
                  <c:v>2.0966</c:v>
                </c:pt>
                <c:pt idx="61">
                  <c:v>2.0543</c:v>
                </c:pt>
                <c:pt idx="62">
                  <c:v>2.0062000000000002</c:v>
                </c:pt>
                <c:pt idx="63">
                  <c:v>1.9232</c:v>
                </c:pt>
                <c:pt idx="64">
                  <c:v>1.8531</c:v>
                </c:pt>
                <c:pt idx="65">
                  <c:v>1.8343</c:v>
                </c:pt>
                <c:pt idx="66">
                  <c:v>1.8138000000000001</c:v>
                </c:pt>
                <c:pt idx="67">
                  <c:v>1.7588999999999999</c:v>
                </c:pt>
                <c:pt idx="68">
                  <c:v>1.7161999999999999</c:v>
                </c:pt>
                <c:pt idx="69">
                  <c:v>1.6842999999999999</c:v>
                </c:pt>
                <c:pt idx="70">
                  <c:v>1.6535</c:v>
                </c:pt>
                <c:pt idx="71">
                  <c:v>1.627</c:v>
                </c:pt>
                <c:pt idx="72">
                  <c:v>1.5934999999999999</c:v>
                </c:pt>
                <c:pt idx="73">
                  <c:v>1.5422</c:v>
                </c:pt>
                <c:pt idx="74">
                  <c:v>1.4763999999999999</c:v>
                </c:pt>
                <c:pt idx="75">
                  <c:v>1.4136</c:v>
                </c:pt>
                <c:pt idx="76">
                  <c:v>1.3742000000000001</c:v>
                </c:pt>
                <c:pt idx="77">
                  <c:v>1.2701</c:v>
                </c:pt>
                <c:pt idx="78">
                  <c:v>1.0803</c:v>
                </c:pt>
                <c:pt idx="79">
                  <c:v>1</c:v>
                </c:pt>
              </c:numCache>
            </c:numRef>
          </c:val>
          <c:smooth val="0"/>
          <c:extLst>
            <c:ext xmlns:c16="http://schemas.microsoft.com/office/drawing/2014/chart" uri="{C3380CC4-5D6E-409C-BE32-E72D297353CC}">
              <c16:uniqueId val="{00000000-22C7-4999-835C-DD25F19B688B}"/>
            </c:ext>
          </c:extLst>
        </c:ser>
        <c:ser>
          <c:idx val="1"/>
          <c:order val="1"/>
          <c:tx>
            <c:strRef>
              <c:f>'Vergleich Gas 2023 Basis 2015'!$B$97</c:f>
              <c:strCache>
                <c:ptCount val="1"/>
                <c:pt idx="0">
                  <c:v>Gas - Rohrleitungen und Hausanschlussleitungen (&lt; 16 bar) </c:v>
                </c:pt>
              </c:strCache>
            </c:strRef>
          </c:tx>
          <c:spPr>
            <a:ln w="22225" cap="rnd" cmpd="sng" algn="ctr">
              <a:solidFill>
                <a:schemeClr val="accent2"/>
              </a:solidFill>
              <a:prstDash val="sysDot"/>
              <a:round/>
            </a:ln>
            <a:effectLst/>
          </c:spPr>
          <c:marker>
            <c:symbol val="none"/>
          </c:marker>
          <c:cat>
            <c:numRef>
              <c:f>'Vergleich Gas 2023 Basis 2015'!$D$95:$CE$95</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2015'!$D$97:$CE$97</c:f>
              <c:numCache>
                <c:formatCode>0.0000</c:formatCode>
                <c:ptCount val="80"/>
                <c:pt idx="5">
                  <c:v>10.1013</c:v>
                </c:pt>
                <c:pt idx="6">
                  <c:v>10.5695</c:v>
                </c:pt>
                <c:pt idx="7">
                  <c:v>9.1199999999999992</c:v>
                </c:pt>
                <c:pt idx="8">
                  <c:v>8.5806000000000004</c:v>
                </c:pt>
                <c:pt idx="9">
                  <c:v>8.8666999999999998</c:v>
                </c:pt>
                <c:pt idx="10">
                  <c:v>8.8177000000000003</c:v>
                </c:pt>
                <c:pt idx="11">
                  <c:v>8.3559999999999999</c:v>
                </c:pt>
                <c:pt idx="12">
                  <c:v>8.1428999999999991</c:v>
                </c:pt>
                <c:pt idx="13">
                  <c:v>7.9009999999999998</c:v>
                </c:pt>
                <c:pt idx="14">
                  <c:v>7.6364000000000001</c:v>
                </c:pt>
                <c:pt idx="15">
                  <c:v>7.0933000000000002</c:v>
                </c:pt>
                <c:pt idx="16">
                  <c:v>6.5949999999999998</c:v>
                </c:pt>
                <c:pt idx="17">
                  <c:v>6.1148999999999996</c:v>
                </c:pt>
                <c:pt idx="18">
                  <c:v>5.7409999999999997</c:v>
                </c:pt>
                <c:pt idx="19">
                  <c:v>5.4844999999999997</c:v>
                </c:pt>
                <c:pt idx="20">
                  <c:v>5.4101999999999997</c:v>
                </c:pt>
                <c:pt idx="21">
                  <c:v>5.5416999999999996</c:v>
                </c:pt>
                <c:pt idx="22">
                  <c:v>5.5034000000000001</c:v>
                </c:pt>
                <c:pt idx="23">
                  <c:v>5.7409999999999997</c:v>
                </c:pt>
                <c:pt idx="24">
                  <c:v>5.4470999999999998</c:v>
                </c:pt>
                <c:pt idx="25">
                  <c:v>5.2157</c:v>
                </c:pt>
                <c:pt idx="26">
                  <c:v>4.4581</c:v>
                </c:pt>
                <c:pt idx="27">
                  <c:v>4.1239999999999997</c:v>
                </c:pt>
                <c:pt idx="28">
                  <c:v>3.99</c:v>
                </c:pt>
                <c:pt idx="29">
                  <c:v>3.8365</c:v>
                </c:pt>
                <c:pt idx="30">
                  <c:v>3.5945999999999998</c:v>
                </c:pt>
                <c:pt idx="31">
                  <c:v>3.5310000000000001</c:v>
                </c:pt>
                <c:pt idx="32">
                  <c:v>3.4544999999999999</c:v>
                </c:pt>
                <c:pt idx="33">
                  <c:v>3.3389000000000002</c:v>
                </c:pt>
                <c:pt idx="34">
                  <c:v>3.1604000000000001</c:v>
                </c:pt>
                <c:pt idx="35">
                  <c:v>2.8757000000000001</c:v>
                </c:pt>
                <c:pt idx="36">
                  <c:v>2.5992999999999999</c:v>
                </c:pt>
                <c:pt idx="37">
                  <c:v>2.5293000000000001</c:v>
                </c:pt>
                <c:pt idx="38">
                  <c:v>2.5783999999999998</c:v>
                </c:pt>
                <c:pt idx="39">
                  <c:v>2.5909</c:v>
                </c:pt>
                <c:pt idx="40">
                  <c:v>2.5577000000000001</c:v>
                </c:pt>
                <c:pt idx="41">
                  <c:v>2.5535999999999999</c:v>
                </c:pt>
                <c:pt idx="42">
                  <c:v>2.4977</c:v>
                </c:pt>
                <c:pt idx="43">
                  <c:v>2.4516</c:v>
                </c:pt>
                <c:pt idx="44">
                  <c:v>2.4182000000000001</c:v>
                </c:pt>
                <c:pt idx="45">
                  <c:v>2.3471000000000002</c:v>
                </c:pt>
                <c:pt idx="46">
                  <c:v>2.1983000000000001</c:v>
                </c:pt>
                <c:pt idx="47">
                  <c:v>2.0488</c:v>
                </c:pt>
                <c:pt idx="48">
                  <c:v>1.9252</c:v>
                </c:pt>
                <c:pt idx="49">
                  <c:v>1.871</c:v>
                </c:pt>
                <c:pt idx="50">
                  <c:v>1.8493999999999999</c:v>
                </c:pt>
                <c:pt idx="51">
                  <c:v>1.8324</c:v>
                </c:pt>
                <c:pt idx="52">
                  <c:v>1.8645</c:v>
                </c:pt>
                <c:pt idx="53">
                  <c:v>1.8976999999999999</c:v>
                </c:pt>
                <c:pt idx="54">
                  <c:v>1.9321999999999999</c:v>
                </c:pt>
                <c:pt idx="55">
                  <c:v>1.9416</c:v>
                </c:pt>
                <c:pt idx="56">
                  <c:v>1.9369000000000001</c:v>
                </c:pt>
                <c:pt idx="57">
                  <c:v>1.9416</c:v>
                </c:pt>
                <c:pt idx="58">
                  <c:v>1.9462999999999999</c:v>
                </c:pt>
                <c:pt idx="59">
                  <c:v>1.9535</c:v>
                </c:pt>
                <c:pt idx="60">
                  <c:v>1.9535</c:v>
                </c:pt>
                <c:pt idx="61">
                  <c:v>1.9511000000000001</c:v>
                </c:pt>
                <c:pt idx="62">
                  <c:v>1.9045000000000001</c:v>
                </c:pt>
                <c:pt idx="63">
                  <c:v>1.8472</c:v>
                </c:pt>
                <c:pt idx="64">
                  <c:v>1.7932999999999999</c:v>
                </c:pt>
                <c:pt idx="65">
                  <c:v>1.7635000000000001</c:v>
                </c:pt>
                <c:pt idx="66">
                  <c:v>1.7538</c:v>
                </c:pt>
                <c:pt idx="67">
                  <c:v>1.7217</c:v>
                </c:pt>
                <c:pt idx="68">
                  <c:v>1.6781999999999999</c:v>
                </c:pt>
                <c:pt idx="69">
                  <c:v>1.6505000000000001</c:v>
                </c:pt>
                <c:pt idx="70">
                  <c:v>1.6253</c:v>
                </c:pt>
                <c:pt idx="71">
                  <c:v>1.5960000000000001</c:v>
                </c:pt>
                <c:pt idx="72">
                  <c:v>1.5692999999999999</c:v>
                </c:pt>
                <c:pt idx="73">
                  <c:v>1.5157</c:v>
                </c:pt>
                <c:pt idx="74">
                  <c:v>1.4314</c:v>
                </c:pt>
                <c:pt idx="75">
                  <c:v>1.3560000000000001</c:v>
                </c:pt>
                <c:pt idx="76">
                  <c:v>1.3255999999999999</c:v>
                </c:pt>
                <c:pt idx="77">
                  <c:v>1.2637</c:v>
                </c:pt>
                <c:pt idx="78">
                  <c:v>1.0969</c:v>
                </c:pt>
                <c:pt idx="79">
                  <c:v>1</c:v>
                </c:pt>
              </c:numCache>
            </c:numRef>
          </c:val>
          <c:smooth val="0"/>
          <c:extLst>
            <c:ext xmlns:c16="http://schemas.microsoft.com/office/drawing/2014/chart" uri="{C3380CC4-5D6E-409C-BE32-E72D297353CC}">
              <c16:uniqueId val="{00000001-22C7-4999-835C-DD25F19B688B}"/>
            </c:ext>
          </c:extLst>
        </c:ser>
        <c:ser>
          <c:idx val="2"/>
          <c:order val="2"/>
          <c:tx>
            <c:strRef>
              <c:f>'Vergleich Gas 2023 Basis 2015'!$B$98</c:f>
              <c:strCache>
                <c:ptCount val="1"/>
                <c:pt idx="0">
                  <c:v>Gas - Rohrleitungen &gt; 16 bar </c:v>
                </c:pt>
              </c:strCache>
            </c:strRef>
          </c:tx>
          <c:spPr>
            <a:ln w="22225" cap="rnd" cmpd="sng" algn="ctr">
              <a:solidFill>
                <a:schemeClr val="accent3"/>
              </a:solidFill>
              <a:prstDash val="sysDot"/>
              <a:round/>
            </a:ln>
            <a:effectLst/>
          </c:spPr>
          <c:marker>
            <c:symbol val="none"/>
          </c:marker>
          <c:cat>
            <c:numRef>
              <c:f>'Vergleich Gas 2023 Basis 2015'!$D$95:$CE$95</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2015'!$D$98:$CE$98</c:f>
              <c:numCache>
                <c:formatCode>0.0000</c:formatCode>
                <c:ptCount val="80"/>
                <c:pt idx="5">
                  <c:v>9.1931999999999992</c:v>
                </c:pt>
                <c:pt idx="6">
                  <c:v>9.2456999999999994</c:v>
                </c:pt>
                <c:pt idx="7">
                  <c:v>7.7416</c:v>
                </c:pt>
                <c:pt idx="8">
                  <c:v>6.3202999999999996</c:v>
                </c:pt>
                <c:pt idx="9">
                  <c:v>6.2713000000000001</c:v>
                </c:pt>
                <c:pt idx="10">
                  <c:v>6.3700999999999999</c:v>
                </c:pt>
                <c:pt idx="11">
                  <c:v>6.1056999999999997</c:v>
                </c:pt>
                <c:pt idx="12">
                  <c:v>5.9485000000000001</c:v>
                </c:pt>
                <c:pt idx="13">
                  <c:v>5.6772</c:v>
                </c:pt>
                <c:pt idx="14">
                  <c:v>5.5411000000000001</c:v>
                </c:pt>
                <c:pt idx="15">
                  <c:v>5.3933</c:v>
                </c:pt>
                <c:pt idx="16">
                  <c:v>5.2194000000000003</c:v>
                </c:pt>
                <c:pt idx="17">
                  <c:v>5.0404999999999998</c:v>
                </c:pt>
                <c:pt idx="18">
                  <c:v>4.9179000000000004</c:v>
                </c:pt>
                <c:pt idx="19">
                  <c:v>4.8442999999999996</c:v>
                </c:pt>
                <c:pt idx="20">
                  <c:v>4.8011999999999997</c:v>
                </c:pt>
                <c:pt idx="21">
                  <c:v>4.8734999999999999</c:v>
                </c:pt>
                <c:pt idx="22">
                  <c:v>4.8589000000000002</c:v>
                </c:pt>
                <c:pt idx="23">
                  <c:v>5.1203000000000003</c:v>
                </c:pt>
                <c:pt idx="24">
                  <c:v>5.0092999999999996</c:v>
                </c:pt>
                <c:pt idx="25">
                  <c:v>4.8299000000000003</c:v>
                </c:pt>
                <c:pt idx="26">
                  <c:v>4.3032000000000004</c:v>
                </c:pt>
                <c:pt idx="27">
                  <c:v>4.0755999999999997</c:v>
                </c:pt>
                <c:pt idx="28">
                  <c:v>4.0049999999999999</c:v>
                </c:pt>
                <c:pt idx="29">
                  <c:v>3.7804000000000002</c:v>
                </c:pt>
                <c:pt idx="30">
                  <c:v>3.4426000000000001</c:v>
                </c:pt>
                <c:pt idx="31">
                  <c:v>3.4647000000000001</c:v>
                </c:pt>
                <c:pt idx="32">
                  <c:v>3.3778999999999999</c:v>
                </c:pt>
                <c:pt idx="33">
                  <c:v>3.3498999999999999</c:v>
                </c:pt>
                <c:pt idx="34">
                  <c:v>3.2040000000000002</c:v>
                </c:pt>
                <c:pt idx="35">
                  <c:v>3.0129999999999999</c:v>
                </c:pt>
                <c:pt idx="36">
                  <c:v>2.8188</c:v>
                </c:pt>
                <c:pt idx="37">
                  <c:v>2.7517</c:v>
                </c:pt>
                <c:pt idx="38">
                  <c:v>2.6438000000000001</c:v>
                </c:pt>
                <c:pt idx="39">
                  <c:v>2.6966999999999999</c:v>
                </c:pt>
                <c:pt idx="40">
                  <c:v>2.6568000000000001</c:v>
                </c:pt>
                <c:pt idx="41">
                  <c:v>2.5847000000000002</c:v>
                </c:pt>
                <c:pt idx="42">
                  <c:v>2.5320999999999998</c:v>
                </c:pt>
                <c:pt idx="43">
                  <c:v>2.5520999999999998</c:v>
                </c:pt>
                <c:pt idx="44">
                  <c:v>2.5163000000000002</c:v>
                </c:pt>
                <c:pt idx="45">
                  <c:v>2.4258000000000002</c:v>
                </c:pt>
                <c:pt idx="46">
                  <c:v>2.3180999999999998</c:v>
                </c:pt>
                <c:pt idx="47">
                  <c:v>2.2256</c:v>
                </c:pt>
                <c:pt idx="48">
                  <c:v>2.1374</c:v>
                </c:pt>
                <c:pt idx="49">
                  <c:v>2.1688999999999998</c:v>
                </c:pt>
                <c:pt idx="50">
                  <c:v>2.1429999999999998</c:v>
                </c:pt>
                <c:pt idx="51">
                  <c:v>2.0663999999999998</c:v>
                </c:pt>
                <c:pt idx="52">
                  <c:v>2.1095000000000002</c:v>
                </c:pt>
                <c:pt idx="53">
                  <c:v>2.1374</c:v>
                </c:pt>
                <c:pt idx="54">
                  <c:v>2.1486999999999998</c:v>
                </c:pt>
                <c:pt idx="55">
                  <c:v>2.1806000000000001</c:v>
                </c:pt>
                <c:pt idx="56">
                  <c:v>2.1261000000000001</c:v>
                </c:pt>
                <c:pt idx="57">
                  <c:v>2.0958999999999999</c:v>
                </c:pt>
                <c:pt idx="58">
                  <c:v>2.1013000000000002</c:v>
                </c:pt>
                <c:pt idx="59">
                  <c:v>2.0851000000000002</c:v>
                </c:pt>
                <c:pt idx="60">
                  <c:v>1.9827999999999999</c:v>
                </c:pt>
                <c:pt idx="61">
                  <c:v>1.8879999999999999</c:v>
                </c:pt>
                <c:pt idx="62">
                  <c:v>1.8449</c:v>
                </c:pt>
                <c:pt idx="63">
                  <c:v>1.7379</c:v>
                </c:pt>
                <c:pt idx="64">
                  <c:v>1.651</c:v>
                </c:pt>
                <c:pt idx="65">
                  <c:v>1.7085999999999999</c:v>
                </c:pt>
                <c:pt idx="66">
                  <c:v>1.7158</c:v>
                </c:pt>
                <c:pt idx="67">
                  <c:v>1.6359999999999999</c:v>
                </c:pt>
                <c:pt idx="68">
                  <c:v>1.61</c:v>
                </c:pt>
                <c:pt idx="69">
                  <c:v>1.6261000000000001</c:v>
                </c:pt>
                <c:pt idx="70">
                  <c:v>1.6195999999999999</c:v>
                </c:pt>
                <c:pt idx="71">
                  <c:v>1.6180000000000001</c:v>
                </c:pt>
                <c:pt idx="72">
                  <c:v>1.6277999999999999</c:v>
                </c:pt>
                <c:pt idx="73">
                  <c:v>1.5468</c:v>
                </c:pt>
                <c:pt idx="74">
                  <c:v>1.4537</c:v>
                </c:pt>
                <c:pt idx="75">
                  <c:v>1.4056999999999999</c:v>
                </c:pt>
                <c:pt idx="76">
                  <c:v>1.4045000000000001</c:v>
                </c:pt>
                <c:pt idx="77">
                  <c:v>1.2891999999999999</c:v>
                </c:pt>
                <c:pt idx="78">
                  <c:v>1.0568</c:v>
                </c:pt>
                <c:pt idx="79">
                  <c:v>1</c:v>
                </c:pt>
              </c:numCache>
            </c:numRef>
          </c:val>
          <c:smooth val="0"/>
          <c:extLst>
            <c:ext xmlns:c16="http://schemas.microsoft.com/office/drawing/2014/chart" uri="{C3380CC4-5D6E-409C-BE32-E72D297353CC}">
              <c16:uniqueId val="{00000002-22C7-4999-835C-DD25F19B688B}"/>
            </c:ext>
          </c:extLst>
        </c:ser>
        <c:ser>
          <c:idx val="3"/>
          <c:order val="3"/>
          <c:tx>
            <c:strRef>
              <c:f>'Vergleich Gas 2023 Basis 2015'!$B$99</c:f>
              <c:strCache>
                <c:ptCount val="1"/>
                <c:pt idx="0">
                  <c:v>Gas - übrige Anlagengruppen </c:v>
                </c:pt>
              </c:strCache>
            </c:strRef>
          </c:tx>
          <c:spPr>
            <a:ln w="22225" cap="rnd" cmpd="sng" algn="ctr">
              <a:solidFill>
                <a:schemeClr val="accent4"/>
              </a:solidFill>
              <a:prstDash val="sysDot"/>
              <a:round/>
            </a:ln>
            <a:effectLst/>
          </c:spPr>
          <c:marker>
            <c:symbol val="none"/>
          </c:marker>
          <c:cat>
            <c:numRef>
              <c:f>'Vergleich Gas 2023 Basis 2015'!$D$95:$CE$95</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2015'!$D$99:$CE$99</c:f>
              <c:numCache>
                <c:formatCode>0.0000</c:formatCode>
                <c:ptCount val="80"/>
                <c:pt idx="5">
                  <c:v>5.3754999999999997</c:v>
                </c:pt>
                <c:pt idx="6">
                  <c:v>5.5148000000000001</c:v>
                </c:pt>
                <c:pt idx="7">
                  <c:v>4.6531000000000002</c:v>
                </c:pt>
                <c:pt idx="8">
                  <c:v>4.5534999999999997</c:v>
                </c:pt>
                <c:pt idx="9">
                  <c:v>4.6677</c:v>
                </c:pt>
                <c:pt idx="10">
                  <c:v>4.742</c:v>
                </c:pt>
                <c:pt idx="11">
                  <c:v>4.6531000000000002</c:v>
                </c:pt>
                <c:pt idx="12">
                  <c:v>4.5815000000000001</c:v>
                </c:pt>
                <c:pt idx="13">
                  <c:v>4.4984999999999999</c:v>
                </c:pt>
                <c:pt idx="14">
                  <c:v>4.5258000000000003</c:v>
                </c:pt>
                <c:pt idx="15">
                  <c:v>4.5534999999999997</c:v>
                </c:pt>
                <c:pt idx="16">
                  <c:v>4.4984999999999999</c:v>
                </c:pt>
                <c:pt idx="17">
                  <c:v>4.4447999999999999</c:v>
                </c:pt>
                <c:pt idx="18">
                  <c:v>4.4184000000000001</c:v>
                </c:pt>
                <c:pt idx="19">
                  <c:v>4.3794000000000004</c:v>
                </c:pt>
                <c:pt idx="20">
                  <c:v>4.3159000000000001</c:v>
                </c:pt>
                <c:pt idx="21">
                  <c:v>4.2180999999999997</c:v>
                </c:pt>
                <c:pt idx="22">
                  <c:v>4.1592000000000002</c:v>
                </c:pt>
                <c:pt idx="23">
                  <c:v>4.2061999999999999</c:v>
                </c:pt>
                <c:pt idx="24">
                  <c:v>4.2180999999999997</c:v>
                </c:pt>
                <c:pt idx="25">
                  <c:v>4.1475999999999997</c:v>
                </c:pt>
                <c:pt idx="26">
                  <c:v>3.9496000000000002</c:v>
                </c:pt>
                <c:pt idx="27">
                  <c:v>3.7985000000000002</c:v>
                </c:pt>
                <c:pt idx="28">
                  <c:v>3.6856</c:v>
                </c:pt>
                <c:pt idx="29">
                  <c:v>3.4628000000000001</c:v>
                </c:pt>
                <c:pt idx="30">
                  <c:v>3.0512000000000001</c:v>
                </c:pt>
                <c:pt idx="31">
                  <c:v>2.9196</c:v>
                </c:pt>
                <c:pt idx="32">
                  <c:v>2.8147000000000002</c:v>
                </c:pt>
                <c:pt idx="33">
                  <c:v>2.7321</c:v>
                </c:pt>
                <c:pt idx="34">
                  <c:v>2.7023999999999999</c:v>
                </c:pt>
                <c:pt idx="35">
                  <c:v>2.6076999999999999</c:v>
                </c:pt>
                <c:pt idx="36">
                  <c:v>2.4449999999999998</c:v>
                </c:pt>
                <c:pt idx="37">
                  <c:v>2.2907999999999999</c:v>
                </c:pt>
                <c:pt idx="38">
                  <c:v>2.1547999999999998</c:v>
                </c:pt>
                <c:pt idx="39">
                  <c:v>2.1181000000000001</c:v>
                </c:pt>
                <c:pt idx="40">
                  <c:v>2.0594999999999999</c:v>
                </c:pt>
                <c:pt idx="41">
                  <c:v>2.0148999999999999</c:v>
                </c:pt>
                <c:pt idx="42">
                  <c:v>2.0314000000000001</c:v>
                </c:pt>
                <c:pt idx="43">
                  <c:v>2.0796000000000001</c:v>
                </c:pt>
                <c:pt idx="44">
                  <c:v>2.0480999999999998</c:v>
                </c:pt>
                <c:pt idx="45">
                  <c:v>1.996</c:v>
                </c:pt>
                <c:pt idx="46">
                  <c:v>1.9643999999999999</c:v>
                </c:pt>
                <c:pt idx="47">
                  <c:v>1.9238</c:v>
                </c:pt>
                <c:pt idx="48">
                  <c:v>1.8968</c:v>
                </c:pt>
                <c:pt idx="49">
                  <c:v>1.8944000000000001</c:v>
                </c:pt>
                <c:pt idx="50">
                  <c:v>1.8895999999999999</c:v>
                </c:pt>
                <c:pt idx="51">
                  <c:v>1.8566</c:v>
                </c:pt>
                <c:pt idx="52">
                  <c:v>1.8872</c:v>
                </c:pt>
                <c:pt idx="53">
                  <c:v>1.8658999999999999</c:v>
                </c:pt>
                <c:pt idx="54">
                  <c:v>1.8658999999999999</c:v>
                </c:pt>
                <c:pt idx="55">
                  <c:v>1.8944000000000001</c:v>
                </c:pt>
                <c:pt idx="56">
                  <c:v>1.8589</c:v>
                </c:pt>
                <c:pt idx="57">
                  <c:v>1.8005</c:v>
                </c:pt>
                <c:pt idx="58">
                  <c:v>1.8113999999999999</c:v>
                </c:pt>
                <c:pt idx="59">
                  <c:v>1.7854000000000001</c:v>
                </c:pt>
                <c:pt idx="60">
                  <c:v>1.76</c:v>
                </c:pt>
                <c:pt idx="61">
                  <c:v>1.6959</c:v>
                </c:pt>
                <c:pt idx="62">
                  <c:v>1.6096999999999999</c:v>
                </c:pt>
                <c:pt idx="63">
                  <c:v>1.5908</c:v>
                </c:pt>
                <c:pt idx="64">
                  <c:v>1.5132000000000001</c:v>
                </c:pt>
                <c:pt idx="65">
                  <c:v>1.5657000000000001</c:v>
                </c:pt>
                <c:pt idx="66">
                  <c:v>1.5527</c:v>
                </c:pt>
                <c:pt idx="67">
                  <c:v>1.4816</c:v>
                </c:pt>
                <c:pt idx="68">
                  <c:v>1.4612000000000001</c:v>
                </c:pt>
                <c:pt idx="69">
                  <c:v>1.4598</c:v>
                </c:pt>
                <c:pt idx="70">
                  <c:v>1.4699</c:v>
                </c:pt>
                <c:pt idx="71">
                  <c:v>1.4890000000000001</c:v>
                </c:pt>
                <c:pt idx="72">
                  <c:v>1.5101</c:v>
                </c:pt>
                <c:pt idx="73">
                  <c:v>1.4728000000000001</c:v>
                </c:pt>
                <c:pt idx="74">
                  <c:v>1.4386000000000001</c:v>
                </c:pt>
                <c:pt idx="75">
                  <c:v>1.4221999999999999</c:v>
                </c:pt>
                <c:pt idx="76">
                  <c:v>1.429</c:v>
                </c:pt>
                <c:pt idx="77">
                  <c:v>1.2992999999999999</c:v>
                </c:pt>
                <c:pt idx="78">
                  <c:v>0.97899999999999998</c:v>
                </c:pt>
                <c:pt idx="79">
                  <c:v>1</c:v>
                </c:pt>
              </c:numCache>
            </c:numRef>
          </c:val>
          <c:smooth val="0"/>
          <c:extLst>
            <c:ext xmlns:c16="http://schemas.microsoft.com/office/drawing/2014/chart" uri="{C3380CC4-5D6E-409C-BE32-E72D297353CC}">
              <c16:uniqueId val="{00000003-22C7-4999-835C-DD25F19B688B}"/>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495505120"/>
        <c:axId val="836700128"/>
      </c:lineChart>
      <c:catAx>
        <c:axId val="495505120"/>
        <c:scaling>
          <c:orientation val="minMax"/>
        </c:scaling>
        <c:delete val="0"/>
        <c:axPos val="b"/>
        <c:numFmt formatCode="General" sourceLinked="1"/>
        <c:majorTickMark val="none"/>
        <c:minorTickMark val="none"/>
        <c:tickLblPos val="nextTo"/>
        <c:spPr>
          <a:noFill/>
          <a:ln w="9525" cap="flat" cmpd="sng" algn="ctr">
            <a:solidFill>
              <a:srgbClr val="264F87"/>
            </a:solidFill>
            <a:round/>
          </a:ln>
          <a:effectLst/>
        </c:spPr>
        <c:txPr>
          <a:bodyPr rot="0" spcFirstLastPara="1" vertOverflow="ellipsis" wrap="square" anchor="ctr" anchorCtr="1"/>
          <a:lstStyle/>
          <a:p>
            <a:pPr>
              <a:defRPr sz="900" b="0" i="0" u="none" strike="noStrike" kern="1200" spc="20" baseline="0">
                <a:solidFill>
                  <a:srgbClr val="264F87"/>
                </a:solidFill>
                <a:latin typeface="+mn-lt"/>
                <a:ea typeface="+mn-ea"/>
                <a:cs typeface="+mn-cs"/>
              </a:defRPr>
            </a:pPr>
            <a:endParaRPr lang="de-DE"/>
          </a:p>
        </c:txPr>
        <c:crossAx val="836700128"/>
        <c:crosses val="autoZero"/>
        <c:auto val="1"/>
        <c:lblAlgn val="ctr"/>
        <c:lblOffset val="100"/>
        <c:noMultiLvlLbl val="0"/>
      </c:catAx>
      <c:valAx>
        <c:axId val="836700128"/>
        <c:scaling>
          <c:orientation val="minMax"/>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mn-lt"/>
                <a:ea typeface="+mn-ea"/>
                <a:cs typeface="+mn-cs"/>
              </a:defRPr>
            </a:pPr>
            <a:endParaRPr lang="de-DE"/>
          </a:p>
        </c:txPr>
        <c:crossAx val="495505120"/>
        <c:crosses val="autoZero"/>
        <c:crossBetween val="between"/>
      </c:valAx>
      <c:spPr>
        <a:noFill/>
        <a:ln>
          <a:noFill/>
        </a:ln>
        <a:effectLst/>
      </c:spPr>
    </c:plotArea>
    <c:legend>
      <c:legendPos val="b"/>
      <c:layout>
        <c:manualLayout>
          <c:xMode val="edge"/>
          <c:yMode val="edge"/>
          <c:x val="0.18308468237804201"/>
          <c:y val="0.93982718247175612"/>
          <c:w val="0.63383058170650086"/>
          <c:h val="3.698441173114230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mn-lt"/>
              <a:ea typeface="+mn-ea"/>
              <a:cs typeface="+mn-cs"/>
            </a:defRPr>
          </a:pPr>
          <a:endParaRPr lang="de-DE"/>
        </a:p>
      </c:txPr>
    </c:legend>
    <c:plotVisOnly val="1"/>
    <c:dispBlanksAs val="gap"/>
    <c:showDLblsOverMax val="0"/>
  </c:chart>
  <c:spPr>
    <a:noFill/>
    <a:ln w="6350" cap="flat" cmpd="sng" algn="ctr">
      <a:solidFill>
        <a:srgbClr val="264F87"/>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rgbClr val="264F87"/>
                </a:solidFill>
                <a:latin typeface="+mn-lt"/>
                <a:ea typeface="+mn-ea"/>
                <a:cs typeface="+mn-cs"/>
              </a:defRPr>
            </a:pPr>
            <a:r>
              <a:rPr lang="de-DE" sz="1200">
                <a:solidFill>
                  <a:srgbClr val="264F87"/>
                </a:solidFill>
              </a:rPr>
              <a:t>Indexreihen nach § 6a GasNEV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mn-lt"/>
              <a:ea typeface="+mn-ea"/>
              <a:cs typeface="+mn-cs"/>
            </a:defRPr>
          </a:pPr>
          <a:endParaRPr lang="de-DE"/>
        </a:p>
      </c:txPr>
    </c:title>
    <c:autoTitleDeleted val="0"/>
    <c:plotArea>
      <c:layout>
        <c:manualLayout>
          <c:layoutTarget val="inner"/>
          <c:xMode val="edge"/>
          <c:yMode val="edge"/>
          <c:x val="3.1800260898531288E-2"/>
          <c:y val="0.10254825972840352"/>
          <c:w val="0.96072056221138646"/>
          <c:h val="0.75565591692342793"/>
        </c:manualLayout>
      </c:layout>
      <c:lineChart>
        <c:grouping val="standard"/>
        <c:varyColors val="0"/>
        <c:ser>
          <c:idx val="1"/>
          <c:order val="0"/>
          <c:tx>
            <c:strRef>
              <c:f>'Vergleich Gas 2023 Basis 2015'!$B$130</c:f>
              <c:strCache>
                <c:ptCount val="1"/>
                <c:pt idx="0">
                  <c:v>Gas - Grundstücksanlagen und Gebäude  </c:v>
                </c:pt>
              </c:strCache>
            </c:strRef>
          </c:tx>
          <c:spPr>
            <a:ln w="22225" cap="rnd" cmpd="sng" algn="ctr">
              <a:solidFill>
                <a:srgbClr val="969A27"/>
              </a:solidFill>
              <a:prstDash val="sysDot"/>
              <a:round/>
            </a:ln>
            <a:effectLst/>
          </c:spPr>
          <c:marker>
            <c:symbol val="none"/>
          </c:marker>
          <c:cat>
            <c:numRef>
              <c:f>'Vergleich Gas 2023 Basis 2015'!$D$129:$CE$129</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2015'!$D$130:$CE$130</c:f>
              <c:numCache>
                <c:formatCode>0.0000</c:formatCode>
                <c:ptCount val="80"/>
                <c:pt idx="0">
                  <c:v>6.6</c:v>
                </c:pt>
                <c:pt idx="1">
                  <c:v>6.8</c:v>
                </c:pt>
                <c:pt idx="2">
                  <c:v>7.3</c:v>
                </c:pt>
                <c:pt idx="3">
                  <c:v>8.5</c:v>
                </c:pt>
                <c:pt idx="4">
                  <c:v>9.1999999999999993</c:v>
                </c:pt>
                <c:pt idx="5">
                  <c:v>10.4</c:v>
                </c:pt>
                <c:pt idx="6">
                  <c:v>10</c:v>
                </c:pt>
                <c:pt idx="7">
                  <c:v>11.5</c:v>
                </c:pt>
                <c:pt idx="8">
                  <c:v>12.3</c:v>
                </c:pt>
                <c:pt idx="9">
                  <c:v>11.9</c:v>
                </c:pt>
                <c:pt idx="10">
                  <c:v>11.9</c:v>
                </c:pt>
                <c:pt idx="11">
                  <c:v>12.6</c:v>
                </c:pt>
                <c:pt idx="12">
                  <c:v>12.9</c:v>
                </c:pt>
                <c:pt idx="13">
                  <c:v>13.4</c:v>
                </c:pt>
                <c:pt idx="14">
                  <c:v>13.8</c:v>
                </c:pt>
                <c:pt idx="15">
                  <c:v>14.3</c:v>
                </c:pt>
                <c:pt idx="16">
                  <c:v>15.3</c:v>
                </c:pt>
                <c:pt idx="17">
                  <c:v>16.3</c:v>
                </c:pt>
                <c:pt idx="18">
                  <c:v>17.5</c:v>
                </c:pt>
                <c:pt idx="19">
                  <c:v>18.2</c:v>
                </c:pt>
                <c:pt idx="20">
                  <c:v>19</c:v>
                </c:pt>
                <c:pt idx="21">
                  <c:v>19.8</c:v>
                </c:pt>
                <c:pt idx="22">
                  <c:v>20.3</c:v>
                </c:pt>
                <c:pt idx="23">
                  <c:v>19.3</c:v>
                </c:pt>
                <c:pt idx="24">
                  <c:v>20.3</c:v>
                </c:pt>
                <c:pt idx="25">
                  <c:v>21.8</c:v>
                </c:pt>
                <c:pt idx="26">
                  <c:v>25.8</c:v>
                </c:pt>
                <c:pt idx="27">
                  <c:v>28.6</c:v>
                </c:pt>
                <c:pt idx="28">
                  <c:v>30</c:v>
                </c:pt>
                <c:pt idx="29">
                  <c:v>31.9</c:v>
                </c:pt>
                <c:pt idx="30">
                  <c:v>33.799999999999997</c:v>
                </c:pt>
                <c:pt idx="31">
                  <c:v>34.700000000000003</c:v>
                </c:pt>
                <c:pt idx="32">
                  <c:v>36</c:v>
                </c:pt>
                <c:pt idx="33">
                  <c:v>37.5</c:v>
                </c:pt>
                <c:pt idx="34">
                  <c:v>39.200000000000003</c:v>
                </c:pt>
                <c:pt idx="35">
                  <c:v>42.1</c:v>
                </c:pt>
                <c:pt idx="36">
                  <c:v>46.4</c:v>
                </c:pt>
                <c:pt idx="37">
                  <c:v>49.2</c:v>
                </c:pt>
                <c:pt idx="38">
                  <c:v>51.2</c:v>
                </c:pt>
                <c:pt idx="39">
                  <c:v>52.1</c:v>
                </c:pt>
                <c:pt idx="40">
                  <c:v>53.2</c:v>
                </c:pt>
                <c:pt idx="41">
                  <c:v>53.5</c:v>
                </c:pt>
                <c:pt idx="42">
                  <c:v>54.6</c:v>
                </c:pt>
                <c:pt idx="43">
                  <c:v>55.8</c:v>
                </c:pt>
                <c:pt idx="44">
                  <c:v>57.1</c:v>
                </c:pt>
                <c:pt idx="45">
                  <c:v>59.1</c:v>
                </c:pt>
                <c:pt idx="46">
                  <c:v>62.7</c:v>
                </c:pt>
                <c:pt idx="47">
                  <c:v>66.5</c:v>
                </c:pt>
                <c:pt idx="48">
                  <c:v>70.7</c:v>
                </c:pt>
                <c:pt idx="49">
                  <c:v>73.099999999999994</c:v>
                </c:pt>
                <c:pt idx="50">
                  <c:v>74.599999999999994</c:v>
                </c:pt>
                <c:pt idx="51">
                  <c:v>76.3</c:v>
                </c:pt>
                <c:pt idx="52">
                  <c:v>76.5</c:v>
                </c:pt>
                <c:pt idx="53">
                  <c:v>76.099999999999994</c:v>
                </c:pt>
                <c:pt idx="54">
                  <c:v>75.7</c:v>
                </c:pt>
                <c:pt idx="55">
                  <c:v>75.3</c:v>
                </c:pt>
                <c:pt idx="56">
                  <c:v>75.8</c:v>
                </c:pt>
                <c:pt idx="57">
                  <c:v>76.099999999999994</c:v>
                </c:pt>
                <c:pt idx="58">
                  <c:v>76.3</c:v>
                </c:pt>
                <c:pt idx="59">
                  <c:v>76.5</c:v>
                </c:pt>
                <c:pt idx="60">
                  <c:v>77.599999999999994</c:v>
                </c:pt>
                <c:pt idx="61">
                  <c:v>79.2</c:v>
                </c:pt>
                <c:pt idx="62">
                  <c:v>81.099999999999994</c:v>
                </c:pt>
                <c:pt idx="63">
                  <c:v>84.6</c:v>
                </c:pt>
                <c:pt idx="64">
                  <c:v>87.8</c:v>
                </c:pt>
                <c:pt idx="65">
                  <c:v>88.7</c:v>
                </c:pt>
                <c:pt idx="66">
                  <c:v>89.7</c:v>
                </c:pt>
                <c:pt idx="67">
                  <c:v>92.5</c:v>
                </c:pt>
                <c:pt idx="68">
                  <c:v>94.8</c:v>
                </c:pt>
                <c:pt idx="69">
                  <c:v>96.6</c:v>
                </c:pt>
                <c:pt idx="70">
                  <c:v>98.4</c:v>
                </c:pt>
                <c:pt idx="71">
                  <c:v>100</c:v>
                </c:pt>
                <c:pt idx="72">
                  <c:v>102.1</c:v>
                </c:pt>
                <c:pt idx="73">
                  <c:v>105.5</c:v>
                </c:pt>
                <c:pt idx="74">
                  <c:v>110.2</c:v>
                </c:pt>
                <c:pt idx="75">
                  <c:v>115.1</c:v>
                </c:pt>
                <c:pt idx="76">
                  <c:v>118.4</c:v>
                </c:pt>
                <c:pt idx="77">
                  <c:v>128.1</c:v>
                </c:pt>
                <c:pt idx="78">
                  <c:v>150.6</c:v>
                </c:pt>
                <c:pt idx="79">
                  <c:v>162.69999999999999</c:v>
                </c:pt>
              </c:numCache>
            </c:numRef>
          </c:val>
          <c:smooth val="0"/>
          <c:extLst>
            <c:ext xmlns:c16="http://schemas.microsoft.com/office/drawing/2014/chart" uri="{C3380CC4-5D6E-409C-BE32-E72D297353CC}">
              <c16:uniqueId val="{00000001-49D3-4694-B1FA-3A6615135E18}"/>
            </c:ext>
          </c:extLst>
        </c:ser>
        <c:ser>
          <c:idx val="2"/>
          <c:order val="1"/>
          <c:tx>
            <c:strRef>
              <c:f>'Vergleich Gas 2023 Basis 2015'!$B$131</c:f>
              <c:strCache>
                <c:ptCount val="1"/>
                <c:pt idx="0">
                  <c:v>Gas - Rohrleitungen und Hausanschlussleitungen (&lt; 16 bar) </c:v>
                </c:pt>
              </c:strCache>
            </c:strRef>
          </c:tx>
          <c:spPr>
            <a:ln w="22225" cap="rnd" cmpd="sng" algn="ctr">
              <a:solidFill>
                <a:srgbClr val="F18620"/>
              </a:solidFill>
              <a:prstDash val="sysDot"/>
              <a:round/>
            </a:ln>
            <a:effectLst/>
          </c:spPr>
          <c:marker>
            <c:symbol val="none"/>
          </c:marker>
          <c:cat>
            <c:numRef>
              <c:f>'Vergleich Gas 2023 Basis 2015'!$D$129:$CE$129</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2015'!$D$131:$CE$131</c:f>
              <c:numCache>
                <c:formatCode>0.0000</c:formatCode>
                <c:ptCount val="80"/>
                <c:pt idx="0">
                  <c:v>0</c:v>
                </c:pt>
                <c:pt idx="1">
                  <c:v>0</c:v>
                </c:pt>
                <c:pt idx="2">
                  <c:v>0</c:v>
                </c:pt>
                <c:pt idx="3">
                  <c:v>0</c:v>
                </c:pt>
                <c:pt idx="4">
                  <c:v>0</c:v>
                </c:pt>
                <c:pt idx="5">
                  <c:v>15.8</c:v>
                </c:pt>
                <c:pt idx="6">
                  <c:v>15.1</c:v>
                </c:pt>
                <c:pt idx="7">
                  <c:v>17.5</c:v>
                </c:pt>
                <c:pt idx="8">
                  <c:v>18.600000000000001</c:v>
                </c:pt>
                <c:pt idx="9">
                  <c:v>18</c:v>
                </c:pt>
                <c:pt idx="10">
                  <c:v>18.100000000000001</c:v>
                </c:pt>
                <c:pt idx="11">
                  <c:v>19.100000000000001</c:v>
                </c:pt>
                <c:pt idx="12">
                  <c:v>19.600000000000001</c:v>
                </c:pt>
                <c:pt idx="13">
                  <c:v>20.2</c:v>
                </c:pt>
                <c:pt idx="14">
                  <c:v>20.9</c:v>
                </c:pt>
                <c:pt idx="15">
                  <c:v>22.5</c:v>
                </c:pt>
                <c:pt idx="16">
                  <c:v>24.2</c:v>
                </c:pt>
                <c:pt idx="17">
                  <c:v>26.1</c:v>
                </c:pt>
                <c:pt idx="18">
                  <c:v>27.8</c:v>
                </c:pt>
                <c:pt idx="19">
                  <c:v>29.1</c:v>
                </c:pt>
                <c:pt idx="20">
                  <c:v>29.5</c:v>
                </c:pt>
                <c:pt idx="21">
                  <c:v>28.8</c:v>
                </c:pt>
                <c:pt idx="22">
                  <c:v>29</c:v>
                </c:pt>
                <c:pt idx="23">
                  <c:v>27.8</c:v>
                </c:pt>
                <c:pt idx="24">
                  <c:v>29.3</c:v>
                </c:pt>
                <c:pt idx="25">
                  <c:v>30.6</c:v>
                </c:pt>
                <c:pt idx="26">
                  <c:v>35.799999999999997</c:v>
                </c:pt>
                <c:pt idx="27">
                  <c:v>38.700000000000003</c:v>
                </c:pt>
                <c:pt idx="28">
                  <c:v>40</c:v>
                </c:pt>
                <c:pt idx="29">
                  <c:v>41.6</c:v>
                </c:pt>
                <c:pt idx="30">
                  <c:v>44.4</c:v>
                </c:pt>
                <c:pt idx="31">
                  <c:v>45.2</c:v>
                </c:pt>
                <c:pt idx="32">
                  <c:v>46.2</c:v>
                </c:pt>
                <c:pt idx="33">
                  <c:v>47.8</c:v>
                </c:pt>
                <c:pt idx="34">
                  <c:v>50.5</c:v>
                </c:pt>
                <c:pt idx="35">
                  <c:v>55.5</c:v>
                </c:pt>
                <c:pt idx="36">
                  <c:v>61.4</c:v>
                </c:pt>
                <c:pt idx="37">
                  <c:v>63.1</c:v>
                </c:pt>
                <c:pt idx="38">
                  <c:v>61.9</c:v>
                </c:pt>
                <c:pt idx="39">
                  <c:v>61.6</c:v>
                </c:pt>
                <c:pt idx="40">
                  <c:v>62.4</c:v>
                </c:pt>
                <c:pt idx="41">
                  <c:v>62.5</c:v>
                </c:pt>
                <c:pt idx="42">
                  <c:v>63.9</c:v>
                </c:pt>
                <c:pt idx="43">
                  <c:v>65.099999999999994</c:v>
                </c:pt>
                <c:pt idx="44">
                  <c:v>66</c:v>
                </c:pt>
                <c:pt idx="45">
                  <c:v>68</c:v>
                </c:pt>
                <c:pt idx="46">
                  <c:v>72.599999999999994</c:v>
                </c:pt>
                <c:pt idx="47">
                  <c:v>77.900000000000006</c:v>
                </c:pt>
                <c:pt idx="48">
                  <c:v>82.9</c:v>
                </c:pt>
                <c:pt idx="49">
                  <c:v>85.3</c:v>
                </c:pt>
                <c:pt idx="50">
                  <c:v>86.3</c:v>
                </c:pt>
                <c:pt idx="51">
                  <c:v>87.1</c:v>
                </c:pt>
                <c:pt idx="52">
                  <c:v>85.6</c:v>
                </c:pt>
                <c:pt idx="53">
                  <c:v>84.1</c:v>
                </c:pt>
                <c:pt idx="54">
                  <c:v>82.6</c:v>
                </c:pt>
                <c:pt idx="55">
                  <c:v>82.2</c:v>
                </c:pt>
                <c:pt idx="56">
                  <c:v>82.4</c:v>
                </c:pt>
                <c:pt idx="57">
                  <c:v>82.2</c:v>
                </c:pt>
                <c:pt idx="58">
                  <c:v>82</c:v>
                </c:pt>
                <c:pt idx="59">
                  <c:v>81.7</c:v>
                </c:pt>
                <c:pt idx="60">
                  <c:v>81.7</c:v>
                </c:pt>
                <c:pt idx="61">
                  <c:v>81.8</c:v>
                </c:pt>
                <c:pt idx="62">
                  <c:v>83.8</c:v>
                </c:pt>
                <c:pt idx="63">
                  <c:v>86.4</c:v>
                </c:pt>
                <c:pt idx="64">
                  <c:v>89</c:v>
                </c:pt>
                <c:pt idx="65">
                  <c:v>90.5</c:v>
                </c:pt>
                <c:pt idx="66">
                  <c:v>91</c:v>
                </c:pt>
                <c:pt idx="67">
                  <c:v>92.7</c:v>
                </c:pt>
                <c:pt idx="68">
                  <c:v>95.1</c:v>
                </c:pt>
                <c:pt idx="69">
                  <c:v>96.7</c:v>
                </c:pt>
                <c:pt idx="70">
                  <c:v>98.2</c:v>
                </c:pt>
                <c:pt idx="71">
                  <c:v>100</c:v>
                </c:pt>
                <c:pt idx="72">
                  <c:v>101.7</c:v>
                </c:pt>
                <c:pt idx="73">
                  <c:v>105.3</c:v>
                </c:pt>
                <c:pt idx="74">
                  <c:v>111.5</c:v>
                </c:pt>
                <c:pt idx="75">
                  <c:v>117.7</c:v>
                </c:pt>
                <c:pt idx="76">
                  <c:v>120.4</c:v>
                </c:pt>
                <c:pt idx="77">
                  <c:v>126.3</c:v>
                </c:pt>
                <c:pt idx="78">
                  <c:v>145.5</c:v>
                </c:pt>
                <c:pt idx="79">
                  <c:v>159.6</c:v>
                </c:pt>
              </c:numCache>
            </c:numRef>
          </c:val>
          <c:smooth val="0"/>
          <c:extLst>
            <c:ext xmlns:c16="http://schemas.microsoft.com/office/drawing/2014/chart" uri="{C3380CC4-5D6E-409C-BE32-E72D297353CC}">
              <c16:uniqueId val="{00000002-49D3-4694-B1FA-3A6615135E18}"/>
            </c:ext>
          </c:extLst>
        </c:ser>
        <c:ser>
          <c:idx val="3"/>
          <c:order val="2"/>
          <c:tx>
            <c:strRef>
              <c:f>'Vergleich Gas 2023 Basis 2015'!$B$132</c:f>
              <c:strCache>
                <c:ptCount val="1"/>
                <c:pt idx="0">
                  <c:v>Gas - Rohrleitungen &gt; 16 bar </c:v>
                </c:pt>
              </c:strCache>
            </c:strRef>
          </c:tx>
          <c:spPr>
            <a:ln w="22225" cap="rnd" cmpd="sng" algn="ctr">
              <a:solidFill>
                <a:srgbClr val="B8265D"/>
              </a:solidFill>
              <a:prstDash val="sysDot"/>
              <a:round/>
            </a:ln>
            <a:effectLst/>
          </c:spPr>
          <c:marker>
            <c:symbol val="none"/>
          </c:marker>
          <c:cat>
            <c:numRef>
              <c:f>'Vergleich Gas 2023 Basis 2015'!$D$129:$CE$129</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2015'!$D$132:$CE$132</c:f>
              <c:numCache>
                <c:formatCode>0.0000</c:formatCode>
                <c:ptCount val="80"/>
                <c:pt idx="0">
                  <c:v>0</c:v>
                </c:pt>
                <c:pt idx="1">
                  <c:v>0</c:v>
                </c:pt>
                <c:pt idx="2">
                  <c:v>0</c:v>
                </c:pt>
                <c:pt idx="3">
                  <c:v>0</c:v>
                </c:pt>
                <c:pt idx="4">
                  <c:v>0</c:v>
                </c:pt>
                <c:pt idx="5">
                  <c:v>17.600000000000001</c:v>
                </c:pt>
                <c:pt idx="6">
                  <c:v>17.5</c:v>
                </c:pt>
                <c:pt idx="7">
                  <c:v>20.9</c:v>
                </c:pt>
                <c:pt idx="8">
                  <c:v>25.6</c:v>
                </c:pt>
                <c:pt idx="9">
                  <c:v>25.8</c:v>
                </c:pt>
                <c:pt idx="10">
                  <c:v>25.4</c:v>
                </c:pt>
                <c:pt idx="11">
                  <c:v>26.5</c:v>
                </c:pt>
                <c:pt idx="12">
                  <c:v>27.2</c:v>
                </c:pt>
                <c:pt idx="13">
                  <c:v>28.5</c:v>
                </c:pt>
                <c:pt idx="14">
                  <c:v>29.2</c:v>
                </c:pt>
                <c:pt idx="15">
                  <c:v>30</c:v>
                </c:pt>
                <c:pt idx="16">
                  <c:v>31</c:v>
                </c:pt>
                <c:pt idx="17">
                  <c:v>32.1</c:v>
                </c:pt>
                <c:pt idx="18">
                  <c:v>32.9</c:v>
                </c:pt>
                <c:pt idx="19">
                  <c:v>33.4</c:v>
                </c:pt>
                <c:pt idx="20">
                  <c:v>33.700000000000003</c:v>
                </c:pt>
                <c:pt idx="21">
                  <c:v>33.200000000000003</c:v>
                </c:pt>
                <c:pt idx="22">
                  <c:v>33.299999999999997</c:v>
                </c:pt>
                <c:pt idx="23">
                  <c:v>31.6</c:v>
                </c:pt>
                <c:pt idx="24">
                  <c:v>32.299999999999997</c:v>
                </c:pt>
                <c:pt idx="25">
                  <c:v>33.5</c:v>
                </c:pt>
                <c:pt idx="26">
                  <c:v>37.6</c:v>
                </c:pt>
                <c:pt idx="27">
                  <c:v>39.700000000000003</c:v>
                </c:pt>
                <c:pt idx="28">
                  <c:v>40.4</c:v>
                </c:pt>
                <c:pt idx="29">
                  <c:v>42.8</c:v>
                </c:pt>
                <c:pt idx="30">
                  <c:v>47</c:v>
                </c:pt>
                <c:pt idx="31">
                  <c:v>46.7</c:v>
                </c:pt>
                <c:pt idx="32">
                  <c:v>47.9</c:v>
                </c:pt>
                <c:pt idx="33">
                  <c:v>48.3</c:v>
                </c:pt>
                <c:pt idx="34">
                  <c:v>50.5</c:v>
                </c:pt>
                <c:pt idx="35">
                  <c:v>53.7</c:v>
                </c:pt>
                <c:pt idx="36">
                  <c:v>57.4</c:v>
                </c:pt>
                <c:pt idx="37">
                  <c:v>58.8</c:v>
                </c:pt>
                <c:pt idx="38">
                  <c:v>61.2</c:v>
                </c:pt>
                <c:pt idx="39">
                  <c:v>60</c:v>
                </c:pt>
                <c:pt idx="40">
                  <c:v>60.9</c:v>
                </c:pt>
                <c:pt idx="41">
                  <c:v>62.6</c:v>
                </c:pt>
                <c:pt idx="42">
                  <c:v>63.9</c:v>
                </c:pt>
                <c:pt idx="43">
                  <c:v>63.4</c:v>
                </c:pt>
                <c:pt idx="44">
                  <c:v>64.3</c:v>
                </c:pt>
                <c:pt idx="45">
                  <c:v>66.7</c:v>
                </c:pt>
                <c:pt idx="46">
                  <c:v>69.8</c:v>
                </c:pt>
                <c:pt idx="47">
                  <c:v>72.7</c:v>
                </c:pt>
                <c:pt idx="48">
                  <c:v>75.7</c:v>
                </c:pt>
                <c:pt idx="49">
                  <c:v>74.599999999999994</c:v>
                </c:pt>
                <c:pt idx="50">
                  <c:v>75.5</c:v>
                </c:pt>
                <c:pt idx="51">
                  <c:v>78.3</c:v>
                </c:pt>
                <c:pt idx="52">
                  <c:v>76.7</c:v>
                </c:pt>
                <c:pt idx="53">
                  <c:v>75.7</c:v>
                </c:pt>
                <c:pt idx="54">
                  <c:v>75.3</c:v>
                </c:pt>
                <c:pt idx="55">
                  <c:v>74.2</c:v>
                </c:pt>
                <c:pt idx="56">
                  <c:v>76.099999999999994</c:v>
                </c:pt>
                <c:pt idx="57">
                  <c:v>77.2</c:v>
                </c:pt>
                <c:pt idx="58">
                  <c:v>77</c:v>
                </c:pt>
                <c:pt idx="59">
                  <c:v>77.599999999999994</c:v>
                </c:pt>
                <c:pt idx="60">
                  <c:v>81.599999999999994</c:v>
                </c:pt>
                <c:pt idx="61">
                  <c:v>85.7</c:v>
                </c:pt>
                <c:pt idx="62">
                  <c:v>87.7</c:v>
                </c:pt>
                <c:pt idx="63">
                  <c:v>93.1</c:v>
                </c:pt>
                <c:pt idx="64">
                  <c:v>98</c:v>
                </c:pt>
                <c:pt idx="65">
                  <c:v>94.7</c:v>
                </c:pt>
                <c:pt idx="66">
                  <c:v>94.3</c:v>
                </c:pt>
                <c:pt idx="67">
                  <c:v>98.9</c:v>
                </c:pt>
                <c:pt idx="68">
                  <c:v>100.5</c:v>
                </c:pt>
                <c:pt idx="69">
                  <c:v>99.5</c:v>
                </c:pt>
                <c:pt idx="70">
                  <c:v>99.9</c:v>
                </c:pt>
                <c:pt idx="71">
                  <c:v>100</c:v>
                </c:pt>
                <c:pt idx="72">
                  <c:v>99.4</c:v>
                </c:pt>
                <c:pt idx="73">
                  <c:v>104.6</c:v>
                </c:pt>
                <c:pt idx="74">
                  <c:v>111.3</c:v>
                </c:pt>
                <c:pt idx="75">
                  <c:v>115.1</c:v>
                </c:pt>
                <c:pt idx="76">
                  <c:v>115.2</c:v>
                </c:pt>
                <c:pt idx="77">
                  <c:v>125.5</c:v>
                </c:pt>
                <c:pt idx="78">
                  <c:v>153.1</c:v>
                </c:pt>
                <c:pt idx="79">
                  <c:v>161.80000000000001</c:v>
                </c:pt>
              </c:numCache>
            </c:numRef>
          </c:val>
          <c:smooth val="0"/>
          <c:extLst>
            <c:ext xmlns:c16="http://schemas.microsoft.com/office/drawing/2014/chart" uri="{C3380CC4-5D6E-409C-BE32-E72D297353CC}">
              <c16:uniqueId val="{00000003-49D3-4694-B1FA-3A6615135E18}"/>
            </c:ext>
          </c:extLst>
        </c:ser>
        <c:ser>
          <c:idx val="4"/>
          <c:order val="3"/>
          <c:tx>
            <c:strRef>
              <c:f>'Vergleich Gas 2023 Basis 2015'!$B$133</c:f>
              <c:strCache>
                <c:ptCount val="1"/>
                <c:pt idx="0">
                  <c:v>Gas - übrige Anlagengruppen </c:v>
                </c:pt>
              </c:strCache>
            </c:strRef>
          </c:tx>
          <c:spPr>
            <a:ln w="22225" cap="rnd" cmpd="sng" algn="ctr">
              <a:solidFill>
                <a:srgbClr val="0F7033"/>
              </a:solidFill>
              <a:prstDash val="sysDot"/>
              <a:round/>
            </a:ln>
            <a:effectLst/>
          </c:spPr>
          <c:marker>
            <c:symbol val="none"/>
          </c:marker>
          <c:cat>
            <c:numRef>
              <c:f>'Vergleich Gas 2023 Basis 2015'!$D$129:$CE$129</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2015'!$D$133:$CE$133</c:f>
              <c:numCache>
                <c:formatCode>0.0000</c:formatCode>
                <c:ptCount val="80"/>
                <c:pt idx="0">
                  <c:v>0</c:v>
                </c:pt>
                <c:pt idx="1">
                  <c:v>0</c:v>
                </c:pt>
                <c:pt idx="2">
                  <c:v>0</c:v>
                </c:pt>
                <c:pt idx="3">
                  <c:v>0</c:v>
                </c:pt>
                <c:pt idx="4">
                  <c:v>0</c:v>
                </c:pt>
                <c:pt idx="5">
                  <c:v>27.7</c:v>
                </c:pt>
                <c:pt idx="6">
                  <c:v>27</c:v>
                </c:pt>
                <c:pt idx="7">
                  <c:v>32</c:v>
                </c:pt>
                <c:pt idx="8">
                  <c:v>32.700000000000003</c:v>
                </c:pt>
                <c:pt idx="9">
                  <c:v>31.9</c:v>
                </c:pt>
                <c:pt idx="10">
                  <c:v>31.4</c:v>
                </c:pt>
                <c:pt idx="11">
                  <c:v>32</c:v>
                </c:pt>
                <c:pt idx="12">
                  <c:v>32.5</c:v>
                </c:pt>
                <c:pt idx="13">
                  <c:v>33.1</c:v>
                </c:pt>
                <c:pt idx="14">
                  <c:v>32.9</c:v>
                </c:pt>
                <c:pt idx="15">
                  <c:v>32.700000000000003</c:v>
                </c:pt>
                <c:pt idx="16">
                  <c:v>33.1</c:v>
                </c:pt>
                <c:pt idx="17">
                  <c:v>33.5</c:v>
                </c:pt>
                <c:pt idx="18">
                  <c:v>33.700000000000003</c:v>
                </c:pt>
                <c:pt idx="19">
                  <c:v>34</c:v>
                </c:pt>
                <c:pt idx="20">
                  <c:v>34.5</c:v>
                </c:pt>
                <c:pt idx="21">
                  <c:v>35.299999999999997</c:v>
                </c:pt>
                <c:pt idx="22">
                  <c:v>35.799999999999997</c:v>
                </c:pt>
                <c:pt idx="23">
                  <c:v>35.4</c:v>
                </c:pt>
                <c:pt idx="24">
                  <c:v>35.299999999999997</c:v>
                </c:pt>
                <c:pt idx="25">
                  <c:v>35.9</c:v>
                </c:pt>
                <c:pt idx="26">
                  <c:v>37.700000000000003</c:v>
                </c:pt>
                <c:pt idx="27">
                  <c:v>39.200000000000003</c:v>
                </c:pt>
                <c:pt idx="28">
                  <c:v>40.4</c:v>
                </c:pt>
                <c:pt idx="29">
                  <c:v>43</c:v>
                </c:pt>
                <c:pt idx="30">
                  <c:v>48.8</c:v>
                </c:pt>
                <c:pt idx="31">
                  <c:v>51</c:v>
                </c:pt>
                <c:pt idx="32">
                  <c:v>52.9</c:v>
                </c:pt>
                <c:pt idx="33">
                  <c:v>54.5</c:v>
                </c:pt>
                <c:pt idx="34">
                  <c:v>55.1</c:v>
                </c:pt>
                <c:pt idx="35">
                  <c:v>57.1</c:v>
                </c:pt>
                <c:pt idx="36">
                  <c:v>60.9</c:v>
                </c:pt>
                <c:pt idx="37">
                  <c:v>65</c:v>
                </c:pt>
                <c:pt idx="38">
                  <c:v>69.099999999999994</c:v>
                </c:pt>
                <c:pt idx="39">
                  <c:v>70.3</c:v>
                </c:pt>
                <c:pt idx="40">
                  <c:v>72.3</c:v>
                </c:pt>
                <c:pt idx="41">
                  <c:v>73.900000000000006</c:v>
                </c:pt>
                <c:pt idx="42">
                  <c:v>73.3</c:v>
                </c:pt>
                <c:pt idx="43">
                  <c:v>71.599999999999994</c:v>
                </c:pt>
                <c:pt idx="44">
                  <c:v>72.7</c:v>
                </c:pt>
                <c:pt idx="45">
                  <c:v>74.599999999999994</c:v>
                </c:pt>
                <c:pt idx="46">
                  <c:v>75.8</c:v>
                </c:pt>
                <c:pt idx="47">
                  <c:v>77.400000000000006</c:v>
                </c:pt>
                <c:pt idx="48">
                  <c:v>78.5</c:v>
                </c:pt>
                <c:pt idx="49">
                  <c:v>78.599999999999994</c:v>
                </c:pt>
                <c:pt idx="50">
                  <c:v>78.8</c:v>
                </c:pt>
                <c:pt idx="51">
                  <c:v>80.2</c:v>
                </c:pt>
                <c:pt idx="52">
                  <c:v>78.900000000000006</c:v>
                </c:pt>
                <c:pt idx="53">
                  <c:v>79.8</c:v>
                </c:pt>
                <c:pt idx="54">
                  <c:v>79.8</c:v>
                </c:pt>
                <c:pt idx="55">
                  <c:v>78.599999999999994</c:v>
                </c:pt>
                <c:pt idx="56">
                  <c:v>80.099999999999994</c:v>
                </c:pt>
                <c:pt idx="57">
                  <c:v>82.7</c:v>
                </c:pt>
                <c:pt idx="58">
                  <c:v>82.2</c:v>
                </c:pt>
                <c:pt idx="59">
                  <c:v>83.4</c:v>
                </c:pt>
                <c:pt idx="60">
                  <c:v>84.6</c:v>
                </c:pt>
                <c:pt idx="61">
                  <c:v>87.8</c:v>
                </c:pt>
                <c:pt idx="62">
                  <c:v>92.5</c:v>
                </c:pt>
                <c:pt idx="63">
                  <c:v>93.6</c:v>
                </c:pt>
                <c:pt idx="64">
                  <c:v>98.4</c:v>
                </c:pt>
                <c:pt idx="65">
                  <c:v>95.1</c:v>
                </c:pt>
                <c:pt idx="66">
                  <c:v>95.9</c:v>
                </c:pt>
                <c:pt idx="67">
                  <c:v>100.5</c:v>
                </c:pt>
                <c:pt idx="68">
                  <c:v>101.9</c:v>
                </c:pt>
                <c:pt idx="69">
                  <c:v>102</c:v>
                </c:pt>
                <c:pt idx="70">
                  <c:v>101.3</c:v>
                </c:pt>
                <c:pt idx="71">
                  <c:v>100</c:v>
                </c:pt>
                <c:pt idx="72">
                  <c:v>98.6</c:v>
                </c:pt>
                <c:pt idx="73">
                  <c:v>101.1</c:v>
                </c:pt>
                <c:pt idx="74">
                  <c:v>103.5</c:v>
                </c:pt>
                <c:pt idx="75">
                  <c:v>104.7</c:v>
                </c:pt>
                <c:pt idx="76">
                  <c:v>104.2</c:v>
                </c:pt>
                <c:pt idx="77">
                  <c:v>114.6</c:v>
                </c:pt>
                <c:pt idx="78">
                  <c:v>152.1</c:v>
                </c:pt>
                <c:pt idx="79">
                  <c:v>148.9</c:v>
                </c:pt>
              </c:numCache>
            </c:numRef>
          </c:val>
          <c:smooth val="0"/>
          <c:extLst>
            <c:ext xmlns:c16="http://schemas.microsoft.com/office/drawing/2014/chart" uri="{C3380CC4-5D6E-409C-BE32-E72D297353CC}">
              <c16:uniqueId val="{00000004-49D3-4694-B1FA-3A6615135E18}"/>
            </c:ext>
          </c:extLst>
        </c:ser>
        <c:ser>
          <c:idx val="0"/>
          <c:order val="4"/>
          <c:tx>
            <c:strRef>
              <c:f>'Vergleich Gas 2023 Basis 2015'!$B$134</c:f>
              <c:strCache>
                <c:ptCount val="1"/>
                <c:pt idx="0">
                  <c:v>Verbraucherpreisindex Basis 2020=100</c:v>
                </c:pt>
              </c:strCache>
            </c:strRef>
          </c:tx>
          <c:spPr>
            <a:ln w="22225" cap="rnd" cmpd="sng" algn="ctr">
              <a:solidFill>
                <a:schemeClr val="accent1"/>
              </a:solidFill>
              <a:round/>
            </a:ln>
            <a:effectLst/>
          </c:spPr>
          <c:marker>
            <c:symbol val="none"/>
          </c:marker>
          <c:cat>
            <c:numRef>
              <c:f>'Vergleich Gas 2023 Basis 2015'!$D$129:$CE$129</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2015'!$D$134:$CE$134</c:f>
              <c:numCache>
                <c:formatCode>General</c:formatCode>
                <c:ptCount val="80"/>
                <c:pt idx="47" formatCode="0.0000">
                  <c:v>61.9</c:v>
                </c:pt>
                <c:pt idx="48" formatCode="0.0000">
                  <c:v>65</c:v>
                </c:pt>
                <c:pt idx="49" formatCode="0.0000">
                  <c:v>67.900000000000006</c:v>
                </c:pt>
                <c:pt idx="50" formatCode="0.0000">
                  <c:v>69.7</c:v>
                </c:pt>
                <c:pt idx="51" formatCode="0.0000">
                  <c:v>71</c:v>
                </c:pt>
                <c:pt idx="52" formatCode="0.0000">
                  <c:v>72</c:v>
                </c:pt>
                <c:pt idx="53" formatCode="0.0000">
                  <c:v>73.400000000000006</c:v>
                </c:pt>
                <c:pt idx="54" formatCode="0.0000">
                  <c:v>74</c:v>
                </c:pt>
                <c:pt idx="55" formatCode="0.0000">
                  <c:v>74.5</c:v>
                </c:pt>
                <c:pt idx="56" formatCode="0.0000">
                  <c:v>75.5</c:v>
                </c:pt>
                <c:pt idx="57" formatCode="0.0000">
                  <c:v>77</c:v>
                </c:pt>
                <c:pt idx="58" formatCode="0.0000">
                  <c:v>78.099999999999994</c:v>
                </c:pt>
                <c:pt idx="59" formatCode="0.0000">
                  <c:v>78.900000000000006</c:v>
                </c:pt>
                <c:pt idx="60" formatCode="0.0000">
                  <c:v>80.2</c:v>
                </c:pt>
                <c:pt idx="61" formatCode="0.0000">
                  <c:v>81.5</c:v>
                </c:pt>
                <c:pt idx="62" formatCode="0.0000">
                  <c:v>82.8</c:v>
                </c:pt>
                <c:pt idx="63" formatCode="0.0000">
                  <c:v>84.7</c:v>
                </c:pt>
                <c:pt idx="64" formatCode="0.0000">
                  <c:v>86.9</c:v>
                </c:pt>
                <c:pt idx="65" formatCode="0.0000">
                  <c:v>87.2</c:v>
                </c:pt>
                <c:pt idx="66" formatCode="0.0000">
                  <c:v>88.1</c:v>
                </c:pt>
                <c:pt idx="67" formatCode="0.0000">
                  <c:v>90</c:v>
                </c:pt>
                <c:pt idx="68" formatCode="0.0000">
                  <c:v>91.7</c:v>
                </c:pt>
                <c:pt idx="69" formatCode="0.0000">
                  <c:v>93.1</c:v>
                </c:pt>
                <c:pt idx="70" formatCode="0.0000">
                  <c:v>94</c:v>
                </c:pt>
                <c:pt idx="71" formatCode="0.0000">
                  <c:v>94.5</c:v>
                </c:pt>
                <c:pt idx="72" formatCode="0.0000">
                  <c:v>95</c:v>
                </c:pt>
                <c:pt idx="73" formatCode="0.0000">
                  <c:v>96.4</c:v>
                </c:pt>
                <c:pt idx="74" formatCode="0.0000">
                  <c:v>98.1</c:v>
                </c:pt>
                <c:pt idx="75" formatCode="0.0000">
                  <c:v>99.5</c:v>
                </c:pt>
                <c:pt idx="76" formatCode="0.0000">
                  <c:v>100</c:v>
                </c:pt>
                <c:pt idx="77" formatCode="0.0000">
                  <c:v>103.1</c:v>
                </c:pt>
                <c:pt idx="78" formatCode="0.0000">
                  <c:v>110.2</c:v>
                </c:pt>
                <c:pt idx="79" formatCode="0.0000">
                  <c:v>116.7</c:v>
                </c:pt>
              </c:numCache>
            </c:numRef>
          </c:val>
          <c:smooth val="0"/>
          <c:extLst>
            <c:ext xmlns:c16="http://schemas.microsoft.com/office/drawing/2014/chart" uri="{C3380CC4-5D6E-409C-BE32-E72D297353CC}">
              <c16:uniqueId val="{00000000-23EC-49A8-BB9C-2B3B54063701}"/>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495505120"/>
        <c:axId val="836700128"/>
      </c:lineChart>
      <c:catAx>
        <c:axId val="495505120"/>
        <c:scaling>
          <c:orientation val="minMax"/>
        </c:scaling>
        <c:delete val="0"/>
        <c:axPos val="b"/>
        <c:numFmt formatCode="General" sourceLinked="1"/>
        <c:majorTickMark val="none"/>
        <c:minorTickMark val="none"/>
        <c:tickLblPos val="nextTo"/>
        <c:spPr>
          <a:noFill/>
          <a:ln w="9525" cap="flat" cmpd="sng" algn="ctr">
            <a:solidFill>
              <a:srgbClr val="264F87"/>
            </a:solidFill>
            <a:round/>
          </a:ln>
          <a:effectLst/>
        </c:spPr>
        <c:txPr>
          <a:bodyPr rot="0" spcFirstLastPara="1" vertOverflow="ellipsis" wrap="square" anchor="ctr" anchorCtr="1"/>
          <a:lstStyle/>
          <a:p>
            <a:pPr>
              <a:defRPr sz="900" b="0" i="0" u="none" strike="noStrike" kern="1200" spc="20" baseline="0">
                <a:solidFill>
                  <a:srgbClr val="264F87"/>
                </a:solidFill>
                <a:latin typeface="+mn-lt"/>
                <a:ea typeface="+mn-ea"/>
                <a:cs typeface="+mn-cs"/>
              </a:defRPr>
            </a:pPr>
            <a:endParaRPr lang="de-DE"/>
          </a:p>
        </c:txPr>
        <c:crossAx val="836700128"/>
        <c:crosses val="autoZero"/>
        <c:auto val="1"/>
        <c:lblAlgn val="ctr"/>
        <c:lblOffset val="100"/>
        <c:noMultiLvlLbl val="0"/>
      </c:catAx>
      <c:valAx>
        <c:axId val="836700128"/>
        <c:scaling>
          <c:orientation val="minMax"/>
          <c:max val="165"/>
          <c:min val="6"/>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mn-lt"/>
                <a:ea typeface="+mn-ea"/>
                <a:cs typeface="+mn-cs"/>
              </a:defRPr>
            </a:pPr>
            <a:endParaRPr lang="de-DE"/>
          </a:p>
        </c:txPr>
        <c:crossAx val="495505120"/>
        <c:crosses val="autoZero"/>
        <c:crossBetween val="between"/>
        <c:majorUnit val="50"/>
      </c:valAx>
      <c:spPr>
        <a:noFill/>
        <a:ln>
          <a:noFill/>
        </a:ln>
        <a:effectLst/>
      </c:spPr>
    </c:plotArea>
    <c:legend>
      <c:legendPos val="b"/>
      <c:layout>
        <c:manualLayout>
          <c:xMode val="edge"/>
          <c:yMode val="edge"/>
          <c:x val="0.18308468237804201"/>
          <c:y val="0.93982718247175612"/>
          <c:w val="0.53515599544720938"/>
          <c:h val="5.19951865197911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mn-lt"/>
              <a:ea typeface="+mn-ea"/>
              <a:cs typeface="+mn-cs"/>
            </a:defRPr>
          </a:pPr>
          <a:endParaRPr lang="de-DE"/>
        </a:p>
      </c:txPr>
    </c:legend>
    <c:plotVisOnly val="1"/>
    <c:dispBlanksAs val="gap"/>
    <c:showDLblsOverMax val="0"/>
  </c:chart>
  <c:spPr>
    <a:noFill/>
    <a:ln w="6350" cap="flat" cmpd="sng" algn="ctr">
      <a:solidFill>
        <a:srgbClr val="264F87"/>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cap="none" spc="20" baseline="0">
                <a:solidFill>
                  <a:schemeClr val="dk1"/>
                </a:solidFill>
                <a:latin typeface="Arial" panose="020B0604020202020204" pitchFamily="34" charset="0"/>
                <a:ea typeface="+mn-ea"/>
                <a:cs typeface="Arial" panose="020B0604020202020204" pitchFamily="34" charset="0"/>
              </a:defRPr>
            </a:pPr>
            <a:r>
              <a:rPr lang="de-DE"/>
              <a:t>Basisindexreihen §6a Abs. 1 Gas-/ StromNEV</a:t>
            </a:r>
          </a:p>
        </c:rich>
      </c:tx>
      <c:layout>
        <c:manualLayout>
          <c:xMode val="edge"/>
          <c:yMode val="edge"/>
          <c:x val="0.42975738818042203"/>
          <c:y val="2.4688579093991109E-2"/>
        </c:manualLayout>
      </c:layout>
      <c:overlay val="0"/>
      <c:spPr>
        <a:noFill/>
        <a:ln>
          <a:noFill/>
        </a:ln>
        <a:effectLst/>
      </c:spPr>
      <c:txPr>
        <a:bodyPr rot="0" spcFirstLastPara="1" vertOverflow="ellipsis" vert="horz" wrap="square" anchor="ctr" anchorCtr="1"/>
        <a:lstStyle/>
        <a:p>
          <a:pPr>
            <a:defRPr lang="en-US" sz="1080" b="0" i="0" u="none" strike="noStrike" kern="1200" cap="none" spc="20" baseline="0">
              <a:solidFill>
                <a:schemeClr val="dk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4.0764362833418916E-2"/>
          <c:y val="9.8770011726872484E-2"/>
          <c:w val="0.95055208995375839"/>
          <c:h val="0.73429487994652243"/>
        </c:manualLayout>
      </c:layout>
      <c:lineChart>
        <c:grouping val="standard"/>
        <c:varyColors val="0"/>
        <c:ser>
          <c:idx val="0"/>
          <c:order val="0"/>
          <c:tx>
            <c:strRef>
              <c:f>'Grafik Entwicklung 2023 Bas.''15'!$B$10</c:f>
              <c:strCache>
                <c:ptCount val="1"/>
                <c:pt idx="0">
                  <c:v>Gewerbliche Betriebsgebäude, Bauleistungen am Bauwerk ohne USt</c:v>
                </c:pt>
              </c:strCache>
            </c:strRef>
          </c:tx>
          <c:spPr>
            <a:ln w="22225" cap="rnd" cmpd="sng" algn="ctr">
              <a:solidFill>
                <a:schemeClr val="accent1"/>
              </a:solidFill>
              <a:prstDash val="sysDot"/>
              <a:round/>
            </a:ln>
            <a:effectLst/>
          </c:spPr>
          <c:marker>
            <c:symbol val="none"/>
          </c:marker>
          <c:cat>
            <c:numRef>
              <c:f>'Grafik Entwicklung 2023 Bas.''15'!$V$8:$BY$8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 Bas.''15'!$V$10:$BY$10</c:f>
              <c:numCache>
                <c:formatCode>0.0000</c:formatCode>
                <c:ptCount val="56"/>
                <c:pt idx="0">
                  <c:v>20.3</c:v>
                </c:pt>
                <c:pt idx="1">
                  <c:v>21.8</c:v>
                </c:pt>
                <c:pt idx="2">
                  <c:v>25.8</c:v>
                </c:pt>
                <c:pt idx="3">
                  <c:v>28.6</c:v>
                </c:pt>
                <c:pt idx="4">
                  <c:v>30</c:v>
                </c:pt>
                <c:pt idx="5">
                  <c:v>31.9</c:v>
                </c:pt>
                <c:pt idx="6">
                  <c:v>33.799999999999997</c:v>
                </c:pt>
                <c:pt idx="7">
                  <c:v>34.700000000000003</c:v>
                </c:pt>
                <c:pt idx="8">
                  <c:v>36</c:v>
                </c:pt>
                <c:pt idx="9">
                  <c:v>37.5</c:v>
                </c:pt>
                <c:pt idx="10">
                  <c:v>39.200000000000003</c:v>
                </c:pt>
                <c:pt idx="11">
                  <c:v>42.1</c:v>
                </c:pt>
                <c:pt idx="12">
                  <c:v>46.4</c:v>
                </c:pt>
                <c:pt idx="13">
                  <c:v>49.2</c:v>
                </c:pt>
                <c:pt idx="14">
                  <c:v>51.2</c:v>
                </c:pt>
                <c:pt idx="15">
                  <c:v>52.1</c:v>
                </c:pt>
                <c:pt idx="16">
                  <c:v>53.2</c:v>
                </c:pt>
                <c:pt idx="17">
                  <c:v>53.5</c:v>
                </c:pt>
                <c:pt idx="18">
                  <c:v>54.6</c:v>
                </c:pt>
                <c:pt idx="19">
                  <c:v>55.8</c:v>
                </c:pt>
                <c:pt idx="20">
                  <c:v>57.1</c:v>
                </c:pt>
                <c:pt idx="21">
                  <c:v>59.1</c:v>
                </c:pt>
                <c:pt idx="22">
                  <c:v>62.7</c:v>
                </c:pt>
                <c:pt idx="23">
                  <c:v>66.5</c:v>
                </c:pt>
                <c:pt idx="24">
                  <c:v>70.7</c:v>
                </c:pt>
                <c:pt idx="25">
                  <c:v>73.099999999999994</c:v>
                </c:pt>
                <c:pt idx="26">
                  <c:v>74.599999999999994</c:v>
                </c:pt>
                <c:pt idx="27">
                  <c:v>76.3</c:v>
                </c:pt>
                <c:pt idx="28">
                  <c:v>76.5</c:v>
                </c:pt>
                <c:pt idx="29">
                  <c:v>76.099999999999994</c:v>
                </c:pt>
                <c:pt idx="30">
                  <c:v>75.7</c:v>
                </c:pt>
                <c:pt idx="31">
                  <c:v>75.3</c:v>
                </c:pt>
                <c:pt idx="32">
                  <c:v>75.8</c:v>
                </c:pt>
                <c:pt idx="33">
                  <c:v>76.099999999999994</c:v>
                </c:pt>
                <c:pt idx="34">
                  <c:v>76.3</c:v>
                </c:pt>
                <c:pt idx="35">
                  <c:v>76.5</c:v>
                </c:pt>
                <c:pt idx="36">
                  <c:v>77.599999999999994</c:v>
                </c:pt>
                <c:pt idx="37">
                  <c:v>79.2</c:v>
                </c:pt>
                <c:pt idx="38">
                  <c:v>81.099999999999994</c:v>
                </c:pt>
                <c:pt idx="39">
                  <c:v>84.6</c:v>
                </c:pt>
                <c:pt idx="40">
                  <c:v>87.8</c:v>
                </c:pt>
                <c:pt idx="41">
                  <c:v>88.7</c:v>
                </c:pt>
                <c:pt idx="42">
                  <c:v>89.7</c:v>
                </c:pt>
                <c:pt idx="43">
                  <c:v>92.5</c:v>
                </c:pt>
                <c:pt idx="44">
                  <c:v>94.8</c:v>
                </c:pt>
                <c:pt idx="45">
                  <c:v>96.6</c:v>
                </c:pt>
                <c:pt idx="46">
                  <c:v>98.4</c:v>
                </c:pt>
                <c:pt idx="47">
                  <c:v>100</c:v>
                </c:pt>
                <c:pt idx="48">
                  <c:v>102.1</c:v>
                </c:pt>
                <c:pt idx="49">
                  <c:v>105.5</c:v>
                </c:pt>
                <c:pt idx="50">
                  <c:v>110.2</c:v>
                </c:pt>
                <c:pt idx="51">
                  <c:v>115.1</c:v>
                </c:pt>
                <c:pt idx="52">
                  <c:v>118.4</c:v>
                </c:pt>
                <c:pt idx="53">
                  <c:v>128.1</c:v>
                </c:pt>
                <c:pt idx="54">
                  <c:v>150.6</c:v>
                </c:pt>
                <c:pt idx="55">
                  <c:v>162.69999999999999</c:v>
                </c:pt>
              </c:numCache>
            </c:numRef>
          </c:val>
          <c:smooth val="0"/>
          <c:extLst>
            <c:ext xmlns:c16="http://schemas.microsoft.com/office/drawing/2014/chart" uri="{C3380CC4-5D6E-409C-BE32-E72D297353CC}">
              <c16:uniqueId val="{00000000-DD65-4C31-8535-9B570EA35EAE}"/>
            </c:ext>
          </c:extLst>
        </c:ser>
        <c:ser>
          <c:idx val="1"/>
          <c:order val="1"/>
          <c:tx>
            <c:strRef>
              <c:f>'Grafik Entwicklung 2023 Bas.''15'!$B$11</c:f>
              <c:strCache>
                <c:ptCount val="1"/>
                <c:pt idx="0">
                  <c:v>Ortskanäle, Bauleistungen am Bauwerk (Tiefbau), ohne USt</c:v>
                </c:pt>
              </c:strCache>
            </c:strRef>
          </c:tx>
          <c:spPr>
            <a:ln w="22225" cap="rnd" cmpd="sng" algn="ctr">
              <a:solidFill>
                <a:schemeClr val="accent2"/>
              </a:solidFill>
              <a:prstDash val="sysDot"/>
              <a:round/>
            </a:ln>
            <a:effectLst/>
          </c:spPr>
          <c:marker>
            <c:symbol val="none"/>
          </c:marker>
          <c:cat>
            <c:numRef>
              <c:f>'Grafik Entwicklung 2023 Bas.''15'!$V$8:$BY$8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 Bas.''15'!$V$11:$BY$11</c:f>
              <c:numCache>
                <c:formatCode>0.0000</c:formatCode>
                <c:ptCount val="56"/>
                <c:pt idx="0">
                  <c:v>29.3</c:v>
                </c:pt>
                <c:pt idx="1">
                  <c:v>30.6</c:v>
                </c:pt>
                <c:pt idx="2">
                  <c:v>35.799999999999997</c:v>
                </c:pt>
                <c:pt idx="3">
                  <c:v>38.700000000000003</c:v>
                </c:pt>
                <c:pt idx="4">
                  <c:v>40</c:v>
                </c:pt>
                <c:pt idx="5">
                  <c:v>41.6</c:v>
                </c:pt>
                <c:pt idx="6">
                  <c:v>44.4</c:v>
                </c:pt>
                <c:pt idx="7">
                  <c:v>45.2</c:v>
                </c:pt>
                <c:pt idx="8">
                  <c:v>46.2</c:v>
                </c:pt>
                <c:pt idx="9">
                  <c:v>47.8</c:v>
                </c:pt>
                <c:pt idx="10">
                  <c:v>50.5</c:v>
                </c:pt>
                <c:pt idx="11">
                  <c:v>55.5</c:v>
                </c:pt>
                <c:pt idx="12">
                  <c:v>61.4</c:v>
                </c:pt>
                <c:pt idx="13">
                  <c:v>63.1</c:v>
                </c:pt>
                <c:pt idx="14">
                  <c:v>61.9</c:v>
                </c:pt>
                <c:pt idx="15">
                  <c:v>61.6</c:v>
                </c:pt>
                <c:pt idx="16">
                  <c:v>62.4</c:v>
                </c:pt>
                <c:pt idx="17">
                  <c:v>62.5</c:v>
                </c:pt>
                <c:pt idx="18">
                  <c:v>63.9</c:v>
                </c:pt>
                <c:pt idx="19">
                  <c:v>65.099999999999994</c:v>
                </c:pt>
                <c:pt idx="20">
                  <c:v>66</c:v>
                </c:pt>
                <c:pt idx="21">
                  <c:v>68</c:v>
                </c:pt>
                <c:pt idx="22">
                  <c:v>72.599999999999994</c:v>
                </c:pt>
                <c:pt idx="23">
                  <c:v>77.900000000000006</c:v>
                </c:pt>
                <c:pt idx="24">
                  <c:v>82.9</c:v>
                </c:pt>
                <c:pt idx="25">
                  <c:v>85.3</c:v>
                </c:pt>
                <c:pt idx="26">
                  <c:v>86.3</c:v>
                </c:pt>
                <c:pt idx="27">
                  <c:v>87.1</c:v>
                </c:pt>
                <c:pt idx="28">
                  <c:v>85.6</c:v>
                </c:pt>
                <c:pt idx="29">
                  <c:v>84.1</c:v>
                </c:pt>
                <c:pt idx="30">
                  <c:v>82.6</c:v>
                </c:pt>
                <c:pt idx="31">
                  <c:v>82.2</c:v>
                </c:pt>
                <c:pt idx="32">
                  <c:v>82.4</c:v>
                </c:pt>
                <c:pt idx="33">
                  <c:v>82.2</c:v>
                </c:pt>
                <c:pt idx="34">
                  <c:v>82</c:v>
                </c:pt>
                <c:pt idx="35">
                  <c:v>81.7</c:v>
                </c:pt>
                <c:pt idx="36">
                  <c:v>81.7</c:v>
                </c:pt>
                <c:pt idx="37">
                  <c:v>81.8</c:v>
                </c:pt>
                <c:pt idx="38">
                  <c:v>83.8</c:v>
                </c:pt>
                <c:pt idx="39">
                  <c:v>86.4</c:v>
                </c:pt>
                <c:pt idx="40">
                  <c:v>89</c:v>
                </c:pt>
                <c:pt idx="41">
                  <c:v>90.5</c:v>
                </c:pt>
                <c:pt idx="42">
                  <c:v>91</c:v>
                </c:pt>
                <c:pt idx="43">
                  <c:v>92.7</c:v>
                </c:pt>
                <c:pt idx="44">
                  <c:v>95.1</c:v>
                </c:pt>
                <c:pt idx="45">
                  <c:v>96.7</c:v>
                </c:pt>
                <c:pt idx="46">
                  <c:v>98.2</c:v>
                </c:pt>
                <c:pt idx="47">
                  <c:v>100</c:v>
                </c:pt>
                <c:pt idx="48">
                  <c:v>101.7</c:v>
                </c:pt>
                <c:pt idx="49">
                  <c:v>105.3</c:v>
                </c:pt>
                <c:pt idx="50">
                  <c:v>111.5</c:v>
                </c:pt>
                <c:pt idx="51">
                  <c:v>117.7</c:v>
                </c:pt>
                <c:pt idx="52">
                  <c:v>120.4</c:v>
                </c:pt>
                <c:pt idx="53">
                  <c:v>126.3</c:v>
                </c:pt>
                <c:pt idx="54">
                  <c:v>145.5</c:v>
                </c:pt>
                <c:pt idx="55">
                  <c:v>159.6</c:v>
                </c:pt>
              </c:numCache>
            </c:numRef>
          </c:val>
          <c:smooth val="0"/>
          <c:extLst>
            <c:ext xmlns:c16="http://schemas.microsoft.com/office/drawing/2014/chart" uri="{C3380CC4-5D6E-409C-BE32-E72D297353CC}">
              <c16:uniqueId val="{00000001-DD65-4C31-8535-9B570EA35EAE}"/>
            </c:ext>
          </c:extLst>
        </c:ser>
        <c:ser>
          <c:idx val="2"/>
          <c:order val="2"/>
          <c:tx>
            <c:strRef>
              <c:f>'Grafik Entwicklung 2023 Bas.''15'!$B$12</c:f>
              <c:strCache>
                <c:ptCount val="1"/>
                <c:pt idx="0">
                  <c:v>Andere elektrische Leiter für eine Spannung von mehr als 1 000 Volt</c:v>
                </c:pt>
              </c:strCache>
            </c:strRef>
          </c:tx>
          <c:spPr>
            <a:ln w="22225" cap="rnd" cmpd="sng" algn="ctr">
              <a:solidFill>
                <a:schemeClr val="accent3"/>
              </a:solidFill>
              <a:prstDash val="sysDot"/>
              <a:round/>
            </a:ln>
            <a:effectLst/>
          </c:spPr>
          <c:marker>
            <c:symbol val="none"/>
          </c:marker>
          <c:cat>
            <c:numRef>
              <c:f>'Grafik Entwicklung 2023 Bas.''15'!$V$8:$BY$8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 Bas.''15'!$V$12:$BY$12</c:f>
              <c:numCache>
                <c:formatCode>0.0000</c:formatCode>
                <c:ptCount val="56"/>
                <c:pt idx="27">
                  <c:v>118</c:v>
                </c:pt>
                <c:pt idx="28">
                  <c:v>107.8</c:v>
                </c:pt>
                <c:pt idx="29">
                  <c:v>98.5</c:v>
                </c:pt>
                <c:pt idx="30">
                  <c:v>96</c:v>
                </c:pt>
                <c:pt idx="31">
                  <c:v>94.4</c:v>
                </c:pt>
                <c:pt idx="32">
                  <c:v>101.8</c:v>
                </c:pt>
                <c:pt idx="33">
                  <c:v>101.1</c:v>
                </c:pt>
                <c:pt idx="34">
                  <c:v>98.6</c:v>
                </c:pt>
                <c:pt idx="35">
                  <c:v>96.2</c:v>
                </c:pt>
                <c:pt idx="36">
                  <c:v>96</c:v>
                </c:pt>
                <c:pt idx="37">
                  <c:v>93.7</c:v>
                </c:pt>
                <c:pt idx="38">
                  <c:v>99.8</c:v>
                </c:pt>
                <c:pt idx="39">
                  <c:v>102</c:v>
                </c:pt>
                <c:pt idx="40">
                  <c:v>98.7</c:v>
                </c:pt>
                <c:pt idx="41">
                  <c:v>90.4</c:v>
                </c:pt>
                <c:pt idx="42">
                  <c:v>92</c:v>
                </c:pt>
                <c:pt idx="43">
                  <c:v>103</c:v>
                </c:pt>
                <c:pt idx="44">
                  <c:v>101.8</c:v>
                </c:pt>
                <c:pt idx="45">
                  <c:v>97.3</c:v>
                </c:pt>
                <c:pt idx="46">
                  <c:v>94.7</c:v>
                </c:pt>
                <c:pt idx="47">
                  <c:v>100</c:v>
                </c:pt>
                <c:pt idx="48">
                  <c:v>96.1</c:v>
                </c:pt>
                <c:pt idx="49">
                  <c:v>97</c:v>
                </c:pt>
                <c:pt idx="50">
                  <c:v>98.3</c:v>
                </c:pt>
                <c:pt idx="51">
                  <c:v>98.8</c:v>
                </c:pt>
                <c:pt idx="52">
                  <c:v>99.2</c:v>
                </c:pt>
                <c:pt idx="53">
                  <c:v>106.6</c:v>
                </c:pt>
                <c:pt idx="54">
                  <c:v>131.19999999999999</c:v>
                </c:pt>
                <c:pt idx="55">
                  <c:v>130</c:v>
                </c:pt>
              </c:numCache>
            </c:numRef>
          </c:val>
          <c:smooth val="0"/>
          <c:extLst>
            <c:ext xmlns:c16="http://schemas.microsoft.com/office/drawing/2014/chart" uri="{C3380CC4-5D6E-409C-BE32-E72D297353CC}">
              <c16:uniqueId val="{00000002-DD65-4C31-8535-9B570EA35EAE}"/>
            </c:ext>
          </c:extLst>
        </c:ser>
        <c:ser>
          <c:idx val="3"/>
          <c:order val="3"/>
          <c:tx>
            <c:strRef>
              <c:f>'Grafik Entwicklung 2023 Bas.''15'!$B$13</c:f>
              <c:strCache>
                <c:ptCount val="1"/>
                <c:pt idx="0">
                  <c:v>Türme und Gittermaste, aus Eisen oder Stahl</c:v>
                </c:pt>
              </c:strCache>
            </c:strRef>
          </c:tx>
          <c:spPr>
            <a:ln w="22225" cap="rnd" cmpd="sng" algn="ctr">
              <a:solidFill>
                <a:schemeClr val="accent4"/>
              </a:solidFill>
              <a:prstDash val="sysDot"/>
              <a:round/>
            </a:ln>
            <a:effectLst/>
          </c:spPr>
          <c:marker>
            <c:symbol val="none"/>
          </c:marker>
          <c:cat>
            <c:numRef>
              <c:f>'Grafik Entwicklung 2023 Bas.''15'!$V$8:$BY$8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 Bas.''15'!$V$13:$BY$13</c:f>
              <c:numCache>
                <c:formatCode>0.0000</c:formatCode>
                <c:ptCount val="56"/>
                <c:pt idx="8">
                  <c:v>55.3</c:v>
                </c:pt>
                <c:pt idx="9">
                  <c:v>58</c:v>
                </c:pt>
                <c:pt idx="10">
                  <c:v>55.3</c:v>
                </c:pt>
                <c:pt idx="11">
                  <c:v>57.1</c:v>
                </c:pt>
                <c:pt idx="12">
                  <c:v>60.6</c:v>
                </c:pt>
                <c:pt idx="13">
                  <c:v>65.5</c:v>
                </c:pt>
                <c:pt idx="14">
                  <c:v>72.900000000000006</c:v>
                </c:pt>
                <c:pt idx="15">
                  <c:v>73.400000000000006</c:v>
                </c:pt>
                <c:pt idx="16">
                  <c:v>73.5</c:v>
                </c:pt>
                <c:pt idx="17">
                  <c:v>74.2</c:v>
                </c:pt>
                <c:pt idx="18">
                  <c:v>77</c:v>
                </c:pt>
                <c:pt idx="19">
                  <c:v>78.099999999999994</c:v>
                </c:pt>
                <c:pt idx="20">
                  <c:v>78.7</c:v>
                </c:pt>
                <c:pt idx="21">
                  <c:v>79.599999999999994</c:v>
                </c:pt>
                <c:pt idx="22">
                  <c:v>80.400000000000006</c:v>
                </c:pt>
                <c:pt idx="23">
                  <c:v>81.7</c:v>
                </c:pt>
                <c:pt idx="24">
                  <c:v>82.4</c:v>
                </c:pt>
                <c:pt idx="25">
                  <c:v>81.2</c:v>
                </c:pt>
                <c:pt idx="26">
                  <c:v>79.5</c:v>
                </c:pt>
                <c:pt idx="27">
                  <c:v>75.900000000000006</c:v>
                </c:pt>
                <c:pt idx="28">
                  <c:v>75.900000000000006</c:v>
                </c:pt>
                <c:pt idx="29">
                  <c:v>77.7</c:v>
                </c:pt>
                <c:pt idx="30">
                  <c:v>79.900000000000006</c:v>
                </c:pt>
                <c:pt idx="31">
                  <c:v>81.400000000000006</c:v>
                </c:pt>
                <c:pt idx="32">
                  <c:v>85</c:v>
                </c:pt>
                <c:pt idx="33">
                  <c:v>86.2</c:v>
                </c:pt>
                <c:pt idx="34">
                  <c:v>83.2</c:v>
                </c:pt>
                <c:pt idx="35">
                  <c:v>80.7</c:v>
                </c:pt>
                <c:pt idx="36">
                  <c:v>85</c:v>
                </c:pt>
                <c:pt idx="37">
                  <c:v>93</c:v>
                </c:pt>
                <c:pt idx="38">
                  <c:v>93.8</c:v>
                </c:pt>
                <c:pt idx="39">
                  <c:v>100.3</c:v>
                </c:pt>
                <c:pt idx="40">
                  <c:v>106.4</c:v>
                </c:pt>
                <c:pt idx="41">
                  <c:v>104.8</c:v>
                </c:pt>
                <c:pt idx="42">
                  <c:v>98.3</c:v>
                </c:pt>
                <c:pt idx="43">
                  <c:v>100.3</c:v>
                </c:pt>
                <c:pt idx="44">
                  <c:v>98.4</c:v>
                </c:pt>
                <c:pt idx="45">
                  <c:v>97.9</c:v>
                </c:pt>
                <c:pt idx="46">
                  <c:v>98.7</c:v>
                </c:pt>
                <c:pt idx="47">
                  <c:v>100</c:v>
                </c:pt>
                <c:pt idx="48">
                  <c:v>99.2</c:v>
                </c:pt>
                <c:pt idx="49">
                  <c:v>101.6</c:v>
                </c:pt>
                <c:pt idx="50">
                  <c:v>105.2</c:v>
                </c:pt>
                <c:pt idx="51">
                  <c:v>107.6</c:v>
                </c:pt>
                <c:pt idx="52">
                  <c:v>109.9</c:v>
                </c:pt>
                <c:pt idx="53">
                  <c:v>115.8</c:v>
                </c:pt>
                <c:pt idx="54">
                  <c:v>146.9</c:v>
                </c:pt>
                <c:pt idx="55">
                  <c:v>156.30000000000001</c:v>
                </c:pt>
              </c:numCache>
            </c:numRef>
          </c:val>
          <c:smooth val="0"/>
          <c:extLst>
            <c:ext xmlns:c16="http://schemas.microsoft.com/office/drawing/2014/chart" uri="{C3380CC4-5D6E-409C-BE32-E72D297353CC}">
              <c16:uniqueId val="{00000003-DD65-4C31-8535-9B570EA35EAE}"/>
            </c:ext>
          </c:extLst>
        </c:ser>
        <c:ser>
          <c:idx val="4"/>
          <c:order val="4"/>
          <c:tx>
            <c:strRef>
              <c:f>'Grafik Entwicklung 2023 Bas.''15'!$B$14</c:f>
              <c:strCache>
                <c:ptCount val="1"/>
                <c:pt idx="0">
                  <c:v>Erzeugerpreise gewerblicher Produkte gesamt (ohne Mineralölerz.)</c:v>
                </c:pt>
              </c:strCache>
            </c:strRef>
          </c:tx>
          <c:spPr>
            <a:ln w="22225" cap="rnd" cmpd="sng" algn="ctr">
              <a:solidFill>
                <a:schemeClr val="accent5"/>
              </a:solidFill>
              <a:prstDash val="sysDot"/>
              <a:round/>
            </a:ln>
            <a:effectLst/>
          </c:spPr>
          <c:marker>
            <c:symbol val="none"/>
          </c:marker>
          <c:cat>
            <c:numRef>
              <c:f>'Grafik Entwicklung 2023 Bas.''15'!$V$8:$BY$8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 Bas.''15'!$V$14:$BY$14</c:f>
              <c:numCache>
                <c:formatCode>0.0000</c:formatCode>
                <c:ptCount val="56"/>
                <c:pt idx="8">
                  <c:v>52.9</c:v>
                </c:pt>
                <c:pt idx="9">
                  <c:v>54.5</c:v>
                </c:pt>
                <c:pt idx="10">
                  <c:v>55.1</c:v>
                </c:pt>
                <c:pt idx="11">
                  <c:v>57.1</c:v>
                </c:pt>
                <c:pt idx="12">
                  <c:v>60.9</c:v>
                </c:pt>
                <c:pt idx="13">
                  <c:v>65</c:v>
                </c:pt>
                <c:pt idx="14">
                  <c:v>69.099999999999994</c:v>
                </c:pt>
                <c:pt idx="15">
                  <c:v>70.3</c:v>
                </c:pt>
                <c:pt idx="16">
                  <c:v>72.3</c:v>
                </c:pt>
                <c:pt idx="17">
                  <c:v>73.900000000000006</c:v>
                </c:pt>
                <c:pt idx="18">
                  <c:v>73.3</c:v>
                </c:pt>
                <c:pt idx="19">
                  <c:v>71.599999999999994</c:v>
                </c:pt>
                <c:pt idx="20">
                  <c:v>72.7</c:v>
                </c:pt>
                <c:pt idx="21">
                  <c:v>74.599999999999994</c:v>
                </c:pt>
                <c:pt idx="22">
                  <c:v>75.8</c:v>
                </c:pt>
                <c:pt idx="23">
                  <c:v>77.400000000000006</c:v>
                </c:pt>
                <c:pt idx="24">
                  <c:v>78.5</c:v>
                </c:pt>
                <c:pt idx="25">
                  <c:v>78.599999999999994</c:v>
                </c:pt>
                <c:pt idx="26">
                  <c:v>78.8</c:v>
                </c:pt>
                <c:pt idx="27">
                  <c:v>80.2</c:v>
                </c:pt>
                <c:pt idx="28">
                  <c:v>78.900000000000006</c:v>
                </c:pt>
                <c:pt idx="29">
                  <c:v>79.8</c:v>
                </c:pt>
                <c:pt idx="30">
                  <c:v>79.8</c:v>
                </c:pt>
                <c:pt idx="31">
                  <c:v>78.599999999999994</c:v>
                </c:pt>
                <c:pt idx="32">
                  <c:v>80.099999999999994</c:v>
                </c:pt>
                <c:pt idx="33">
                  <c:v>82.7</c:v>
                </c:pt>
                <c:pt idx="34">
                  <c:v>82.2</c:v>
                </c:pt>
                <c:pt idx="35">
                  <c:v>83.4</c:v>
                </c:pt>
                <c:pt idx="36">
                  <c:v>84.6</c:v>
                </c:pt>
                <c:pt idx="37">
                  <c:v>87.8</c:v>
                </c:pt>
                <c:pt idx="38">
                  <c:v>92.5</c:v>
                </c:pt>
                <c:pt idx="39">
                  <c:v>93.6</c:v>
                </c:pt>
                <c:pt idx="40">
                  <c:v>98.4</c:v>
                </c:pt>
                <c:pt idx="41">
                  <c:v>95.1</c:v>
                </c:pt>
                <c:pt idx="42">
                  <c:v>95.9</c:v>
                </c:pt>
                <c:pt idx="43">
                  <c:v>100.5</c:v>
                </c:pt>
                <c:pt idx="44">
                  <c:v>101.9</c:v>
                </c:pt>
                <c:pt idx="45">
                  <c:v>102</c:v>
                </c:pt>
                <c:pt idx="46">
                  <c:v>101.3</c:v>
                </c:pt>
                <c:pt idx="47">
                  <c:v>100</c:v>
                </c:pt>
                <c:pt idx="48">
                  <c:v>98.6</c:v>
                </c:pt>
                <c:pt idx="49">
                  <c:v>101.1</c:v>
                </c:pt>
                <c:pt idx="50">
                  <c:v>103.5</c:v>
                </c:pt>
                <c:pt idx="51">
                  <c:v>104.7</c:v>
                </c:pt>
                <c:pt idx="52">
                  <c:v>104.2</c:v>
                </c:pt>
                <c:pt idx="53">
                  <c:v>114.6</c:v>
                </c:pt>
                <c:pt idx="54">
                  <c:v>152.1</c:v>
                </c:pt>
                <c:pt idx="55">
                  <c:v>148.9</c:v>
                </c:pt>
              </c:numCache>
            </c:numRef>
          </c:val>
          <c:smooth val="0"/>
          <c:extLst>
            <c:ext xmlns:c16="http://schemas.microsoft.com/office/drawing/2014/chart" uri="{C3380CC4-5D6E-409C-BE32-E72D297353CC}">
              <c16:uniqueId val="{00000004-DD65-4C31-8535-9B570EA35EAE}"/>
            </c:ext>
          </c:extLst>
        </c:ser>
        <c:ser>
          <c:idx val="6"/>
          <c:order val="5"/>
          <c:tx>
            <c:strRef>
              <c:f>'Grafik Entwicklung 2023 Bas.''15'!$B$15</c:f>
              <c:strCache>
                <c:ptCount val="1"/>
                <c:pt idx="0">
                  <c:v>Stahlrohre, Rohrform-, Rohrverschluss- und Rohrverbindungsstücke aus Eisen und Stahl</c:v>
                </c:pt>
              </c:strCache>
            </c:strRef>
          </c:tx>
          <c:spPr>
            <a:ln w="22225" cap="rnd" cmpd="sng" algn="ctr">
              <a:solidFill>
                <a:schemeClr val="accent1">
                  <a:lumMod val="60000"/>
                </a:schemeClr>
              </a:solidFill>
              <a:prstDash val="sysDot"/>
              <a:round/>
            </a:ln>
            <a:effectLst/>
          </c:spPr>
          <c:marker>
            <c:symbol val="none"/>
          </c:marker>
          <c:cat>
            <c:numRef>
              <c:f>'Grafik Entwicklung 2023 Bas.''15'!$V$8:$BY$8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 Bas.''15'!$V$15:$BY$15</c:f>
              <c:numCache>
                <c:formatCode>0.0000</c:formatCode>
                <c:ptCount val="56"/>
                <c:pt idx="27">
                  <c:v>0</c:v>
                </c:pt>
                <c:pt idx="28">
                  <c:v>0</c:v>
                </c:pt>
                <c:pt idx="29">
                  <c:v>0</c:v>
                </c:pt>
                <c:pt idx="30">
                  <c:v>0</c:v>
                </c:pt>
                <c:pt idx="31">
                  <c:v>0</c:v>
                </c:pt>
                <c:pt idx="32">
                  <c:v>66.7</c:v>
                </c:pt>
                <c:pt idx="33">
                  <c:v>69.599999999999994</c:v>
                </c:pt>
                <c:pt idx="34">
                  <c:v>69.5</c:v>
                </c:pt>
                <c:pt idx="35">
                  <c:v>71.5</c:v>
                </c:pt>
                <c:pt idx="36">
                  <c:v>81.5</c:v>
                </c:pt>
                <c:pt idx="37">
                  <c:v>91.6</c:v>
                </c:pt>
                <c:pt idx="38">
                  <c:v>93.5</c:v>
                </c:pt>
                <c:pt idx="39">
                  <c:v>103.2</c:v>
                </c:pt>
                <c:pt idx="40">
                  <c:v>111.4</c:v>
                </c:pt>
                <c:pt idx="41">
                  <c:v>101.1</c:v>
                </c:pt>
                <c:pt idx="42">
                  <c:v>99.3</c:v>
                </c:pt>
                <c:pt idx="43">
                  <c:v>108.1</c:v>
                </c:pt>
                <c:pt idx="44">
                  <c:v>108.6</c:v>
                </c:pt>
                <c:pt idx="45">
                  <c:v>103.8</c:v>
                </c:pt>
                <c:pt idx="46">
                  <c:v>102.5</c:v>
                </c:pt>
                <c:pt idx="47">
                  <c:v>100</c:v>
                </c:pt>
                <c:pt idx="48">
                  <c:v>95.9</c:v>
                </c:pt>
                <c:pt idx="49">
                  <c:v>103.5</c:v>
                </c:pt>
                <c:pt idx="50">
                  <c:v>111</c:v>
                </c:pt>
                <c:pt idx="51">
                  <c:v>111.1</c:v>
                </c:pt>
                <c:pt idx="52">
                  <c:v>107.4</c:v>
                </c:pt>
                <c:pt idx="53">
                  <c:v>124.4</c:v>
                </c:pt>
                <c:pt idx="54">
                  <c:v>164.5</c:v>
                </c:pt>
                <c:pt idx="55">
                  <c:v>165</c:v>
                </c:pt>
              </c:numCache>
            </c:numRef>
          </c:val>
          <c:smooth val="0"/>
          <c:extLst>
            <c:ext xmlns:c16="http://schemas.microsoft.com/office/drawing/2014/chart" uri="{C3380CC4-5D6E-409C-BE32-E72D297353CC}">
              <c16:uniqueId val="{00000005-DD65-4C31-8535-9B570EA35EAE}"/>
            </c:ext>
          </c:extLst>
        </c:ser>
        <c:ser>
          <c:idx val="5"/>
          <c:order val="6"/>
          <c:tx>
            <c:strRef>
              <c:f>'Grafik Entwicklung 2023 Bas.''15'!$B$16</c:f>
              <c:strCache>
                <c:ptCount val="1"/>
                <c:pt idx="0">
                  <c:v>Verbraucherpreisindex VPI Basis 2020=100</c:v>
                </c:pt>
              </c:strCache>
            </c:strRef>
          </c:tx>
          <c:spPr>
            <a:ln w="22225" cap="rnd" cmpd="sng" algn="ctr">
              <a:solidFill>
                <a:srgbClr val="5A5C17"/>
              </a:solidFill>
              <a:round/>
            </a:ln>
            <a:effectLst/>
          </c:spPr>
          <c:marker>
            <c:symbol val="none"/>
          </c:marker>
          <c:cat>
            <c:numRef>
              <c:f>'Grafik Entwicklung 2023 Bas.''15'!$V$8:$BY$8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 Bas.''15'!$V$16:$BY$16</c:f>
              <c:numCache>
                <c:formatCode>0.0000</c:formatCode>
                <c:ptCount val="56"/>
                <c:pt idx="23">
                  <c:v>61.9</c:v>
                </c:pt>
                <c:pt idx="24">
                  <c:v>65</c:v>
                </c:pt>
                <c:pt idx="25">
                  <c:v>67.900000000000006</c:v>
                </c:pt>
                <c:pt idx="26">
                  <c:v>69.7</c:v>
                </c:pt>
                <c:pt idx="27">
                  <c:v>71</c:v>
                </c:pt>
                <c:pt idx="28">
                  <c:v>72</c:v>
                </c:pt>
                <c:pt idx="29">
                  <c:v>73.400000000000006</c:v>
                </c:pt>
                <c:pt idx="30">
                  <c:v>74</c:v>
                </c:pt>
                <c:pt idx="31">
                  <c:v>74.5</c:v>
                </c:pt>
                <c:pt idx="32">
                  <c:v>75.5</c:v>
                </c:pt>
                <c:pt idx="33">
                  <c:v>77</c:v>
                </c:pt>
                <c:pt idx="34">
                  <c:v>78.099999999999994</c:v>
                </c:pt>
                <c:pt idx="35">
                  <c:v>78.900000000000006</c:v>
                </c:pt>
                <c:pt idx="36">
                  <c:v>80.2</c:v>
                </c:pt>
                <c:pt idx="37">
                  <c:v>81.5</c:v>
                </c:pt>
                <c:pt idx="38">
                  <c:v>82.8</c:v>
                </c:pt>
                <c:pt idx="39">
                  <c:v>84.7</c:v>
                </c:pt>
                <c:pt idx="40">
                  <c:v>86.9</c:v>
                </c:pt>
                <c:pt idx="41">
                  <c:v>87.2</c:v>
                </c:pt>
                <c:pt idx="42">
                  <c:v>88.1</c:v>
                </c:pt>
                <c:pt idx="43">
                  <c:v>90</c:v>
                </c:pt>
                <c:pt idx="44">
                  <c:v>91.7</c:v>
                </c:pt>
                <c:pt idx="45">
                  <c:v>93.1</c:v>
                </c:pt>
                <c:pt idx="46">
                  <c:v>94</c:v>
                </c:pt>
                <c:pt idx="47">
                  <c:v>94.5</c:v>
                </c:pt>
                <c:pt idx="48">
                  <c:v>95</c:v>
                </c:pt>
                <c:pt idx="49">
                  <c:v>96.4</c:v>
                </c:pt>
                <c:pt idx="50">
                  <c:v>98.1</c:v>
                </c:pt>
                <c:pt idx="51">
                  <c:v>99.5</c:v>
                </c:pt>
                <c:pt idx="52">
                  <c:v>100</c:v>
                </c:pt>
                <c:pt idx="53">
                  <c:v>103.1</c:v>
                </c:pt>
                <c:pt idx="54">
                  <c:v>110.2</c:v>
                </c:pt>
                <c:pt idx="55">
                  <c:v>116.7</c:v>
                </c:pt>
              </c:numCache>
            </c:numRef>
          </c:val>
          <c:smooth val="0"/>
          <c:extLst>
            <c:ext xmlns:c16="http://schemas.microsoft.com/office/drawing/2014/chart" uri="{C3380CC4-5D6E-409C-BE32-E72D297353CC}">
              <c16:uniqueId val="{00000001-C3F3-4C27-A470-38561820FE0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dateAx>
        <c:axId val="1706334784"/>
        <c:scaling>
          <c:orientation val="minMax"/>
        </c:scaling>
        <c:delete val="0"/>
        <c:axPos val="b"/>
        <c:numFmt formatCode="General" sourceLinked="1"/>
        <c:majorTickMark val="none"/>
        <c:minorTickMark val="none"/>
        <c:tickLblPos val="nextTo"/>
        <c:spPr>
          <a:noFill/>
          <a:ln w="6350" cap="flat" cmpd="sng" algn="ctr">
            <a:solidFill>
              <a:srgbClr val="264F87"/>
            </a:solidFill>
            <a:round/>
          </a:ln>
          <a:effectLst/>
        </c:spPr>
        <c:txPr>
          <a:bodyPr rot="-60000000" spcFirstLastPara="1" vertOverflow="ellipsis" vert="horz" wrap="square" anchor="ctr" anchorCtr="1"/>
          <a:lstStyle/>
          <a:p>
            <a:pPr>
              <a:defRPr lang="en-US" sz="900" b="0" i="0" u="none" strike="noStrike" kern="1200" spc="20" baseline="0">
                <a:solidFill>
                  <a:schemeClr val="dk1"/>
                </a:solidFill>
                <a:latin typeface="Arial" panose="020B0604020202020204" pitchFamily="34" charset="0"/>
                <a:ea typeface="+mn-ea"/>
                <a:cs typeface="Arial" panose="020B0604020202020204" pitchFamily="34" charset="0"/>
              </a:defRPr>
            </a:pPr>
            <a:endParaRPr lang="de-DE"/>
          </a:p>
        </c:txPr>
        <c:crossAx val="1515950944"/>
        <c:crosses val="autoZero"/>
        <c:auto val="0"/>
        <c:lblOffset val="100"/>
        <c:baseTimeUnit val="days"/>
      </c:dateAx>
      <c:valAx>
        <c:axId val="1515950944"/>
        <c:scaling>
          <c:orientation val="minMax"/>
          <c:max val="180"/>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lang="en-US" sz="900" b="0" i="0" u="none" strike="noStrike" kern="1200" spc="20" baseline="0">
                <a:solidFill>
                  <a:schemeClr val="dk1"/>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noFill/>
        <a:ln>
          <a:noFill/>
        </a:ln>
        <a:effectLst/>
      </c:spPr>
    </c:plotArea>
    <c:legend>
      <c:legendPos val="b"/>
      <c:layout>
        <c:manualLayout>
          <c:xMode val="edge"/>
          <c:yMode val="edge"/>
          <c:x val="0"/>
          <c:y val="0.9033726559197256"/>
          <c:w val="1"/>
          <c:h val="9.6627267715704235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a:solidFill>
                  <a:srgbClr val="264F87"/>
                </a:solidFill>
              </a:rPr>
              <a:t>Ersatzreihen Bauwirtschaft</a:t>
            </a:r>
          </a:p>
        </c:rich>
      </c:tx>
      <c:layout>
        <c:manualLayout>
          <c:xMode val="edge"/>
          <c:yMode val="edge"/>
          <c:x val="0.44205892900500743"/>
          <c:y val="2.4697085810985408E-2"/>
        </c:manualLayout>
      </c:layout>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3.0935212099057682E-2"/>
          <c:y val="0.11903218559956537"/>
          <c:w val="0.95781209575648607"/>
          <c:h val="0.73966652968723934"/>
        </c:manualLayout>
      </c:layout>
      <c:lineChart>
        <c:grouping val="standard"/>
        <c:varyColors val="0"/>
        <c:ser>
          <c:idx val="0"/>
          <c:order val="0"/>
          <c:tx>
            <c:strRef>
              <c:f>'Grafik Entwicklung 2023 Bas.''15'!$B$18</c:f>
              <c:strCache>
                <c:ptCount val="1"/>
                <c:pt idx="0">
                  <c:v>Gewerbliche Betriebsgebäude, Bauleistungen am Bauwerk, mit USt</c:v>
                </c:pt>
              </c:strCache>
            </c:strRef>
          </c:tx>
          <c:spPr>
            <a:ln w="22225" cap="rnd" cmpd="sng" algn="ctr">
              <a:solidFill>
                <a:schemeClr val="accent1"/>
              </a:solidFill>
              <a:prstDash val="sysDot"/>
              <a:round/>
            </a:ln>
            <a:effectLst/>
          </c:spPr>
          <c:marker>
            <c:symbol val="none"/>
          </c:marker>
          <c:cat>
            <c:numRef>
              <c:f>'Grafik Entwicklung 2023 Bas.''15'!$C$8:$BY$8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Bas.''15'!$C$18:$BY$18</c:f>
              <c:numCache>
                <c:formatCode>0.0000</c:formatCode>
                <c:ptCount val="75"/>
                <c:pt idx="9">
                  <c:v>12.7</c:v>
                </c:pt>
                <c:pt idx="10">
                  <c:v>13.2</c:v>
                </c:pt>
                <c:pt idx="11">
                  <c:v>14.1</c:v>
                </c:pt>
                <c:pt idx="12">
                  <c:v>15</c:v>
                </c:pt>
                <c:pt idx="13">
                  <c:v>16.100000000000001</c:v>
                </c:pt>
                <c:pt idx="14">
                  <c:v>16.8</c:v>
                </c:pt>
                <c:pt idx="15">
                  <c:v>17.5</c:v>
                </c:pt>
                <c:pt idx="16">
                  <c:v>18.2</c:v>
                </c:pt>
                <c:pt idx="17">
                  <c:v>18.7</c:v>
                </c:pt>
                <c:pt idx="18">
                  <c:v>17.8</c:v>
                </c:pt>
                <c:pt idx="19">
                  <c:v>18.7</c:v>
                </c:pt>
                <c:pt idx="20">
                  <c:v>20.3</c:v>
                </c:pt>
                <c:pt idx="21">
                  <c:v>24.1</c:v>
                </c:pt>
                <c:pt idx="22">
                  <c:v>26.7</c:v>
                </c:pt>
                <c:pt idx="23">
                  <c:v>28</c:v>
                </c:pt>
                <c:pt idx="24">
                  <c:v>29.7</c:v>
                </c:pt>
                <c:pt idx="25">
                  <c:v>31.4</c:v>
                </c:pt>
                <c:pt idx="26">
                  <c:v>32.4</c:v>
                </c:pt>
                <c:pt idx="27">
                  <c:v>33.700000000000003</c:v>
                </c:pt>
                <c:pt idx="28">
                  <c:v>35.1</c:v>
                </c:pt>
                <c:pt idx="29">
                  <c:v>37</c:v>
                </c:pt>
                <c:pt idx="30">
                  <c:v>39.9</c:v>
                </c:pt>
                <c:pt idx="31">
                  <c:v>44</c:v>
                </c:pt>
                <c:pt idx="32">
                  <c:v>46.7</c:v>
                </c:pt>
                <c:pt idx="33">
                  <c:v>48.6</c:v>
                </c:pt>
                <c:pt idx="34">
                  <c:v>49.7</c:v>
                </c:pt>
                <c:pt idx="35">
                  <c:v>50.9</c:v>
                </c:pt>
                <c:pt idx="36">
                  <c:v>51.3</c:v>
                </c:pt>
                <c:pt idx="37">
                  <c:v>52.3</c:v>
                </c:pt>
                <c:pt idx="38">
                  <c:v>53.5</c:v>
                </c:pt>
                <c:pt idx="39">
                  <c:v>54.6</c:v>
                </c:pt>
                <c:pt idx="40">
                  <c:v>56.5</c:v>
                </c:pt>
                <c:pt idx="41">
                  <c:v>60</c:v>
                </c:pt>
                <c:pt idx="42">
                  <c:v>63.8</c:v>
                </c:pt>
                <c:pt idx="43">
                  <c:v>67.599999999999994</c:v>
                </c:pt>
                <c:pt idx="44">
                  <c:v>70.599999999999994</c:v>
                </c:pt>
                <c:pt idx="45">
                  <c:v>72</c:v>
                </c:pt>
                <c:pt idx="46">
                  <c:v>73.7</c:v>
                </c:pt>
                <c:pt idx="47">
                  <c:v>73.900000000000006</c:v>
                </c:pt>
                <c:pt idx="48">
                  <c:v>73.5</c:v>
                </c:pt>
                <c:pt idx="49">
                  <c:v>73.7</c:v>
                </c:pt>
                <c:pt idx="50">
                  <c:v>73.3</c:v>
                </c:pt>
                <c:pt idx="51">
                  <c:v>73.900000000000006</c:v>
                </c:pt>
                <c:pt idx="52">
                  <c:v>74.2</c:v>
                </c:pt>
                <c:pt idx="53">
                  <c:v>74.3</c:v>
                </c:pt>
                <c:pt idx="54">
                  <c:v>74.5</c:v>
                </c:pt>
                <c:pt idx="55">
                  <c:v>75.7</c:v>
                </c:pt>
                <c:pt idx="56">
                  <c:v>77.2</c:v>
                </c:pt>
                <c:pt idx="57">
                  <c:v>79</c:v>
                </c:pt>
                <c:pt idx="58">
                  <c:v>84.6</c:v>
                </c:pt>
                <c:pt idx="59">
                  <c:v>87.8</c:v>
                </c:pt>
                <c:pt idx="60">
                  <c:v>88.7</c:v>
                </c:pt>
                <c:pt idx="61">
                  <c:v>89.7</c:v>
                </c:pt>
                <c:pt idx="62">
                  <c:v>92.5</c:v>
                </c:pt>
                <c:pt idx="63">
                  <c:v>94.8</c:v>
                </c:pt>
                <c:pt idx="64">
                  <c:v>96.6</c:v>
                </c:pt>
                <c:pt idx="65">
                  <c:v>98.4</c:v>
                </c:pt>
                <c:pt idx="66">
                  <c:v>100</c:v>
                </c:pt>
                <c:pt idx="67">
                  <c:v>102.1</c:v>
                </c:pt>
                <c:pt idx="68">
                  <c:v>105.5</c:v>
                </c:pt>
                <c:pt idx="69">
                  <c:v>110.2</c:v>
                </c:pt>
                <c:pt idx="70">
                  <c:v>115.1</c:v>
                </c:pt>
                <c:pt idx="71">
                  <c:v>116.9</c:v>
                </c:pt>
                <c:pt idx="72">
                  <c:v>128.1</c:v>
                </c:pt>
                <c:pt idx="73">
                  <c:v>150.6</c:v>
                </c:pt>
                <c:pt idx="74">
                  <c:v>162.69999999999999</c:v>
                </c:pt>
              </c:numCache>
            </c:numRef>
          </c:val>
          <c:smooth val="0"/>
          <c:extLst>
            <c:ext xmlns:c16="http://schemas.microsoft.com/office/drawing/2014/chart" uri="{C3380CC4-5D6E-409C-BE32-E72D297353CC}">
              <c16:uniqueId val="{00000000-1A28-49CB-B39C-D113951A2CB0}"/>
            </c:ext>
          </c:extLst>
        </c:ser>
        <c:ser>
          <c:idx val="1"/>
          <c:order val="1"/>
          <c:tx>
            <c:strRef>
              <c:f>'Grafik Entwicklung 2023 Bas.''15'!$B$19</c:f>
              <c:strCache>
                <c:ptCount val="1"/>
                <c:pt idx="0">
                  <c:v>Ortskanäle, Bauleistungen am Bauwerk (Tiefbau), mit USt</c:v>
                </c:pt>
              </c:strCache>
            </c:strRef>
          </c:tx>
          <c:spPr>
            <a:ln w="22225" cap="rnd" cmpd="sng" algn="ctr">
              <a:solidFill>
                <a:schemeClr val="accent2"/>
              </a:solidFill>
              <a:prstDash val="sysDot"/>
              <a:round/>
            </a:ln>
            <a:effectLst/>
          </c:spPr>
          <c:marker>
            <c:symbol val="none"/>
          </c:marker>
          <c:cat>
            <c:numRef>
              <c:f>'Grafik Entwicklung 2023 Bas.''15'!$C$8:$BY$8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Bas.''15'!$C$19:$BY$19</c:f>
              <c:numCache>
                <c:formatCode>0.0000</c:formatCode>
                <c:ptCount val="75"/>
                <c:pt idx="9">
                  <c:v>19.399999999999999</c:v>
                </c:pt>
                <c:pt idx="10">
                  <c:v>20.9</c:v>
                </c:pt>
                <c:pt idx="11">
                  <c:v>22.5</c:v>
                </c:pt>
                <c:pt idx="12">
                  <c:v>24.2</c:v>
                </c:pt>
                <c:pt idx="13">
                  <c:v>25.8</c:v>
                </c:pt>
                <c:pt idx="14">
                  <c:v>27</c:v>
                </c:pt>
                <c:pt idx="15">
                  <c:v>27.4</c:v>
                </c:pt>
                <c:pt idx="16">
                  <c:v>26.7</c:v>
                </c:pt>
                <c:pt idx="17">
                  <c:v>26.9</c:v>
                </c:pt>
                <c:pt idx="18">
                  <c:v>25.8</c:v>
                </c:pt>
                <c:pt idx="19">
                  <c:v>27.2</c:v>
                </c:pt>
                <c:pt idx="20">
                  <c:v>28.6</c:v>
                </c:pt>
                <c:pt idx="21">
                  <c:v>33.299999999999997</c:v>
                </c:pt>
                <c:pt idx="22">
                  <c:v>36.1</c:v>
                </c:pt>
                <c:pt idx="23">
                  <c:v>37.4</c:v>
                </c:pt>
                <c:pt idx="24">
                  <c:v>38.9</c:v>
                </c:pt>
                <c:pt idx="25">
                  <c:v>41.4</c:v>
                </c:pt>
                <c:pt idx="26">
                  <c:v>42.2</c:v>
                </c:pt>
                <c:pt idx="27">
                  <c:v>42.9</c:v>
                </c:pt>
                <c:pt idx="28">
                  <c:v>44.5</c:v>
                </c:pt>
                <c:pt idx="29">
                  <c:v>47.5</c:v>
                </c:pt>
                <c:pt idx="30">
                  <c:v>52.4</c:v>
                </c:pt>
                <c:pt idx="31">
                  <c:v>58.2</c:v>
                </c:pt>
                <c:pt idx="32">
                  <c:v>59.9</c:v>
                </c:pt>
                <c:pt idx="33">
                  <c:v>58.8</c:v>
                </c:pt>
                <c:pt idx="34">
                  <c:v>58.8</c:v>
                </c:pt>
                <c:pt idx="35">
                  <c:v>59.7</c:v>
                </c:pt>
                <c:pt idx="36">
                  <c:v>59.9</c:v>
                </c:pt>
                <c:pt idx="37">
                  <c:v>61.3</c:v>
                </c:pt>
                <c:pt idx="38">
                  <c:v>62.3</c:v>
                </c:pt>
                <c:pt idx="39">
                  <c:v>63.3</c:v>
                </c:pt>
                <c:pt idx="40">
                  <c:v>65.099999999999994</c:v>
                </c:pt>
                <c:pt idx="41">
                  <c:v>69.5</c:v>
                </c:pt>
                <c:pt idx="42">
                  <c:v>74.599999999999994</c:v>
                </c:pt>
                <c:pt idx="43">
                  <c:v>79.400000000000006</c:v>
                </c:pt>
                <c:pt idx="44">
                  <c:v>82.4</c:v>
                </c:pt>
                <c:pt idx="45">
                  <c:v>83.4</c:v>
                </c:pt>
                <c:pt idx="46">
                  <c:v>84.1</c:v>
                </c:pt>
                <c:pt idx="47">
                  <c:v>82.7</c:v>
                </c:pt>
                <c:pt idx="48">
                  <c:v>81.2</c:v>
                </c:pt>
                <c:pt idx="49">
                  <c:v>80.400000000000006</c:v>
                </c:pt>
                <c:pt idx="50">
                  <c:v>80</c:v>
                </c:pt>
                <c:pt idx="51">
                  <c:v>80.3</c:v>
                </c:pt>
                <c:pt idx="52">
                  <c:v>80.099999999999994</c:v>
                </c:pt>
                <c:pt idx="53">
                  <c:v>79.900000000000006</c:v>
                </c:pt>
                <c:pt idx="54">
                  <c:v>79.599999999999994</c:v>
                </c:pt>
                <c:pt idx="55">
                  <c:v>79.599999999999994</c:v>
                </c:pt>
                <c:pt idx="56">
                  <c:v>79.7</c:v>
                </c:pt>
                <c:pt idx="57">
                  <c:v>81.7</c:v>
                </c:pt>
                <c:pt idx="58">
                  <c:v>86.4</c:v>
                </c:pt>
                <c:pt idx="59">
                  <c:v>89</c:v>
                </c:pt>
                <c:pt idx="60">
                  <c:v>90.5</c:v>
                </c:pt>
                <c:pt idx="61">
                  <c:v>91</c:v>
                </c:pt>
                <c:pt idx="62">
                  <c:v>92.7</c:v>
                </c:pt>
                <c:pt idx="63">
                  <c:v>95.1</c:v>
                </c:pt>
                <c:pt idx="64">
                  <c:v>96.7</c:v>
                </c:pt>
                <c:pt idx="65">
                  <c:v>98.2</c:v>
                </c:pt>
                <c:pt idx="66">
                  <c:v>100</c:v>
                </c:pt>
                <c:pt idx="67">
                  <c:v>101.7</c:v>
                </c:pt>
                <c:pt idx="68">
                  <c:v>105.3</c:v>
                </c:pt>
                <c:pt idx="69">
                  <c:v>111.5</c:v>
                </c:pt>
                <c:pt idx="70">
                  <c:v>117.7</c:v>
                </c:pt>
                <c:pt idx="71">
                  <c:v>118.8</c:v>
                </c:pt>
                <c:pt idx="72">
                  <c:v>126.3</c:v>
                </c:pt>
                <c:pt idx="73">
                  <c:v>145.5</c:v>
                </c:pt>
                <c:pt idx="74">
                  <c:v>159.6</c:v>
                </c:pt>
              </c:numCache>
            </c:numRef>
          </c:val>
          <c:smooth val="0"/>
          <c:extLst>
            <c:ext xmlns:c16="http://schemas.microsoft.com/office/drawing/2014/chart" uri="{C3380CC4-5D6E-409C-BE32-E72D297353CC}">
              <c16:uniqueId val="{00000001-1A28-49CB-B39C-D113951A2CB0}"/>
            </c:ext>
          </c:extLst>
        </c:ser>
        <c:ser>
          <c:idx val="2"/>
          <c:order val="2"/>
          <c:tx>
            <c:strRef>
              <c:f>'Grafik Entwicklung 2023 Bas.''15'!$B$20</c:f>
              <c:strCache>
                <c:ptCount val="1"/>
                <c:pt idx="0">
                  <c:v>Wiederherstellungswerte für 1913/1914 erstellte Wohngebäude</c:v>
                </c:pt>
              </c:strCache>
            </c:strRef>
          </c:tx>
          <c:spPr>
            <a:ln w="22225" cap="rnd" cmpd="sng" algn="ctr">
              <a:solidFill>
                <a:srgbClr val="7030A0"/>
              </a:solidFill>
              <a:prstDash val="sysDot"/>
              <a:round/>
            </a:ln>
            <a:effectLst/>
          </c:spPr>
          <c:marker>
            <c:symbol val="none"/>
          </c:marker>
          <c:cat>
            <c:numRef>
              <c:f>'Grafik Entwicklung 2023 Bas.''15'!$C$8:$BY$8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Bas.''15'!$C$20:$BY$20</c:f>
              <c:numCache>
                <c:formatCode>0.0000</c:formatCode>
                <c:ptCount val="75"/>
                <c:pt idx="0">
                  <c:v>2.6259999999999999</c:v>
                </c:pt>
                <c:pt idx="1">
                  <c:v>2.5030000000000001</c:v>
                </c:pt>
                <c:pt idx="2">
                  <c:v>2.8980000000000001</c:v>
                </c:pt>
                <c:pt idx="3">
                  <c:v>3.0880000000000001</c:v>
                </c:pt>
                <c:pt idx="4">
                  <c:v>2.9860000000000002</c:v>
                </c:pt>
                <c:pt idx="5">
                  <c:v>3</c:v>
                </c:pt>
                <c:pt idx="6">
                  <c:v>3.1629999999999998</c:v>
                </c:pt>
                <c:pt idx="7">
                  <c:v>3.2450000000000001</c:v>
                </c:pt>
                <c:pt idx="8">
                  <c:v>3.3610000000000002</c:v>
                </c:pt>
                <c:pt idx="9">
                  <c:v>3.4689999999999999</c:v>
                </c:pt>
                <c:pt idx="10">
                  <c:v>3.653</c:v>
                </c:pt>
                <c:pt idx="11">
                  <c:v>3.9249999999999998</c:v>
                </c:pt>
                <c:pt idx="12">
                  <c:v>4.2240000000000002</c:v>
                </c:pt>
                <c:pt idx="13">
                  <c:v>4.5709999999999997</c:v>
                </c:pt>
                <c:pt idx="14">
                  <c:v>4.8099999999999996</c:v>
                </c:pt>
                <c:pt idx="15">
                  <c:v>5.0339999999999998</c:v>
                </c:pt>
                <c:pt idx="16">
                  <c:v>5.2450000000000001</c:v>
                </c:pt>
                <c:pt idx="17">
                  <c:v>5.415</c:v>
                </c:pt>
                <c:pt idx="18">
                  <c:v>5.2990000000000004</c:v>
                </c:pt>
                <c:pt idx="19">
                  <c:v>5.524</c:v>
                </c:pt>
                <c:pt idx="20">
                  <c:v>5.84</c:v>
                </c:pt>
                <c:pt idx="21">
                  <c:v>6.8029999999999999</c:v>
                </c:pt>
                <c:pt idx="22">
                  <c:v>7.5049999999999999</c:v>
                </c:pt>
                <c:pt idx="23">
                  <c:v>8.0120000000000005</c:v>
                </c:pt>
                <c:pt idx="24">
                  <c:v>8.6</c:v>
                </c:pt>
                <c:pt idx="25">
                  <c:v>9.2260000000000009</c:v>
                </c:pt>
                <c:pt idx="26">
                  <c:v>9.4459999999999997</c:v>
                </c:pt>
                <c:pt idx="27">
                  <c:v>9.7710000000000008</c:v>
                </c:pt>
                <c:pt idx="28">
                  <c:v>10.244999999999999</c:v>
                </c:pt>
                <c:pt idx="29">
                  <c:v>10.878</c:v>
                </c:pt>
                <c:pt idx="30">
                  <c:v>11.833</c:v>
                </c:pt>
                <c:pt idx="31">
                  <c:v>13.097</c:v>
                </c:pt>
                <c:pt idx="32">
                  <c:v>13.863</c:v>
                </c:pt>
                <c:pt idx="33">
                  <c:v>14.263</c:v>
                </c:pt>
                <c:pt idx="34">
                  <c:v>14.564</c:v>
                </c:pt>
                <c:pt idx="35">
                  <c:v>14.923999999999999</c:v>
                </c:pt>
                <c:pt idx="36">
                  <c:v>14.987</c:v>
                </c:pt>
                <c:pt idx="37">
                  <c:v>15.193</c:v>
                </c:pt>
                <c:pt idx="38">
                  <c:v>15.481999999999999</c:v>
                </c:pt>
                <c:pt idx="39">
                  <c:v>15.811</c:v>
                </c:pt>
                <c:pt idx="40">
                  <c:v>16.388999999999999</c:v>
                </c:pt>
                <c:pt idx="41">
                  <c:v>17.445</c:v>
                </c:pt>
                <c:pt idx="42">
                  <c:v>18.655999999999999</c:v>
                </c:pt>
                <c:pt idx="43">
                  <c:v>19.850000000000001</c:v>
                </c:pt>
                <c:pt idx="44">
                  <c:v>20.83</c:v>
                </c:pt>
                <c:pt idx="45">
                  <c:v>21.329000000000001</c:v>
                </c:pt>
                <c:pt idx="46">
                  <c:v>21.829000000000001</c:v>
                </c:pt>
                <c:pt idx="47">
                  <c:v>21.791</c:v>
                </c:pt>
                <c:pt idx="48">
                  <c:v>21.626999999999999</c:v>
                </c:pt>
                <c:pt idx="49">
                  <c:v>21.550999999999998</c:v>
                </c:pt>
                <c:pt idx="50">
                  <c:v>21.474</c:v>
                </c:pt>
                <c:pt idx="51">
                  <c:v>21.545000000000002</c:v>
                </c:pt>
                <c:pt idx="52">
                  <c:v>21.529</c:v>
                </c:pt>
                <c:pt idx="53">
                  <c:v>21.518000000000001</c:v>
                </c:pt>
                <c:pt idx="54">
                  <c:v>21.529</c:v>
                </c:pt>
                <c:pt idx="55">
                  <c:v>21.809000000000001</c:v>
                </c:pt>
                <c:pt idx="56">
                  <c:v>22.003</c:v>
                </c:pt>
                <c:pt idx="57">
                  <c:v>22.420999999999999</c:v>
                </c:pt>
                <c:pt idx="58">
                  <c:v>23.917000000000002</c:v>
                </c:pt>
                <c:pt idx="59">
                  <c:v>24.599</c:v>
                </c:pt>
                <c:pt idx="60">
                  <c:v>24.808</c:v>
                </c:pt>
                <c:pt idx="61">
                  <c:v>25.064</c:v>
                </c:pt>
                <c:pt idx="62">
                  <c:v>25.753</c:v>
                </c:pt>
                <c:pt idx="63">
                  <c:v>26.411000000000001</c:v>
                </c:pt>
                <c:pt idx="64">
                  <c:v>26.95</c:v>
                </c:pt>
                <c:pt idx="65">
                  <c:v>27.413</c:v>
                </c:pt>
                <c:pt idx="66">
                  <c:v>27.832000000000001</c:v>
                </c:pt>
                <c:pt idx="67">
                  <c:v>28.402000000000001</c:v>
                </c:pt>
                <c:pt idx="68">
                  <c:v>29.292999999999999</c:v>
                </c:pt>
                <c:pt idx="69">
                  <c:v>30.58</c:v>
                </c:pt>
                <c:pt idx="70">
                  <c:v>31.902000000000001</c:v>
                </c:pt>
                <c:pt idx="71">
                  <c:v>32.396000000000001</c:v>
                </c:pt>
                <c:pt idx="72">
                  <c:v>35.338999999999999</c:v>
                </c:pt>
                <c:pt idx="73">
                  <c:v>41.121000000000002</c:v>
                </c:pt>
                <c:pt idx="74">
                  <c:v>44.598999999999997</c:v>
                </c:pt>
              </c:numCache>
            </c:numRef>
          </c:val>
          <c:smooth val="0"/>
          <c:extLst>
            <c:ext xmlns:c16="http://schemas.microsoft.com/office/drawing/2014/chart" uri="{C3380CC4-5D6E-409C-BE32-E72D297353CC}">
              <c16:uniqueId val="{00000002-1A28-49CB-B39C-D113951A2CB0}"/>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catAx>
        <c:axId val="1706334784"/>
        <c:scaling>
          <c:orientation val="minMax"/>
        </c:scaling>
        <c:delete val="0"/>
        <c:axPos val="b"/>
        <c:numFmt formatCode="General" sourceLinked="1"/>
        <c:majorTickMark val="none"/>
        <c:minorTickMark val="none"/>
        <c:tickLblPos val="nextTo"/>
        <c:spPr>
          <a:noFill/>
          <a:ln w="6350" cap="flat" cmpd="sng" algn="ctr">
            <a:solidFill>
              <a:srgbClr val="264F87"/>
            </a:solidFill>
            <a:round/>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1515950944"/>
        <c:crosses val="autoZero"/>
        <c:auto val="1"/>
        <c:lblAlgn val="ctr"/>
        <c:lblOffset val="100"/>
        <c:noMultiLvlLbl val="0"/>
      </c:catAx>
      <c:valAx>
        <c:axId val="1515950944"/>
        <c:scaling>
          <c:orientation val="minMax"/>
          <c:max val="160"/>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a:solidFill>
                  <a:srgbClr val="264F87"/>
                </a:solidFill>
              </a:rPr>
              <a:t>Ersatzreihen Erzeugerpreise</a:t>
            </a:r>
          </a:p>
        </c:rich>
      </c:tx>
      <c:layout>
        <c:manualLayout>
          <c:xMode val="edge"/>
          <c:yMode val="edge"/>
          <c:x val="0.44853453712159064"/>
          <c:y val="3.2391844555552232E-2"/>
        </c:manualLayout>
      </c:layout>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'Grafik Entwicklung 2023 Bas.''15'!$B$22</c:f>
              <c:strCache>
                <c:ptCount val="1"/>
                <c:pt idx="0">
                  <c:v>Rohre aus Eisen oder Stahl</c:v>
                </c:pt>
              </c:strCache>
            </c:strRef>
          </c:tx>
          <c:spPr>
            <a:ln w="22225" cap="rnd" cmpd="sng" algn="ctr">
              <a:solidFill>
                <a:schemeClr val="accent1"/>
              </a:solidFill>
              <a:prstDash val="sysDot"/>
              <a:round/>
            </a:ln>
            <a:effectLst/>
          </c:spPr>
          <c:marker>
            <c:symbol val="none"/>
          </c:marker>
          <c:cat>
            <c:numRef>
              <c:f>'Grafik Entwicklung 2023 Bas.''15'!$C$8:$BY$8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Bas.''15'!$C$22:$BY$22</c:f>
              <c:numCache>
                <c:formatCode>0.0000</c:formatCode>
                <c:ptCount val="75"/>
                <c:pt idx="51">
                  <c:v>100</c:v>
                </c:pt>
                <c:pt idx="52">
                  <c:v>104.4</c:v>
                </c:pt>
                <c:pt idx="53">
                  <c:v>104.1</c:v>
                </c:pt>
                <c:pt idx="54">
                  <c:v>107.2</c:v>
                </c:pt>
                <c:pt idx="55">
                  <c:v>122.1</c:v>
                </c:pt>
                <c:pt idx="56">
                  <c:v>137.19999999999999</c:v>
                </c:pt>
              </c:numCache>
            </c:numRef>
          </c:val>
          <c:smooth val="0"/>
          <c:extLst>
            <c:ext xmlns:c16="http://schemas.microsoft.com/office/drawing/2014/chart" uri="{C3380CC4-5D6E-409C-BE32-E72D297353CC}">
              <c16:uniqueId val="{00000000-208D-4261-BB5C-C4252C9C1827}"/>
            </c:ext>
          </c:extLst>
        </c:ser>
        <c:ser>
          <c:idx val="1"/>
          <c:order val="1"/>
          <c:tx>
            <c:strRef>
              <c:f>'Grafik Entwicklung 2023 Bas.''15'!$B$23</c:f>
              <c:strCache>
                <c:ptCount val="1"/>
                <c:pt idx="0">
                  <c:v>Präzisionsstahlrohre, nahtlos und geschweißt</c:v>
                </c:pt>
              </c:strCache>
            </c:strRef>
          </c:tx>
          <c:spPr>
            <a:ln w="22225" cap="rnd" cmpd="sng" algn="ctr">
              <a:solidFill>
                <a:schemeClr val="accent2"/>
              </a:solidFill>
              <a:prstDash val="sysDot"/>
              <a:round/>
            </a:ln>
            <a:effectLst/>
          </c:spPr>
          <c:marker>
            <c:symbol val="none"/>
          </c:marker>
          <c:cat>
            <c:numRef>
              <c:f>'Grafik Entwicklung 2023 Bas.''15'!$C$8:$BY$8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Bas.''15'!$C$23:$BY$23</c:f>
              <c:numCache>
                <c:formatCode>0.0000</c:formatCode>
                <c:ptCount val="75"/>
                <c:pt idx="19">
                  <c:v>55</c:v>
                </c:pt>
                <c:pt idx="20">
                  <c:v>56.7</c:v>
                </c:pt>
                <c:pt idx="21">
                  <c:v>60.6</c:v>
                </c:pt>
                <c:pt idx="22">
                  <c:v>61.6</c:v>
                </c:pt>
                <c:pt idx="23">
                  <c:v>61.6</c:v>
                </c:pt>
                <c:pt idx="24">
                  <c:v>67</c:v>
                </c:pt>
                <c:pt idx="25">
                  <c:v>76.2</c:v>
                </c:pt>
                <c:pt idx="26">
                  <c:v>73.5</c:v>
                </c:pt>
                <c:pt idx="27">
                  <c:v>75.5</c:v>
                </c:pt>
                <c:pt idx="28">
                  <c:v>73.599999999999994</c:v>
                </c:pt>
                <c:pt idx="29">
                  <c:v>75.599999999999994</c:v>
                </c:pt>
                <c:pt idx="30">
                  <c:v>76.5</c:v>
                </c:pt>
                <c:pt idx="31">
                  <c:v>77.099999999999994</c:v>
                </c:pt>
                <c:pt idx="32">
                  <c:v>78.5</c:v>
                </c:pt>
                <c:pt idx="33">
                  <c:v>90.1</c:v>
                </c:pt>
                <c:pt idx="34">
                  <c:v>86.3</c:v>
                </c:pt>
                <c:pt idx="35">
                  <c:v>88</c:v>
                </c:pt>
                <c:pt idx="36">
                  <c:v>94.1</c:v>
                </c:pt>
                <c:pt idx="37">
                  <c:v>95.9</c:v>
                </c:pt>
                <c:pt idx="38">
                  <c:v>91.2</c:v>
                </c:pt>
                <c:pt idx="39">
                  <c:v>92.7</c:v>
                </c:pt>
                <c:pt idx="40">
                  <c:v>97.1</c:v>
                </c:pt>
                <c:pt idx="41">
                  <c:v>98.2</c:v>
                </c:pt>
                <c:pt idx="42">
                  <c:v>97.5</c:v>
                </c:pt>
                <c:pt idx="43">
                  <c:v>97.2</c:v>
                </c:pt>
                <c:pt idx="44">
                  <c:v>87.7</c:v>
                </c:pt>
                <c:pt idx="45">
                  <c:v>88.7</c:v>
                </c:pt>
                <c:pt idx="46">
                  <c:v>97.8</c:v>
                </c:pt>
                <c:pt idx="47">
                  <c:v>94.9</c:v>
                </c:pt>
                <c:pt idx="48">
                  <c:v>94.5</c:v>
                </c:pt>
                <c:pt idx="49">
                  <c:v>96.4</c:v>
                </c:pt>
                <c:pt idx="50">
                  <c:v>93.2</c:v>
                </c:pt>
                <c:pt idx="51">
                  <c:v>100</c:v>
                </c:pt>
              </c:numCache>
            </c:numRef>
          </c:val>
          <c:smooth val="0"/>
          <c:extLst>
            <c:ext xmlns:c16="http://schemas.microsoft.com/office/drawing/2014/chart" uri="{C3380CC4-5D6E-409C-BE32-E72D297353CC}">
              <c16:uniqueId val="{00000001-208D-4261-BB5C-C4252C9C1827}"/>
            </c:ext>
          </c:extLst>
        </c:ser>
        <c:ser>
          <c:idx val="2"/>
          <c:order val="2"/>
          <c:tx>
            <c:strRef>
              <c:f>'Grafik Entwicklung 2023 Bas.''15'!$B$24</c:f>
              <c:strCache>
                <c:ptCount val="1"/>
                <c:pt idx="0">
                  <c:v>Eisen und Stahl</c:v>
                </c:pt>
              </c:strCache>
            </c:strRef>
          </c:tx>
          <c:spPr>
            <a:ln w="22225" cap="rnd" cmpd="sng" algn="ctr">
              <a:solidFill>
                <a:schemeClr val="accent3"/>
              </a:solidFill>
              <a:prstDash val="sysDot"/>
              <a:round/>
            </a:ln>
            <a:effectLst/>
          </c:spPr>
          <c:marker>
            <c:symbol val="none"/>
          </c:marker>
          <c:cat>
            <c:numRef>
              <c:f>'Grafik Entwicklung 2023 Bas.''15'!$C$8:$BY$8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Bas.''15'!$C$24:$BY$24</c:f>
              <c:numCache>
                <c:formatCode>0.0000</c:formatCode>
                <c:ptCount val="75"/>
                <c:pt idx="0">
                  <c:v>31.7</c:v>
                </c:pt>
                <c:pt idx="1">
                  <c:v>32.9</c:v>
                </c:pt>
                <c:pt idx="2">
                  <c:v>40.200000000000003</c:v>
                </c:pt>
                <c:pt idx="3">
                  <c:v>56</c:v>
                </c:pt>
                <c:pt idx="4">
                  <c:v>58.3</c:v>
                </c:pt>
                <c:pt idx="5">
                  <c:v>56.5</c:v>
                </c:pt>
                <c:pt idx="6">
                  <c:v>58.3</c:v>
                </c:pt>
                <c:pt idx="7">
                  <c:v>59.9</c:v>
                </c:pt>
                <c:pt idx="8">
                  <c:v>63.4</c:v>
                </c:pt>
                <c:pt idx="9">
                  <c:v>64.5</c:v>
                </c:pt>
                <c:pt idx="10">
                  <c:v>64.099999999999994</c:v>
                </c:pt>
                <c:pt idx="11">
                  <c:v>64.099999999999994</c:v>
                </c:pt>
                <c:pt idx="12">
                  <c:v>63.5</c:v>
                </c:pt>
                <c:pt idx="13">
                  <c:v>62.8</c:v>
                </c:pt>
                <c:pt idx="14">
                  <c:v>61.9</c:v>
                </c:pt>
                <c:pt idx="15">
                  <c:v>61.9</c:v>
                </c:pt>
                <c:pt idx="16">
                  <c:v>61.6</c:v>
                </c:pt>
                <c:pt idx="17">
                  <c:v>61.7</c:v>
                </c:pt>
                <c:pt idx="18">
                  <c:v>57.8</c:v>
                </c:pt>
                <c:pt idx="19">
                  <c:v>56.9</c:v>
                </c:pt>
              </c:numCache>
            </c:numRef>
          </c:val>
          <c:smooth val="0"/>
          <c:extLst>
            <c:ext xmlns:c16="http://schemas.microsoft.com/office/drawing/2014/chart" uri="{C3380CC4-5D6E-409C-BE32-E72D297353CC}">
              <c16:uniqueId val="{00000002-208D-4261-BB5C-C4252C9C1827}"/>
            </c:ext>
          </c:extLst>
        </c:ser>
        <c:ser>
          <c:idx val="3"/>
          <c:order val="3"/>
          <c:tx>
            <c:strRef>
              <c:f>'Grafik Entwicklung 2023 Bas.''15'!$B$25</c:f>
              <c:strCache>
                <c:ptCount val="1"/>
                <c:pt idx="0">
                  <c:v>Kabel</c:v>
                </c:pt>
              </c:strCache>
            </c:strRef>
          </c:tx>
          <c:spPr>
            <a:ln w="22225" cap="rnd" cmpd="sng" algn="ctr">
              <a:solidFill>
                <a:schemeClr val="accent4"/>
              </a:solidFill>
              <a:prstDash val="sysDot"/>
              <a:round/>
            </a:ln>
            <a:effectLst/>
          </c:spPr>
          <c:marker>
            <c:symbol val="none"/>
          </c:marker>
          <c:cat>
            <c:numRef>
              <c:f>'Grafik Entwicklung 2023 Bas.''15'!$C$8:$BY$8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Bas.''15'!$C$25:$BY$25</c:f>
              <c:numCache>
                <c:formatCode>0.0000</c:formatCode>
                <c:ptCount val="75"/>
                <c:pt idx="9">
                  <c:v>68.3</c:v>
                </c:pt>
                <c:pt idx="10">
                  <c:v>69.599999999999994</c:v>
                </c:pt>
                <c:pt idx="11">
                  <c:v>70</c:v>
                </c:pt>
                <c:pt idx="12">
                  <c:v>66.2</c:v>
                </c:pt>
                <c:pt idx="13">
                  <c:v>65.900000000000006</c:v>
                </c:pt>
                <c:pt idx="14">
                  <c:v>65.099999999999994</c:v>
                </c:pt>
                <c:pt idx="15">
                  <c:v>74</c:v>
                </c:pt>
                <c:pt idx="16">
                  <c:v>82.4</c:v>
                </c:pt>
                <c:pt idx="17">
                  <c:v>90.8</c:v>
                </c:pt>
                <c:pt idx="18">
                  <c:v>80.599999999999994</c:v>
                </c:pt>
                <c:pt idx="19">
                  <c:v>78.5</c:v>
                </c:pt>
                <c:pt idx="20">
                  <c:v>82.1</c:v>
                </c:pt>
                <c:pt idx="21">
                  <c:v>83.8</c:v>
                </c:pt>
                <c:pt idx="22">
                  <c:v>75.3</c:v>
                </c:pt>
                <c:pt idx="23">
                  <c:v>74</c:v>
                </c:pt>
                <c:pt idx="24">
                  <c:v>78.599999999999994</c:v>
                </c:pt>
                <c:pt idx="25">
                  <c:v>83.1</c:v>
                </c:pt>
                <c:pt idx="26">
                  <c:v>74.5</c:v>
                </c:pt>
                <c:pt idx="27">
                  <c:v>76.400000000000006</c:v>
                </c:pt>
                <c:pt idx="28">
                  <c:v>75.2</c:v>
                </c:pt>
                <c:pt idx="29">
                  <c:v>74.3</c:v>
                </c:pt>
                <c:pt idx="30">
                  <c:v>80</c:v>
                </c:pt>
                <c:pt idx="31">
                  <c:v>86.1</c:v>
                </c:pt>
                <c:pt idx="32">
                  <c:v>89.9</c:v>
                </c:pt>
                <c:pt idx="33">
                  <c:v>92</c:v>
                </c:pt>
                <c:pt idx="34">
                  <c:v>97.4</c:v>
                </c:pt>
                <c:pt idx="35">
                  <c:v>100.3</c:v>
                </c:pt>
                <c:pt idx="36">
                  <c:v>102.9</c:v>
                </c:pt>
                <c:pt idx="37">
                  <c:v>98.3</c:v>
                </c:pt>
                <c:pt idx="38">
                  <c:v>99</c:v>
                </c:pt>
                <c:pt idx="39">
                  <c:v>106.1</c:v>
                </c:pt>
                <c:pt idx="40">
                  <c:v>109.4</c:v>
                </c:pt>
                <c:pt idx="41">
                  <c:v>102</c:v>
                </c:pt>
                <c:pt idx="42">
                  <c:v>100</c:v>
                </c:pt>
                <c:pt idx="43">
                  <c:v>96.2</c:v>
                </c:pt>
                <c:pt idx="44">
                  <c:v>90.2</c:v>
                </c:pt>
                <c:pt idx="45">
                  <c:v>86.7</c:v>
                </c:pt>
                <c:pt idx="46">
                  <c:v>82.7</c:v>
                </c:pt>
              </c:numCache>
            </c:numRef>
          </c:val>
          <c:smooth val="0"/>
          <c:extLst>
            <c:ext xmlns:c16="http://schemas.microsoft.com/office/drawing/2014/chart" uri="{C3380CC4-5D6E-409C-BE32-E72D297353CC}">
              <c16:uniqueId val="{00000003-208D-4261-BB5C-C4252C9C1827}"/>
            </c:ext>
          </c:extLst>
        </c:ser>
        <c:ser>
          <c:idx val="4"/>
          <c:order val="4"/>
          <c:tx>
            <c:strRef>
              <c:f>'Grafik Entwicklung 2023 Bas.''15'!$B$26</c:f>
              <c:strCache>
                <c:ptCount val="1"/>
                <c:pt idx="0">
                  <c:v>Isolierte Drähte und Leitungen</c:v>
                </c:pt>
              </c:strCache>
            </c:strRef>
          </c:tx>
          <c:spPr>
            <a:ln w="22225" cap="rnd" cmpd="sng" algn="ctr">
              <a:solidFill>
                <a:schemeClr val="accent5"/>
              </a:solidFill>
              <a:prstDash val="sysDot"/>
              <a:round/>
            </a:ln>
            <a:effectLst/>
          </c:spPr>
          <c:marker>
            <c:symbol val="none"/>
          </c:marker>
          <c:cat>
            <c:numRef>
              <c:f>'Grafik Entwicklung 2023 Bas.''15'!$C$8:$BY$8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Bas.''15'!$C$26:$BY$26</c:f>
              <c:numCache>
                <c:formatCode>0.0000</c:formatCode>
                <c:ptCount val="75"/>
                <c:pt idx="9">
                  <c:v>91.1</c:v>
                </c:pt>
                <c:pt idx="10">
                  <c:v>93</c:v>
                </c:pt>
                <c:pt idx="11">
                  <c:v>95</c:v>
                </c:pt>
                <c:pt idx="12">
                  <c:v>92.9</c:v>
                </c:pt>
                <c:pt idx="13">
                  <c:v>89.2</c:v>
                </c:pt>
                <c:pt idx="14">
                  <c:v>84.8</c:v>
                </c:pt>
                <c:pt idx="15">
                  <c:v>92.4</c:v>
                </c:pt>
                <c:pt idx="16">
                  <c:v>101.3</c:v>
                </c:pt>
                <c:pt idx="17">
                  <c:v>115.2</c:v>
                </c:pt>
                <c:pt idx="18">
                  <c:v>101.4</c:v>
                </c:pt>
                <c:pt idx="19">
                  <c:v>93.9</c:v>
                </c:pt>
                <c:pt idx="20">
                  <c:v>101.6</c:v>
                </c:pt>
                <c:pt idx="21">
                  <c:v>105.3</c:v>
                </c:pt>
                <c:pt idx="22">
                  <c:v>89.5</c:v>
                </c:pt>
                <c:pt idx="23">
                  <c:v>84.4</c:v>
                </c:pt>
                <c:pt idx="24">
                  <c:v>90.3</c:v>
                </c:pt>
                <c:pt idx="25">
                  <c:v>97.3</c:v>
                </c:pt>
                <c:pt idx="26">
                  <c:v>75.8</c:v>
                </c:pt>
                <c:pt idx="27">
                  <c:v>79.8</c:v>
                </c:pt>
                <c:pt idx="28">
                  <c:v>74.599999999999994</c:v>
                </c:pt>
                <c:pt idx="29">
                  <c:v>70.3</c:v>
                </c:pt>
                <c:pt idx="30">
                  <c:v>77.2</c:v>
                </c:pt>
                <c:pt idx="31">
                  <c:v>89</c:v>
                </c:pt>
                <c:pt idx="32">
                  <c:v>94.3</c:v>
                </c:pt>
                <c:pt idx="33">
                  <c:v>93.9</c:v>
                </c:pt>
                <c:pt idx="34">
                  <c:v>93.2</c:v>
                </c:pt>
                <c:pt idx="35">
                  <c:v>92.3</c:v>
                </c:pt>
                <c:pt idx="36">
                  <c:v>93.2</c:v>
                </c:pt>
                <c:pt idx="37">
                  <c:v>90.3</c:v>
                </c:pt>
                <c:pt idx="38">
                  <c:v>91.8</c:v>
                </c:pt>
                <c:pt idx="39">
                  <c:v>97.3</c:v>
                </c:pt>
                <c:pt idx="40">
                  <c:v>101.5</c:v>
                </c:pt>
                <c:pt idx="41">
                  <c:v>100</c:v>
                </c:pt>
                <c:pt idx="42">
                  <c:v>100</c:v>
                </c:pt>
                <c:pt idx="43">
                  <c:v>99.2</c:v>
                </c:pt>
                <c:pt idx="44">
                  <c:v>96.5</c:v>
                </c:pt>
                <c:pt idx="45">
                  <c:v>96.6</c:v>
                </c:pt>
                <c:pt idx="46">
                  <c:v>99.2</c:v>
                </c:pt>
              </c:numCache>
            </c:numRef>
          </c:val>
          <c:smooth val="0"/>
          <c:extLst>
            <c:ext xmlns:c16="http://schemas.microsoft.com/office/drawing/2014/chart" uri="{C3380CC4-5D6E-409C-BE32-E72D297353CC}">
              <c16:uniqueId val="{00000004-208D-4261-BB5C-C4252C9C1827}"/>
            </c:ext>
          </c:extLst>
        </c:ser>
        <c:ser>
          <c:idx val="6"/>
          <c:order val="5"/>
          <c:tx>
            <c:strRef>
              <c:f>'Grafik Entwicklung 2023 Bas.''15'!$B$27</c:f>
              <c:strCache>
                <c:ptCount val="1"/>
                <c:pt idx="0">
                  <c:v>Fertigteilbauten überwiegend aus Metall, Konstruktionen aus Stahl und Aluminium</c:v>
                </c:pt>
              </c:strCache>
            </c:strRef>
          </c:tx>
          <c:spPr>
            <a:ln w="22225" cap="rnd" cmpd="sng" algn="ctr">
              <a:solidFill>
                <a:schemeClr val="accent1">
                  <a:lumMod val="60000"/>
                </a:schemeClr>
              </a:solidFill>
              <a:prstDash val="sysDot"/>
              <a:round/>
            </a:ln>
            <a:effectLst/>
          </c:spPr>
          <c:marker>
            <c:symbol val="none"/>
          </c:marker>
          <c:cat>
            <c:numRef>
              <c:f>'Grafik Entwicklung 2023 Bas.''15'!$C$8:$BY$8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Bas.''15'!$C$27:$BY$27</c:f>
              <c:numCache>
                <c:formatCode>0.0000</c:formatCode>
                <c:ptCount val="75"/>
                <c:pt idx="8">
                  <c:v>33.9</c:v>
                </c:pt>
                <c:pt idx="9">
                  <c:v>35</c:v>
                </c:pt>
                <c:pt idx="10">
                  <c:v>34.200000000000003</c:v>
                </c:pt>
                <c:pt idx="11">
                  <c:v>35.6</c:v>
                </c:pt>
                <c:pt idx="12">
                  <c:v>37</c:v>
                </c:pt>
                <c:pt idx="13">
                  <c:v>39.1</c:v>
                </c:pt>
                <c:pt idx="14">
                  <c:v>38.6</c:v>
                </c:pt>
                <c:pt idx="15">
                  <c:v>38.6</c:v>
                </c:pt>
                <c:pt idx="16">
                  <c:v>40</c:v>
                </c:pt>
                <c:pt idx="17">
                  <c:v>40.5</c:v>
                </c:pt>
                <c:pt idx="18">
                  <c:v>36.200000000000003</c:v>
                </c:pt>
                <c:pt idx="19">
                  <c:v>36.1</c:v>
                </c:pt>
                <c:pt idx="20">
                  <c:v>40.799999999999997</c:v>
                </c:pt>
                <c:pt idx="21">
                  <c:v>47.6</c:v>
                </c:pt>
                <c:pt idx="22">
                  <c:v>50.8</c:v>
                </c:pt>
                <c:pt idx="23">
                  <c:v>50.8</c:v>
                </c:pt>
                <c:pt idx="24">
                  <c:v>51.9</c:v>
                </c:pt>
                <c:pt idx="25">
                  <c:v>55</c:v>
                </c:pt>
                <c:pt idx="26">
                  <c:v>58.6</c:v>
                </c:pt>
                <c:pt idx="27">
                  <c:v>60.8</c:v>
                </c:pt>
              </c:numCache>
            </c:numRef>
          </c:val>
          <c:smooth val="0"/>
          <c:extLst>
            <c:ext xmlns:c16="http://schemas.microsoft.com/office/drawing/2014/chart" uri="{C3380CC4-5D6E-409C-BE32-E72D297353CC}">
              <c16:uniqueId val="{00000005-208D-4261-BB5C-C4252C9C1827}"/>
            </c:ext>
          </c:extLst>
        </c:ser>
        <c:ser>
          <c:idx val="5"/>
          <c:order val="6"/>
          <c:tx>
            <c:strRef>
              <c:f>'Grafik Entwicklung 2023 Bas.''15'!$B$28</c:f>
              <c:strCache>
                <c:ptCount val="1"/>
                <c:pt idx="0">
                  <c:v>Erzeugerpreise gewerblicher Produkte gesamt</c:v>
                </c:pt>
              </c:strCache>
            </c:strRef>
          </c:tx>
          <c:spPr>
            <a:ln w="22225" cap="rnd" cmpd="sng" algn="ctr">
              <a:solidFill>
                <a:schemeClr val="accent6"/>
              </a:solidFill>
              <a:prstDash val="sysDot"/>
              <a:round/>
            </a:ln>
            <a:effectLst/>
          </c:spPr>
          <c:marker>
            <c:symbol val="none"/>
          </c:marker>
          <c:cat>
            <c:numRef>
              <c:f>'Grafik Entwicklung 2023 Bas.''15'!$C$8:$BY$8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Bas.''15'!$C$28:$BY$28</c:f>
              <c:numCache>
                <c:formatCode>0.0000</c:formatCode>
                <c:ptCount val="75"/>
                <c:pt idx="0">
                  <c:v>26.8</c:v>
                </c:pt>
                <c:pt idx="1">
                  <c:v>26.1</c:v>
                </c:pt>
                <c:pt idx="2">
                  <c:v>30.9</c:v>
                </c:pt>
                <c:pt idx="3">
                  <c:v>31.6</c:v>
                </c:pt>
                <c:pt idx="4">
                  <c:v>30.8</c:v>
                </c:pt>
                <c:pt idx="5">
                  <c:v>30.3</c:v>
                </c:pt>
                <c:pt idx="6">
                  <c:v>30.9</c:v>
                </c:pt>
                <c:pt idx="7">
                  <c:v>31.4</c:v>
                </c:pt>
                <c:pt idx="8">
                  <c:v>32</c:v>
                </c:pt>
                <c:pt idx="9">
                  <c:v>31.8</c:v>
                </c:pt>
                <c:pt idx="10">
                  <c:v>31.6</c:v>
                </c:pt>
                <c:pt idx="11">
                  <c:v>32</c:v>
                </c:pt>
                <c:pt idx="12">
                  <c:v>32.4</c:v>
                </c:pt>
                <c:pt idx="13">
                  <c:v>32.6</c:v>
                </c:pt>
                <c:pt idx="14">
                  <c:v>32.799999999999997</c:v>
                </c:pt>
                <c:pt idx="15">
                  <c:v>33.299999999999997</c:v>
                </c:pt>
                <c:pt idx="16">
                  <c:v>34.1</c:v>
                </c:pt>
                <c:pt idx="17">
                  <c:v>34.6</c:v>
                </c:pt>
                <c:pt idx="18">
                  <c:v>34.200000000000003</c:v>
                </c:pt>
                <c:pt idx="19">
                  <c:v>34.1</c:v>
                </c:pt>
                <c:pt idx="20">
                  <c:v>34.700000000000003</c:v>
                </c:pt>
                <c:pt idx="21">
                  <c:v>36.4</c:v>
                </c:pt>
                <c:pt idx="22">
                  <c:v>37.9</c:v>
                </c:pt>
                <c:pt idx="23">
                  <c:v>39</c:v>
                </c:pt>
                <c:pt idx="24">
                  <c:v>41.5</c:v>
                </c:pt>
                <c:pt idx="25">
                  <c:v>47.1</c:v>
                </c:pt>
                <c:pt idx="26">
                  <c:v>49.3</c:v>
                </c:pt>
                <c:pt idx="27">
                  <c:v>51.1</c:v>
                </c:pt>
                <c:pt idx="28">
                  <c:v>52.6</c:v>
                </c:pt>
                <c:pt idx="29">
                  <c:v>53.1</c:v>
                </c:pt>
                <c:pt idx="30">
                  <c:v>55.6</c:v>
                </c:pt>
                <c:pt idx="31">
                  <c:v>59.8</c:v>
                </c:pt>
                <c:pt idx="32">
                  <c:v>64.5</c:v>
                </c:pt>
                <c:pt idx="33">
                  <c:v>68.3</c:v>
                </c:pt>
                <c:pt idx="34">
                  <c:v>69.3</c:v>
                </c:pt>
                <c:pt idx="35">
                  <c:v>71.3</c:v>
                </c:pt>
                <c:pt idx="36">
                  <c:v>73</c:v>
                </c:pt>
                <c:pt idx="37">
                  <c:v>71.2</c:v>
                </c:pt>
                <c:pt idx="38">
                  <c:v>69.5</c:v>
                </c:pt>
                <c:pt idx="39">
                  <c:v>70.3</c:v>
                </c:pt>
                <c:pt idx="40">
                  <c:v>72.5</c:v>
                </c:pt>
                <c:pt idx="41">
                  <c:v>73.8</c:v>
                </c:pt>
                <c:pt idx="42">
                  <c:v>75.5</c:v>
                </c:pt>
                <c:pt idx="43">
                  <c:v>76.599999999999994</c:v>
                </c:pt>
                <c:pt idx="44">
                  <c:v>76.599999999999994</c:v>
                </c:pt>
                <c:pt idx="45">
                  <c:v>77</c:v>
                </c:pt>
                <c:pt idx="46">
                  <c:v>78.400000000000006</c:v>
                </c:pt>
                <c:pt idx="47">
                  <c:v>77.400000000000006</c:v>
                </c:pt>
                <c:pt idx="48">
                  <c:v>78.3</c:v>
                </c:pt>
                <c:pt idx="49">
                  <c:v>78</c:v>
                </c:pt>
                <c:pt idx="50">
                  <c:v>77.2</c:v>
                </c:pt>
                <c:pt idx="51">
                  <c:v>79.5</c:v>
                </c:pt>
                <c:pt idx="52">
                  <c:v>81.900000000000006</c:v>
                </c:pt>
                <c:pt idx="53">
                  <c:v>81.400000000000006</c:v>
                </c:pt>
                <c:pt idx="54">
                  <c:v>82.8</c:v>
                </c:pt>
                <c:pt idx="55">
                  <c:v>84.2</c:v>
                </c:pt>
                <c:pt idx="56">
                  <c:v>87.8</c:v>
                </c:pt>
                <c:pt idx="57">
                  <c:v>92.6</c:v>
                </c:pt>
                <c:pt idx="58">
                  <c:v>93.8</c:v>
                </c:pt>
                <c:pt idx="59">
                  <c:v>99</c:v>
                </c:pt>
                <c:pt idx="60">
                  <c:v>94.8</c:v>
                </c:pt>
                <c:pt idx="61">
                  <c:v>96.2</c:v>
                </c:pt>
                <c:pt idx="62">
                  <c:v>101.3</c:v>
                </c:pt>
                <c:pt idx="63">
                  <c:v>103</c:v>
                </c:pt>
                <c:pt idx="64">
                  <c:v>102.9</c:v>
                </c:pt>
                <c:pt idx="65">
                  <c:v>101.9</c:v>
                </c:pt>
                <c:pt idx="66">
                  <c:v>100</c:v>
                </c:pt>
                <c:pt idx="67">
                  <c:v>98.4</c:v>
                </c:pt>
                <c:pt idx="68">
                  <c:v>101.1</c:v>
                </c:pt>
                <c:pt idx="69">
                  <c:v>103.7</c:v>
                </c:pt>
                <c:pt idx="70">
                  <c:v>104.8</c:v>
                </c:pt>
                <c:pt idx="71">
                  <c:v>103.8</c:v>
                </c:pt>
                <c:pt idx="72">
                  <c:v>114.7</c:v>
                </c:pt>
                <c:pt idx="73">
                  <c:v>152.4</c:v>
                </c:pt>
                <c:pt idx="74">
                  <c:v>148.80000000000001</c:v>
                </c:pt>
              </c:numCache>
            </c:numRef>
          </c:val>
          <c:smooth val="0"/>
          <c:extLst>
            <c:ext xmlns:c16="http://schemas.microsoft.com/office/drawing/2014/chart" uri="{C3380CC4-5D6E-409C-BE32-E72D297353CC}">
              <c16:uniqueId val="{00000006-208D-4261-BB5C-C4252C9C1827}"/>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catAx>
        <c:axId val="1706334784"/>
        <c:scaling>
          <c:orientation val="minMax"/>
        </c:scaling>
        <c:delete val="0"/>
        <c:axPos val="b"/>
        <c:numFmt formatCode="General" sourceLinked="1"/>
        <c:majorTickMark val="none"/>
        <c:minorTickMark val="none"/>
        <c:tickLblPos val="nextTo"/>
        <c:spPr>
          <a:noFill/>
          <a:ln w="6350" cap="flat" cmpd="sng" algn="ctr">
            <a:solidFill>
              <a:srgbClr val="264F87"/>
            </a:solidFill>
            <a:round/>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1515950944"/>
        <c:crosses val="autoZero"/>
        <c:auto val="1"/>
        <c:lblAlgn val="ctr"/>
        <c:lblOffset val="100"/>
        <c:noMultiLvlLbl val="0"/>
      </c:catAx>
      <c:valAx>
        <c:axId val="1515950944"/>
        <c:scaling>
          <c:orientation val="minMax"/>
          <c:max val="160"/>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noFill/>
        <a:ln>
          <a:noFill/>
        </a:ln>
        <a:effectLst/>
      </c:spPr>
    </c:plotArea>
    <c:legend>
      <c:legendPos val="b"/>
      <c:layout>
        <c:manualLayout>
          <c:xMode val="edge"/>
          <c:yMode val="edge"/>
          <c:x val="6.9354652331478264E-2"/>
          <c:y val="0.94943085536361183"/>
          <c:w val="0.86129064939092681"/>
          <c:h val="4.042972765286468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dk1"/>
                </a:solidFill>
                <a:latin typeface="Arial" panose="020B0604020202020204" pitchFamily="34" charset="0"/>
                <a:ea typeface="+mn-ea"/>
                <a:cs typeface="Arial" panose="020B0604020202020204" pitchFamily="34" charset="0"/>
              </a:defRPr>
            </a:pPr>
            <a:r>
              <a:rPr lang="en-US"/>
              <a:t>Ersatzreihen Bauwirtschaft</a:t>
            </a:r>
          </a:p>
          <a:p>
            <a:pPr>
              <a:defRPr/>
            </a:pPr>
            <a:r>
              <a:rPr lang="en-US"/>
              <a:t>prozentuale Steigerung und Summe</a:t>
            </a:r>
          </a:p>
        </c:rich>
      </c:tx>
      <c:layout>
        <c:manualLayout>
          <c:xMode val="edge"/>
          <c:yMode val="edge"/>
          <c:x val="0.4368807352031176"/>
          <c:y val="8.0482897384305842E-3"/>
        </c:manualLayout>
      </c:layout>
      <c:overlay val="0"/>
      <c:spPr>
        <a:noFill/>
        <a:ln>
          <a:solidFill>
            <a:schemeClr val="bg1"/>
          </a:solidFill>
        </a:ln>
        <a:effectLst/>
      </c:spPr>
      <c:txPr>
        <a:bodyPr rot="0" spcFirstLastPara="1" vertOverflow="ellipsis" vert="horz" wrap="square" anchor="ctr" anchorCtr="1"/>
        <a:lstStyle/>
        <a:p>
          <a:pPr>
            <a:defRPr lang="en-US" sz="1080" b="0" i="0" u="none" strike="noStrike" kern="1200" spc="0" baseline="0">
              <a:solidFill>
                <a:schemeClr val="dk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3.788896641578339E-2"/>
          <c:y val="0.13002508489255746"/>
          <c:w val="0.95406127188194034"/>
          <c:h val="0.55506603928030118"/>
        </c:manualLayout>
      </c:layout>
      <c:lineChart>
        <c:grouping val="standard"/>
        <c:varyColors val="0"/>
        <c:ser>
          <c:idx val="0"/>
          <c:order val="0"/>
          <c:tx>
            <c:v>Gewerbliche Betriebsgebäude, Bauleistungen am Bauwerk, mit USt</c:v>
          </c:tx>
          <c:spPr>
            <a:ln w="22225" cap="rnd">
              <a:solidFill>
                <a:schemeClr val="accent1"/>
              </a:solidFill>
              <a:prstDash val="sysDot"/>
              <a:round/>
            </a:ln>
            <a:effectLst/>
          </c:spPr>
          <c:marker>
            <c:symbol val="none"/>
          </c:marker>
          <c:cat>
            <c:numRef>
              <c:f>'Grafik Entwicklung 2023 Bas.''15'!$BL$8:$BY$8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'Grafik Entwicklung 2023 Bas.''15'!$C$94:$P$94</c:f>
              <c:numCache>
                <c:formatCode>0%</c:formatCode>
                <c:ptCount val="14"/>
                <c:pt idx="0">
                  <c:v>1</c:v>
                </c:pt>
                <c:pt idx="1">
                  <c:v>1.0312151616499441</c:v>
                </c:pt>
                <c:pt idx="2">
                  <c:v>1.0568561872909699</c:v>
                </c:pt>
                <c:pt idx="3">
                  <c:v>1.0769230769230769</c:v>
                </c:pt>
                <c:pt idx="4">
                  <c:v>1.0969899665551839</c:v>
                </c:pt>
                <c:pt idx="5">
                  <c:v>1.1148272017837235</c:v>
                </c:pt>
                <c:pt idx="6">
                  <c:v>1.1382385730211817</c:v>
                </c:pt>
                <c:pt idx="7">
                  <c:v>1.1761426978818283</c:v>
                </c:pt>
                <c:pt idx="8">
                  <c:v>1.2285395763656632</c:v>
                </c:pt>
                <c:pt idx="9">
                  <c:v>1.2831661092530657</c:v>
                </c:pt>
                <c:pt idx="10">
                  <c:v>1.3032329988851727</c:v>
                </c:pt>
                <c:pt idx="11">
                  <c:v>1.4280936454849498</c:v>
                </c:pt>
                <c:pt idx="12">
                  <c:v>1.6789297658862876</c:v>
                </c:pt>
                <c:pt idx="13">
                  <c:v>1.8138238573021177</c:v>
                </c:pt>
              </c:numCache>
            </c:numRef>
          </c:val>
          <c:smooth val="0"/>
          <c:extLst>
            <c:ext xmlns:c16="http://schemas.microsoft.com/office/drawing/2014/chart" uri="{C3380CC4-5D6E-409C-BE32-E72D297353CC}">
              <c16:uniqueId val="{00000000-F3DA-4F69-AB09-A99CF4D64D58}"/>
            </c:ext>
          </c:extLst>
        </c:ser>
        <c:ser>
          <c:idx val="1"/>
          <c:order val="1"/>
          <c:tx>
            <c:v>Ortskanäle, Bauleistungen am Bauwerk (Tiefbau), mit USt</c:v>
          </c:tx>
          <c:spPr>
            <a:ln w="22225" cap="rnd">
              <a:solidFill>
                <a:schemeClr val="accent2"/>
              </a:solidFill>
              <a:prstDash val="sysDot"/>
              <a:round/>
            </a:ln>
            <a:effectLst/>
          </c:spPr>
          <c:marker>
            <c:symbol val="none"/>
          </c:marker>
          <c:cat>
            <c:numRef>
              <c:f>'Grafik Entwicklung 2023 Bas.''15'!$BL$8:$BY$8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'Grafik Entwicklung 2023 Bas.''15'!$C$95:$P$95</c:f>
              <c:numCache>
                <c:formatCode>0%</c:formatCode>
                <c:ptCount val="14"/>
                <c:pt idx="0">
                  <c:v>1</c:v>
                </c:pt>
                <c:pt idx="1">
                  <c:v>1.0186813186813186</c:v>
                </c:pt>
                <c:pt idx="2">
                  <c:v>1.0450549450549451</c:v>
                </c:pt>
                <c:pt idx="3">
                  <c:v>1.0626373626373626</c:v>
                </c:pt>
                <c:pt idx="4">
                  <c:v>1.0791208791208791</c:v>
                </c:pt>
                <c:pt idx="5">
                  <c:v>1.0989010989010988</c:v>
                </c:pt>
                <c:pt idx="6">
                  <c:v>1.1175824175824176</c:v>
                </c:pt>
                <c:pt idx="7">
                  <c:v>1.157142857142857</c:v>
                </c:pt>
                <c:pt idx="8">
                  <c:v>1.2252747252747254</c:v>
                </c:pt>
                <c:pt idx="9">
                  <c:v>1.2934065934065933</c:v>
                </c:pt>
                <c:pt idx="10">
                  <c:v>1.3054945054945053</c:v>
                </c:pt>
                <c:pt idx="11">
                  <c:v>1.3879120879120879</c:v>
                </c:pt>
                <c:pt idx="12">
                  <c:v>1.598901098901099</c:v>
                </c:pt>
                <c:pt idx="13">
                  <c:v>1.7538461538461538</c:v>
                </c:pt>
              </c:numCache>
            </c:numRef>
          </c:val>
          <c:smooth val="0"/>
          <c:extLst>
            <c:ext xmlns:c16="http://schemas.microsoft.com/office/drawing/2014/chart" uri="{C3380CC4-5D6E-409C-BE32-E72D297353CC}">
              <c16:uniqueId val="{00000001-F3DA-4F69-AB09-A99CF4D64D58}"/>
            </c:ext>
          </c:extLst>
        </c:ser>
        <c:ser>
          <c:idx val="2"/>
          <c:order val="2"/>
          <c:tx>
            <c:v>Wiederherstellungswerte für 1913/1914 erstellte Wohngebäude</c:v>
          </c:tx>
          <c:spPr>
            <a:ln w="22225" cap="rnd">
              <a:solidFill>
                <a:srgbClr val="7030A0"/>
              </a:solidFill>
              <a:prstDash val="sysDot"/>
              <a:round/>
            </a:ln>
            <a:effectLst/>
          </c:spPr>
          <c:marker>
            <c:symbol val="none"/>
          </c:marker>
          <c:cat>
            <c:numRef>
              <c:f>'Grafik Entwicklung 2023 Bas.''15'!$BL$8:$BY$8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'Grafik Entwicklung 2023 Bas.''15'!$C$96:$P$96</c:f>
              <c:numCache>
                <c:formatCode>0%</c:formatCode>
                <c:ptCount val="14"/>
                <c:pt idx="0">
                  <c:v>1</c:v>
                </c:pt>
                <c:pt idx="1">
                  <c:v>1.0274896265560167</c:v>
                </c:pt>
                <c:pt idx="2">
                  <c:v>1.0537424194063199</c:v>
                </c:pt>
                <c:pt idx="3">
                  <c:v>1.0752473667411426</c:v>
                </c:pt>
                <c:pt idx="4">
                  <c:v>1.0937200766038941</c:v>
                </c:pt>
                <c:pt idx="5">
                  <c:v>1.1104372805617622</c:v>
                </c:pt>
                <c:pt idx="6">
                  <c:v>1.1331790616022983</c:v>
                </c:pt>
                <c:pt idx="7">
                  <c:v>1.1687280561761888</c:v>
                </c:pt>
                <c:pt idx="8">
                  <c:v>1.2200766038940314</c:v>
                </c:pt>
                <c:pt idx="9">
                  <c:v>1.2728215767634856</c:v>
                </c:pt>
                <c:pt idx="10">
                  <c:v>1.2925311203319501</c:v>
                </c:pt>
                <c:pt idx="11">
                  <c:v>1.4099505266517713</c:v>
                </c:pt>
                <c:pt idx="12">
                  <c:v>1.6406399616980532</c:v>
                </c:pt>
                <c:pt idx="13">
                  <c:v>1.7794047239067985</c:v>
                </c:pt>
              </c:numCache>
            </c:numRef>
          </c:val>
          <c:smooth val="0"/>
          <c:extLst>
            <c:ext xmlns:c16="http://schemas.microsoft.com/office/drawing/2014/chart" uri="{C3380CC4-5D6E-409C-BE32-E72D297353CC}">
              <c16:uniqueId val="{00000002-F3DA-4F69-AB09-A99CF4D64D58}"/>
            </c:ext>
          </c:extLst>
        </c:ser>
        <c:dLbls>
          <c:showLegendKey val="0"/>
          <c:showVal val="0"/>
          <c:showCatName val="0"/>
          <c:showSerName val="0"/>
          <c:showPercent val="0"/>
          <c:showBubbleSize val="0"/>
        </c:dLbls>
        <c:smooth val="0"/>
        <c:axId val="1634899951"/>
        <c:axId val="1636037471"/>
      </c:lineChart>
      <c:catAx>
        <c:axId val="163489995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crossAx val="1636037471"/>
        <c:crosses val="autoZero"/>
        <c:auto val="1"/>
        <c:lblAlgn val="ctr"/>
        <c:lblOffset val="100"/>
        <c:noMultiLvlLbl val="0"/>
      </c:catAx>
      <c:valAx>
        <c:axId val="1636037471"/>
        <c:scaling>
          <c:orientation val="minMax"/>
          <c:max val="2"/>
          <c:min val="0.9"/>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crossAx val="1634899951"/>
        <c:crosses val="autoZero"/>
        <c:crossBetween val="between"/>
        <c:majorUnit val="0.1"/>
      </c:valAx>
      <c:spPr>
        <a:noFill/>
        <a:ln>
          <a:solidFill>
            <a:schemeClr val="tx1"/>
          </a:solidFill>
        </a:ln>
        <a:effectLst/>
      </c:spPr>
    </c:plotArea>
    <c:legend>
      <c:legendPos val="r"/>
      <c:legendEntry>
        <c:idx val="0"/>
        <c:txPr>
          <a:bodyPr rot="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legendEntry>
      <c:legendEntry>
        <c:idx val="1"/>
        <c:txPr>
          <a:bodyPr rot="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legendEntry>
      <c:legendEntry>
        <c:idx val="2"/>
        <c:txPr>
          <a:bodyPr rot="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legendEntry>
      <c:layout>
        <c:manualLayout>
          <c:xMode val="edge"/>
          <c:yMode val="edge"/>
          <c:x val="4.2348084949014222E-2"/>
          <c:y val="0.8261898952771749"/>
          <c:w val="0.94632050300936943"/>
          <c:h val="0.12470037021631213"/>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solidFill>
      <a:round/>
    </a:ln>
    <a:effectLst/>
  </c:spPr>
  <c:txPr>
    <a:bodyPr/>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a:solidFill>
                  <a:srgbClr val="264F87"/>
                </a:solidFill>
                <a:latin typeface="Arial" panose="020B0604020202020204" pitchFamily="34" charset="0"/>
                <a:cs typeface="Arial" panose="020B0604020202020204" pitchFamily="34" charset="0"/>
              </a:rPr>
              <a:t>Indexreihen nach § 6a StromNEV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1"/>
          <c:order val="0"/>
          <c:tx>
            <c:strRef>
              <c:f>'Vergleich Strom 2023 Bas.''21'!$B$129</c:f>
              <c:strCache>
                <c:ptCount val="1"/>
                <c:pt idx="0">
                  <c:v>Strom - Grundstücksanlagen und Gebäude</c:v>
                </c:pt>
              </c:strCache>
            </c:strRef>
          </c:tx>
          <c:spPr>
            <a:ln w="22225" cap="rnd" cmpd="sng" algn="ctr">
              <a:solidFill>
                <a:srgbClr val="969A27"/>
              </a:solidFill>
              <a:prstDash val="sysDot"/>
              <a:round/>
            </a:ln>
            <a:effectLst/>
          </c:spPr>
          <c:marker>
            <c:symbol val="none"/>
          </c:marker>
          <c:cat>
            <c:numRef>
              <c:f>'Vergleich Strom 2023 Bas.''21'!$D$128:$CE$128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Bas.''21'!$D$129:$CE$129</c:f>
              <c:numCache>
                <c:formatCode>0.0000</c:formatCode>
                <c:ptCount val="80"/>
                <c:pt idx="0">
                  <c:v>5.0999999999999996</c:v>
                </c:pt>
                <c:pt idx="1">
                  <c:v>5.3</c:v>
                </c:pt>
                <c:pt idx="2">
                  <c:v>5.7</c:v>
                </c:pt>
                <c:pt idx="3">
                  <c:v>6.6</c:v>
                </c:pt>
                <c:pt idx="4">
                  <c:v>7.2</c:v>
                </c:pt>
                <c:pt idx="5">
                  <c:v>8.1999999999999993</c:v>
                </c:pt>
                <c:pt idx="6">
                  <c:v>7.8</c:v>
                </c:pt>
                <c:pt idx="7">
                  <c:v>9</c:v>
                </c:pt>
                <c:pt idx="8">
                  <c:v>9.6</c:v>
                </c:pt>
                <c:pt idx="9">
                  <c:v>9.3000000000000007</c:v>
                </c:pt>
                <c:pt idx="10">
                  <c:v>9.3000000000000007</c:v>
                </c:pt>
                <c:pt idx="11">
                  <c:v>9.8000000000000007</c:v>
                </c:pt>
                <c:pt idx="12">
                  <c:v>10.1</c:v>
                </c:pt>
                <c:pt idx="13">
                  <c:v>10.5</c:v>
                </c:pt>
                <c:pt idx="14">
                  <c:v>10.8</c:v>
                </c:pt>
                <c:pt idx="15">
                  <c:v>11.1</c:v>
                </c:pt>
                <c:pt idx="16">
                  <c:v>11.9</c:v>
                </c:pt>
                <c:pt idx="17">
                  <c:v>12.7</c:v>
                </c:pt>
                <c:pt idx="18">
                  <c:v>13.6</c:v>
                </c:pt>
                <c:pt idx="19">
                  <c:v>14.3</c:v>
                </c:pt>
                <c:pt idx="20">
                  <c:v>14.8</c:v>
                </c:pt>
                <c:pt idx="21">
                  <c:v>15.4</c:v>
                </c:pt>
                <c:pt idx="22">
                  <c:v>15.8</c:v>
                </c:pt>
                <c:pt idx="23">
                  <c:v>15</c:v>
                </c:pt>
                <c:pt idx="24">
                  <c:v>15.8</c:v>
                </c:pt>
                <c:pt idx="25">
                  <c:v>17.100000000000001</c:v>
                </c:pt>
                <c:pt idx="26">
                  <c:v>20.2</c:v>
                </c:pt>
                <c:pt idx="27">
                  <c:v>22.4</c:v>
                </c:pt>
                <c:pt idx="28">
                  <c:v>23.5</c:v>
                </c:pt>
                <c:pt idx="29">
                  <c:v>24.9</c:v>
                </c:pt>
                <c:pt idx="30">
                  <c:v>26.4</c:v>
                </c:pt>
                <c:pt idx="31">
                  <c:v>27.1</c:v>
                </c:pt>
                <c:pt idx="32">
                  <c:v>28.1</c:v>
                </c:pt>
                <c:pt idx="33">
                  <c:v>29.3</c:v>
                </c:pt>
                <c:pt idx="34">
                  <c:v>30.6</c:v>
                </c:pt>
                <c:pt idx="35">
                  <c:v>32.9</c:v>
                </c:pt>
                <c:pt idx="36">
                  <c:v>36.200000000000003</c:v>
                </c:pt>
                <c:pt idx="37">
                  <c:v>38.4</c:v>
                </c:pt>
                <c:pt idx="38">
                  <c:v>40</c:v>
                </c:pt>
                <c:pt idx="39">
                  <c:v>40.700000000000003</c:v>
                </c:pt>
                <c:pt idx="40">
                  <c:v>41.5</c:v>
                </c:pt>
                <c:pt idx="41">
                  <c:v>41.8</c:v>
                </c:pt>
                <c:pt idx="42">
                  <c:v>42.6</c:v>
                </c:pt>
                <c:pt idx="43">
                  <c:v>43.6</c:v>
                </c:pt>
                <c:pt idx="44">
                  <c:v>44.6</c:v>
                </c:pt>
                <c:pt idx="45">
                  <c:v>46.1</c:v>
                </c:pt>
                <c:pt idx="46">
                  <c:v>48.9</c:v>
                </c:pt>
                <c:pt idx="47">
                  <c:v>52</c:v>
                </c:pt>
                <c:pt idx="48">
                  <c:v>55.2</c:v>
                </c:pt>
                <c:pt idx="49">
                  <c:v>57.1</c:v>
                </c:pt>
                <c:pt idx="50">
                  <c:v>58.3</c:v>
                </c:pt>
                <c:pt idx="51">
                  <c:v>59.6</c:v>
                </c:pt>
                <c:pt idx="52">
                  <c:v>59.8</c:v>
                </c:pt>
                <c:pt idx="53">
                  <c:v>59.4</c:v>
                </c:pt>
                <c:pt idx="54">
                  <c:v>59.1</c:v>
                </c:pt>
                <c:pt idx="55">
                  <c:v>58.8</c:v>
                </c:pt>
                <c:pt idx="56">
                  <c:v>59.2</c:v>
                </c:pt>
                <c:pt idx="57">
                  <c:v>59.4</c:v>
                </c:pt>
                <c:pt idx="58">
                  <c:v>59.6</c:v>
                </c:pt>
                <c:pt idx="59">
                  <c:v>59.7</c:v>
                </c:pt>
                <c:pt idx="60">
                  <c:v>60.6</c:v>
                </c:pt>
                <c:pt idx="61">
                  <c:v>61.9</c:v>
                </c:pt>
                <c:pt idx="62">
                  <c:v>63.3</c:v>
                </c:pt>
                <c:pt idx="63">
                  <c:v>66.099999999999994</c:v>
                </c:pt>
                <c:pt idx="64">
                  <c:v>68.5</c:v>
                </c:pt>
                <c:pt idx="65">
                  <c:v>69.3</c:v>
                </c:pt>
                <c:pt idx="66">
                  <c:v>70</c:v>
                </c:pt>
                <c:pt idx="67">
                  <c:v>72.2</c:v>
                </c:pt>
                <c:pt idx="68">
                  <c:v>74.099999999999994</c:v>
                </c:pt>
                <c:pt idx="69">
                  <c:v>75.5</c:v>
                </c:pt>
                <c:pt idx="70">
                  <c:v>76.8</c:v>
                </c:pt>
                <c:pt idx="71">
                  <c:v>78.099999999999994</c:v>
                </c:pt>
                <c:pt idx="72">
                  <c:v>79.7</c:v>
                </c:pt>
                <c:pt idx="73">
                  <c:v>82.4</c:v>
                </c:pt>
                <c:pt idx="74">
                  <c:v>86.1</c:v>
                </c:pt>
                <c:pt idx="75">
                  <c:v>89.9</c:v>
                </c:pt>
                <c:pt idx="76">
                  <c:v>92.4</c:v>
                </c:pt>
                <c:pt idx="77">
                  <c:v>100</c:v>
                </c:pt>
                <c:pt idx="78">
                  <c:v>117.2</c:v>
                </c:pt>
                <c:pt idx="79">
                  <c:v>127</c:v>
                </c:pt>
              </c:numCache>
            </c:numRef>
          </c:val>
          <c:smooth val="0"/>
          <c:extLst>
            <c:ext xmlns:c16="http://schemas.microsoft.com/office/drawing/2014/chart" uri="{C3380CC4-5D6E-409C-BE32-E72D297353CC}">
              <c16:uniqueId val="{00000000-C0A1-4650-B06F-82097CA69E5E}"/>
            </c:ext>
          </c:extLst>
        </c:ser>
        <c:ser>
          <c:idx val="2"/>
          <c:order val="1"/>
          <c:tx>
            <c:strRef>
              <c:f>'Vergleich Strom 2023 Bas.''21'!$B$130</c:f>
              <c:strCache>
                <c:ptCount val="1"/>
                <c:pt idx="0">
                  <c:v>Strom - Kabel</c:v>
                </c:pt>
              </c:strCache>
            </c:strRef>
          </c:tx>
          <c:spPr>
            <a:ln w="22225" cap="rnd" cmpd="sng" algn="ctr">
              <a:solidFill>
                <a:srgbClr val="F18620"/>
              </a:solidFill>
              <a:prstDash val="sysDot"/>
              <a:round/>
            </a:ln>
            <a:effectLst/>
          </c:spPr>
          <c:marker>
            <c:symbol val="none"/>
          </c:marker>
          <c:cat>
            <c:numRef>
              <c:f>'Vergleich Strom 2023 Bas.''21'!$D$128:$CE$128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Bas.''21'!$D$130:$CE$130</c:f>
              <c:numCache>
                <c:formatCode>0.0000</c:formatCode>
                <c:ptCount val="80"/>
                <c:pt idx="14">
                  <c:v>39</c:v>
                </c:pt>
                <c:pt idx="15">
                  <c:v>40.4</c:v>
                </c:pt>
                <c:pt idx="16">
                  <c:v>41.6</c:v>
                </c:pt>
                <c:pt idx="17">
                  <c:v>41</c:v>
                </c:pt>
                <c:pt idx="18">
                  <c:v>41.8</c:v>
                </c:pt>
                <c:pt idx="19">
                  <c:v>42.2</c:v>
                </c:pt>
                <c:pt idx="20">
                  <c:v>46</c:v>
                </c:pt>
                <c:pt idx="21">
                  <c:v>49.1</c:v>
                </c:pt>
                <c:pt idx="22">
                  <c:v>52.5</c:v>
                </c:pt>
                <c:pt idx="23">
                  <c:v>47.7</c:v>
                </c:pt>
                <c:pt idx="24">
                  <c:v>47.8</c:v>
                </c:pt>
                <c:pt idx="25">
                  <c:v>50</c:v>
                </c:pt>
                <c:pt idx="26">
                  <c:v>53.5</c:v>
                </c:pt>
                <c:pt idx="27">
                  <c:v>51.7</c:v>
                </c:pt>
                <c:pt idx="28">
                  <c:v>51.9</c:v>
                </c:pt>
                <c:pt idx="29">
                  <c:v>54.7</c:v>
                </c:pt>
                <c:pt idx="30">
                  <c:v>58</c:v>
                </c:pt>
                <c:pt idx="31">
                  <c:v>55</c:v>
                </c:pt>
                <c:pt idx="32">
                  <c:v>56.3</c:v>
                </c:pt>
                <c:pt idx="33">
                  <c:v>56.7</c:v>
                </c:pt>
                <c:pt idx="34">
                  <c:v>57.9</c:v>
                </c:pt>
                <c:pt idx="35">
                  <c:v>62.9</c:v>
                </c:pt>
                <c:pt idx="36">
                  <c:v>68.599999999999994</c:v>
                </c:pt>
                <c:pt idx="37">
                  <c:v>71.099999999999994</c:v>
                </c:pt>
                <c:pt idx="38">
                  <c:v>71.2</c:v>
                </c:pt>
                <c:pt idx="39">
                  <c:v>73.3</c:v>
                </c:pt>
                <c:pt idx="40">
                  <c:v>74.900000000000006</c:v>
                </c:pt>
                <c:pt idx="41">
                  <c:v>76</c:v>
                </c:pt>
                <c:pt idx="42">
                  <c:v>74.900000000000006</c:v>
                </c:pt>
                <c:pt idx="43">
                  <c:v>75.8</c:v>
                </c:pt>
                <c:pt idx="44">
                  <c:v>79.2</c:v>
                </c:pt>
                <c:pt idx="45">
                  <c:v>81.599999999999994</c:v>
                </c:pt>
                <c:pt idx="46">
                  <c:v>81.2</c:v>
                </c:pt>
                <c:pt idx="47">
                  <c:v>83.4</c:v>
                </c:pt>
                <c:pt idx="48">
                  <c:v>84.6</c:v>
                </c:pt>
                <c:pt idx="49">
                  <c:v>83.5</c:v>
                </c:pt>
                <c:pt idx="50">
                  <c:v>82.6</c:v>
                </c:pt>
                <c:pt idx="51">
                  <c:v>81.5</c:v>
                </c:pt>
                <c:pt idx="52">
                  <c:v>77.900000000000006</c:v>
                </c:pt>
                <c:pt idx="53">
                  <c:v>74.400000000000006</c:v>
                </c:pt>
                <c:pt idx="54">
                  <c:v>72.8</c:v>
                </c:pt>
                <c:pt idx="55">
                  <c:v>72.2</c:v>
                </c:pt>
                <c:pt idx="56">
                  <c:v>74.400000000000006</c:v>
                </c:pt>
                <c:pt idx="57">
                  <c:v>74</c:v>
                </c:pt>
                <c:pt idx="58">
                  <c:v>73.3</c:v>
                </c:pt>
                <c:pt idx="59">
                  <c:v>72.400000000000006</c:v>
                </c:pt>
                <c:pt idx="60">
                  <c:v>72.3</c:v>
                </c:pt>
                <c:pt idx="61">
                  <c:v>71.8</c:v>
                </c:pt>
                <c:pt idx="62">
                  <c:v>74.599999999999994</c:v>
                </c:pt>
                <c:pt idx="63">
                  <c:v>76.599999999999994</c:v>
                </c:pt>
                <c:pt idx="64">
                  <c:v>77.099999999999994</c:v>
                </c:pt>
                <c:pt idx="65">
                  <c:v>75.7</c:v>
                </c:pt>
                <c:pt idx="66">
                  <c:v>76.3</c:v>
                </c:pt>
                <c:pt idx="67">
                  <c:v>80.400000000000006</c:v>
                </c:pt>
                <c:pt idx="68">
                  <c:v>81.400000000000006</c:v>
                </c:pt>
                <c:pt idx="69">
                  <c:v>81</c:v>
                </c:pt>
                <c:pt idx="70">
                  <c:v>81.099999999999994</c:v>
                </c:pt>
                <c:pt idx="71">
                  <c:v>83.7</c:v>
                </c:pt>
                <c:pt idx="72">
                  <c:v>83.5</c:v>
                </c:pt>
                <c:pt idx="73">
                  <c:v>85.8</c:v>
                </c:pt>
                <c:pt idx="74">
                  <c:v>89.5</c:v>
                </c:pt>
                <c:pt idx="75">
                  <c:v>93.1</c:v>
                </c:pt>
                <c:pt idx="76">
                  <c:v>94.7</c:v>
                </c:pt>
                <c:pt idx="77">
                  <c:v>100</c:v>
                </c:pt>
                <c:pt idx="78">
                  <c:v>117.2</c:v>
                </c:pt>
                <c:pt idx="79">
                  <c:v>124.6</c:v>
                </c:pt>
              </c:numCache>
            </c:numRef>
          </c:val>
          <c:smooth val="0"/>
          <c:extLst>
            <c:ext xmlns:c16="http://schemas.microsoft.com/office/drawing/2014/chart" uri="{C3380CC4-5D6E-409C-BE32-E72D297353CC}">
              <c16:uniqueId val="{00000001-C0A1-4650-B06F-82097CA69E5E}"/>
            </c:ext>
          </c:extLst>
        </c:ser>
        <c:ser>
          <c:idx val="3"/>
          <c:order val="2"/>
          <c:tx>
            <c:strRef>
              <c:f>'Vergleich Strom 2023 Bas.''21'!$B$131</c:f>
              <c:strCache>
                <c:ptCount val="1"/>
                <c:pt idx="0">
                  <c:v>Strom - Freileitungen</c:v>
                </c:pt>
              </c:strCache>
            </c:strRef>
          </c:tx>
          <c:spPr>
            <a:ln w="22225" cap="rnd" cmpd="sng" algn="ctr">
              <a:solidFill>
                <a:srgbClr val="B8265D"/>
              </a:solidFill>
              <a:prstDash val="sysDot"/>
              <a:round/>
            </a:ln>
            <a:effectLst/>
          </c:spPr>
          <c:marker>
            <c:symbol val="none"/>
          </c:marker>
          <c:cat>
            <c:numRef>
              <c:f>'Vergleich Strom 2023 Bas.''21'!$D$128:$CE$128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Bas.''21'!$D$131:$CE$131</c:f>
              <c:numCache>
                <c:formatCode>0.0000</c:formatCode>
                <c:ptCount val="80"/>
                <c:pt idx="14">
                  <c:v>33.200000000000003</c:v>
                </c:pt>
                <c:pt idx="15">
                  <c:v>33.9</c:v>
                </c:pt>
                <c:pt idx="16">
                  <c:v>35.299999999999997</c:v>
                </c:pt>
                <c:pt idx="17">
                  <c:v>36</c:v>
                </c:pt>
                <c:pt idx="18">
                  <c:v>36.700000000000003</c:v>
                </c:pt>
                <c:pt idx="19">
                  <c:v>36.299999999999997</c:v>
                </c:pt>
                <c:pt idx="20">
                  <c:v>37.799999999999997</c:v>
                </c:pt>
                <c:pt idx="21">
                  <c:v>39.4</c:v>
                </c:pt>
                <c:pt idx="22">
                  <c:v>41.9</c:v>
                </c:pt>
                <c:pt idx="23">
                  <c:v>37.9</c:v>
                </c:pt>
                <c:pt idx="24">
                  <c:v>37.299999999999997</c:v>
                </c:pt>
                <c:pt idx="25">
                  <c:v>40.4</c:v>
                </c:pt>
                <c:pt idx="26">
                  <c:v>44.9</c:v>
                </c:pt>
                <c:pt idx="27">
                  <c:v>44.3</c:v>
                </c:pt>
                <c:pt idx="28">
                  <c:v>44</c:v>
                </c:pt>
                <c:pt idx="29">
                  <c:v>45.9</c:v>
                </c:pt>
                <c:pt idx="30">
                  <c:v>49</c:v>
                </c:pt>
                <c:pt idx="31">
                  <c:v>46.8</c:v>
                </c:pt>
                <c:pt idx="32">
                  <c:v>48.4</c:v>
                </c:pt>
                <c:pt idx="33">
                  <c:v>49</c:v>
                </c:pt>
                <c:pt idx="34">
                  <c:v>48.5</c:v>
                </c:pt>
                <c:pt idx="35">
                  <c:v>52.2</c:v>
                </c:pt>
                <c:pt idx="36">
                  <c:v>57.6</c:v>
                </c:pt>
                <c:pt idx="37">
                  <c:v>60.6</c:v>
                </c:pt>
                <c:pt idx="38">
                  <c:v>62.3</c:v>
                </c:pt>
                <c:pt idx="39">
                  <c:v>62.3</c:v>
                </c:pt>
                <c:pt idx="40">
                  <c:v>62.4</c:v>
                </c:pt>
                <c:pt idx="41">
                  <c:v>62.8</c:v>
                </c:pt>
                <c:pt idx="42">
                  <c:v>63.7</c:v>
                </c:pt>
                <c:pt idx="43">
                  <c:v>64.8</c:v>
                </c:pt>
                <c:pt idx="44">
                  <c:v>66.3</c:v>
                </c:pt>
                <c:pt idx="45">
                  <c:v>68</c:v>
                </c:pt>
                <c:pt idx="46">
                  <c:v>69.900000000000006</c:v>
                </c:pt>
                <c:pt idx="47">
                  <c:v>72.400000000000006</c:v>
                </c:pt>
                <c:pt idx="48">
                  <c:v>74.400000000000006</c:v>
                </c:pt>
                <c:pt idx="49">
                  <c:v>74.599999999999994</c:v>
                </c:pt>
                <c:pt idx="50">
                  <c:v>74.400000000000006</c:v>
                </c:pt>
                <c:pt idx="51">
                  <c:v>74.099999999999994</c:v>
                </c:pt>
                <c:pt idx="52">
                  <c:v>72.099999999999994</c:v>
                </c:pt>
                <c:pt idx="53">
                  <c:v>70.7</c:v>
                </c:pt>
                <c:pt idx="54">
                  <c:v>70.5</c:v>
                </c:pt>
                <c:pt idx="55">
                  <c:v>70.5</c:v>
                </c:pt>
                <c:pt idx="56">
                  <c:v>72.8</c:v>
                </c:pt>
                <c:pt idx="57">
                  <c:v>72.900000000000006</c:v>
                </c:pt>
                <c:pt idx="58">
                  <c:v>71.599999999999994</c:v>
                </c:pt>
                <c:pt idx="59">
                  <c:v>70.400000000000006</c:v>
                </c:pt>
                <c:pt idx="60">
                  <c:v>71.599999999999994</c:v>
                </c:pt>
                <c:pt idx="61">
                  <c:v>73.8</c:v>
                </c:pt>
                <c:pt idx="62">
                  <c:v>75.7</c:v>
                </c:pt>
                <c:pt idx="63">
                  <c:v>79</c:v>
                </c:pt>
                <c:pt idx="64">
                  <c:v>81.400000000000006</c:v>
                </c:pt>
                <c:pt idx="65">
                  <c:v>80.400000000000006</c:v>
                </c:pt>
                <c:pt idx="66">
                  <c:v>78.7</c:v>
                </c:pt>
                <c:pt idx="67">
                  <c:v>81.599999999999994</c:v>
                </c:pt>
                <c:pt idx="68">
                  <c:v>81.8</c:v>
                </c:pt>
                <c:pt idx="69">
                  <c:v>81.7</c:v>
                </c:pt>
                <c:pt idx="70">
                  <c:v>82.2</c:v>
                </c:pt>
                <c:pt idx="71">
                  <c:v>84</c:v>
                </c:pt>
                <c:pt idx="72">
                  <c:v>83.9</c:v>
                </c:pt>
                <c:pt idx="73">
                  <c:v>86.2</c:v>
                </c:pt>
                <c:pt idx="74">
                  <c:v>89.9</c:v>
                </c:pt>
                <c:pt idx="75">
                  <c:v>93.1</c:v>
                </c:pt>
                <c:pt idx="76">
                  <c:v>95</c:v>
                </c:pt>
                <c:pt idx="77">
                  <c:v>100</c:v>
                </c:pt>
                <c:pt idx="78">
                  <c:v>120.5</c:v>
                </c:pt>
                <c:pt idx="79">
                  <c:v>129</c:v>
                </c:pt>
              </c:numCache>
            </c:numRef>
          </c:val>
          <c:smooth val="0"/>
          <c:extLst>
            <c:ext xmlns:c16="http://schemas.microsoft.com/office/drawing/2014/chart" uri="{C3380CC4-5D6E-409C-BE32-E72D297353CC}">
              <c16:uniqueId val="{00000002-C0A1-4650-B06F-82097CA69E5E}"/>
            </c:ext>
          </c:extLst>
        </c:ser>
        <c:ser>
          <c:idx val="4"/>
          <c:order val="3"/>
          <c:tx>
            <c:strRef>
              <c:f>'Vergleich Strom 2023 Bas.''21'!$B$132</c:f>
              <c:strCache>
                <c:ptCount val="1"/>
                <c:pt idx="0">
                  <c:v>Strom - Stationen</c:v>
                </c:pt>
              </c:strCache>
            </c:strRef>
          </c:tx>
          <c:spPr>
            <a:ln w="22225" cap="rnd" cmpd="sng" algn="ctr">
              <a:solidFill>
                <a:srgbClr val="0F7033"/>
              </a:solidFill>
              <a:prstDash val="sysDot"/>
              <a:round/>
            </a:ln>
            <a:effectLst/>
          </c:spPr>
          <c:marker>
            <c:symbol val="none"/>
          </c:marker>
          <c:cat>
            <c:numRef>
              <c:f>'Vergleich Strom 2023 Bas.''21'!$D$128:$CE$128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Bas.''21'!$D$132:$CE$132</c:f>
              <c:numCache>
                <c:formatCode>0.0000</c:formatCode>
                <c:ptCount val="80"/>
                <c:pt idx="14">
                  <c:v>24.7</c:v>
                </c:pt>
                <c:pt idx="15">
                  <c:v>25.1</c:v>
                </c:pt>
                <c:pt idx="16">
                  <c:v>25.8</c:v>
                </c:pt>
                <c:pt idx="17">
                  <c:v>26.5</c:v>
                </c:pt>
                <c:pt idx="18">
                  <c:v>27</c:v>
                </c:pt>
                <c:pt idx="19">
                  <c:v>27.6</c:v>
                </c:pt>
                <c:pt idx="20">
                  <c:v>28</c:v>
                </c:pt>
                <c:pt idx="21">
                  <c:v>28.3</c:v>
                </c:pt>
                <c:pt idx="22">
                  <c:v>28.6</c:v>
                </c:pt>
                <c:pt idx="23">
                  <c:v>28</c:v>
                </c:pt>
                <c:pt idx="24">
                  <c:v>28.5</c:v>
                </c:pt>
                <c:pt idx="25">
                  <c:v>29.2</c:v>
                </c:pt>
                <c:pt idx="26">
                  <c:v>31.6</c:v>
                </c:pt>
                <c:pt idx="27">
                  <c:v>33.299999999999997</c:v>
                </c:pt>
                <c:pt idx="28">
                  <c:v>34.4</c:v>
                </c:pt>
                <c:pt idx="29">
                  <c:v>36.299999999999997</c:v>
                </c:pt>
                <c:pt idx="30">
                  <c:v>40.4</c:v>
                </c:pt>
                <c:pt idx="31">
                  <c:v>41.8</c:v>
                </c:pt>
                <c:pt idx="32">
                  <c:v>43.2</c:v>
                </c:pt>
                <c:pt idx="33">
                  <c:v>44.5</c:v>
                </c:pt>
                <c:pt idx="34">
                  <c:v>45.7</c:v>
                </c:pt>
                <c:pt idx="35">
                  <c:v>48.2</c:v>
                </c:pt>
                <c:pt idx="36">
                  <c:v>52</c:v>
                </c:pt>
                <c:pt idx="37">
                  <c:v>54.8</c:v>
                </c:pt>
                <c:pt idx="38">
                  <c:v>56.8</c:v>
                </c:pt>
                <c:pt idx="39">
                  <c:v>57.4</c:v>
                </c:pt>
                <c:pt idx="40">
                  <c:v>58.8</c:v>
                </c:pt>
                <c:pt idx="41">
                  <c:v>59.8</c:v>
                </c:pt>
                <c:pt idx="42">
                  <c:v>59.8</c:v>
                </c:pt>
                <c:pt idx="43">
                  <c:v>59.2</c:v>
                </c:pt>
                <c:pt idx="44">
                  <c:v>60</c:v>
                </c:pt>
                <c:pt idx="45">
                  <c:v>61.7</c:v>
                </c:pt>
                <c:pt idx="46">
                  <c:v>63.6</c:v>
                </c:pt>
                <c:pt idx="47">
                  <c:v>66.099999999999994</c:v>
                </c:pt>
                <c:pt idx="48">
                  <c:v>68.099999999999994</c:v>
                </c:pt>
                <c:pt idx="49">
                  <c:v>68.8</c:v>
                </c:pt>
                <c:pt idx="50">
                  <c:v>69.099999999999994</c:v>
                </c:pt>
                <c:pt idx="51">
                  <c:v>70.2</c:v>
                </c:pt>
                <c:pt idx="52">
                  <c:v>69</c:v>
                </c:pt>
                <c:pt idx="53">
                  <c:v>69.099999999999994</c:v>
                </c:pt>
                <c:pt idx="54">
                  <c:v>68.7</c:v>
                </c:pt>
                <c:pt idx="55">
                  <c:v>67.900000000000006</c:v>
                </c:pt>
                <c:pt idx="56">
                  <c:v>68.8</c:v>
                </c:pt>
                <c:pt idx="57">
                  <c:v>70.2</c:v>
                </c:pt>
                <c:pt idx="58">
                  <c:v>69.900000000000006</c:v>
                </c:pt>
                <c:pt idx="59">
                  <c:v>70.599999999999994</c:v>
                </c:pt>
                <c:pt idx="60">
                  <c:v>71.2</c:v>
                </c:pt>
                <c:pt idx="61">
                  <c:v>73.099999999999994</c:v>
                </c:pt>
                <c:pt idx="62">
                  <c:v>76.3</c:v>
                </c:pt>
                <c:pt idx="63">
                  <c:v>77.7</c:v>
                </c:pt>
                <c:pt idx="64">
                  <c:v>81.2</c:v>
                </c:pt>
                <c:pt idx="65">
                  <c:v>79.7</c:v>
                </c:pt>
                <c:pt idx="66">
                  <c:v>80.3</c:v>
                </c:pt>
                <c:pt idx="67">
                  <c:v>83.4</c:v>
                </c:pt>
                <c:pt idx="68">
                  <c:v>84.9</c:v>
                </c:pt>
                <c:pt idx="69">
                  <c:v>85.4</c:v>
                </c:pt>
                <c:pt idx="70">
                  <c:v>85.4</c:v>
                </c:pt>
                <c:pt idx="71">
                  <c:v>85.2</c:v>
                </c:pt>
                <c:pt idx="72">
                  <c:v>84.8</c:v>
                </c:pt>
                <c:pt idx="73">
                  <c:v>87.3</c:v>
                </c:pt>
                <c:pt idx="74">
                  <c:v>90.3</c:v>
                </c:pt>
                <c:pt idx="75">
                  <c:v>92.7</c:v>
                </c:pt>
                <c:pt idx="76">
                  <c:v>93.3</c:v>
                </c:pt>
                <c:pt idx="77">
                  <c:v>100</c:v>
                </c:pt>
                <c:pt idx="78">
                  <c:v>124</c:v>
                </c:pt>
                <c:pt idx="79">
                  <c:v>128.9</c:v>
                </c:pt>
              </c:numCache>
            </c:numRef>
          </c:val>
          <c:smooth val="0"/>
          <c:extLst>
            <c:ext xmlns:c16="http://schemas.microsoft.com/office/drawing/2014/chart" uri="{C3380CC4-5D6E-409C-BE32-E72D297353CC}">
              <c16:uniqueId val="{00000003-C0A1-4650-B06F-82097CA69E5E}"/>
            </c:ext>
          </c:extLst>
        </c:ser>
        <c:ser>
          <c:idx val="5"/>
          <c:order val="4"/>
          <c:tx>
            <c:strRef>
              <c:f>'Vergleich Strom 2023 Bas.''21'!$B$133</c:f>
              <c:strCache>
                <c:ptCount val="1"/>
                <c:pt idx="0">
                  <c:v>Strom - übrige Anlagengruppen</c:v>
                </c:pt>
              </c:strCache>
            </c:strRef>
          </c:tx>
          <c:spPr>
            <a:ln w="22225" cap="rnd" cmpd="sng" algn="ctr">
              <a:solidFill>
                <a:srgbClr val="818181"/>
              </a:solidFill>
              <a:prstDash val="sysDot"/>
              <a:round/>
            </a:ln>
            <a:effectLst/>
          </c:spPr>
          <c:marker>
            <c:symbol val="none"/>
          </c:marker>
          <c:cat>
            <c:numRef>
              <c:f>'Vergleich Strom 2023 Bas.''21'!$D$128:$CE$128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Bas.''21'!$D$133:$CE$133</c:f>
              <c:numCache>
                <c:formatCode>0.0000</c:formatCode>
                <c:ptCount val="80"/>
                <c:pt idx="0" formatCode="General">
                  <c:v>0</c:v>
                </c:pt>
                <c:pt idx="1">
                  <c:v>0</c:v>
                </c:pt>
                <c:pt idx="2">
                  <c:v>0</c:v>
                </c:pt>
                <c:pt idx="3">
                  <c:v>0</c:v>
                </c:pt>
                <c:pt idx="4">
                  <c:v>0</c:v>
                </c:pt>
                <c:pt idx="5">
                  <c:v>24.5</c:v>
                </c:pt>
                <c:pt idx="6">
                  <c:v>23.9</c:v>
                </c:pt>
                <c:pt idx="7">
                  <c:v>28.2</c:v>
                </c:pt>
                <c:pt idx="8">
                  <c:v>29</c:v>
                </c:pt>
                <c:pt idx="9">
                  <c:v>28.2</c:v>
                </c:pt>
                <c:pt idx="10">
                  <c:v>27.7</c:v>
                </c:pt>
                <c:pt idx="11">
                  <c:v>28.2</c:v>
                </c:pt>
                <c:pt idx="12">
                  <c:v>28.8</c:v>
                </c:pt>
                <c:pt idx="13">
                  <c:v>29.3</c:v>
                </c:pt>
                <c:pt idx="14">
                  <c:v>29.1</c:v>
                </c:pt>
                <c:pt idx="15">
                  <c:v>29</c:v>
                </c:pt>
                <c:pt idx="16">
                  <c:v>29.3</c:v>
                </c:pt>
                <c:pt idx="17">
                  <c:v>29.7</c:v>
                </c:pt>
                <c:pt idx="18">
                  <c:v>29.8</c:v>
                </c:pt>
                <c:pt idx="19">
                  <c:v>30</c:v>
                </c:pt>
                <c:pt idx="20">
                  <c:v>30.5</c:v>
                </c:pt>
                <c:pt idx="21">
                  <c:v>31.3</c:v>
                </c:pt>
                <c:pt idx="22">
                  <c:v>31.7</c:v>
                </c:pt>
                <c:pt idx="23">
                  <c:v>31.3</c:v>
                </c:pt>
                <c:pt idx="24">
                  <c:v>31.3</c:v>
                </c:pt>
                <c:pt idx="25">
                  <c:v>31.8</c:v>
                </c:pt>
                <c:pt idx="26">
                  <c:v>33.4</c:v>
                </c:pt>
                <c:pt idx="27">
                  <c:v>34.700000000000003</c:v>
                </c:pt>
                <c:pt idx="28">
                  <c:v>35.799999999999997</c:v>
                </c:pt>
                <c:pt idx="29">
                  <c:v>38</c:v>
                </c:pt>
                <c:pt idx="30">
                  <c:v>43.2</c:v>
                </c:pt>
                <c:pt idx="31">
                  <c:v>45.1</c:v>
                </c:pt>
                <c:pt idx="32">
                  <c:v>46.8</c:v>
                </c:pt>
                <c:pt idx="33">
                  <c:v>48.1</c:v>
                </c:pt>
                <c:pt idx="34">
                  <c:v>48.7</c:v>
                </c:pt>
                <c:pt idx="35">
                  <c:v>50.5</c:v>
                </c:pt>
                <c:pt idx="36">
                  <c:v>53.8</c:v>
                </c:pt>
                <c:pt idx="37">
                  <c:v>57.4</c:v>
                </c:pt>
                <c:pt idx="38">
                  <c:v>61</c:v>
                </c:pt>
                <c:pt idx="39">
                  <c:v>62.1</c:v>
                </c:pt>
                <c:pt idx="40">
                  <c:v>63.9</c:v>
                </c:pt>
                <c:pt idx="41">
                  <c:v>65.3</c:v>
                </c:pt>
                <c:pt idx="42">
                  <c:v>64.8</c:v>
                </c:pt>
                <c:pt idx="43">
                  <c:v>63.3</c:v>
                </c:pt>
                <c:pt idx="44">
                  <c:v>64.2</c:v>
                </c:pt>
                <c:pt idx="45">
                  <c:v>65.900000000000006</c:v>
                </c:pt>
                <c:pt idx="46">
                  <c:v>66.900000000000006</c:v>
                </c:pt>
                <c:pt idx="47">
                  <c:v>68.400000000000006</c:v>
                </c:pt>
                <c:pt idx="48">
                  <c:v>69.400000000000006</c:v>
                </c:pt>
                <c:pt idx="49">
                  <c:v>69.400000000000006</c:v>
                </c:pt>
                <c:pt idx="50">
                  <c:v>69.599999999999994</c:v>
                </c:pt>
                <c:pt idx="51">
                  <c:v>70.900000000000006</c:v>
                </c:pt>
                <c:pt idx="52">
                  <c:v>69.7</c:v>
                </c:pt>
                <c:pt idx="53">
                  <c:v>70.5</c:v>
                </c:pt>
                <c:pt idx="54">
                  <c:v>70.5</c:v>
                </c:pt>
                <c:pt idx="55">
                  <c:v>69.400000000000006</c:v>
                </c:pt>
                <c:pt idx="56">
                  <c:v>70.7</c:v>
                </c:pt>
                <c:pt idx="57">
                  <c:v>73</c:v>
                </c:pt>
                <c:pt idx="58">
                  <c:v>72.599999999999994</c:v>
                </c:pt>
                <c:pt idx="59">
                  <c:v>73.7</c:v>
                </c:pt>
                <c:pt idx="60">
                  <c:v>74.7</c:v>
                </c:pt>
                <c:pt idx="61">
                  <c:v>77.599999999999994</c:v>
                </c:pt>
                <c:pt idx="62">
                  <c:v>81.7</c:v>
                </c:pt>
                <c:pt idx="63">
                  <c:v>82.7</c:v>
                </c:pt>
                <c:pt idx="64">
                  <c:v>86.9</c:v>
                </c:pt>
                <c:pt idx="65">
                  <c:v>84</c:v>
                </c:pt>
                <c:pt idx="66">
                  <c:v>84.7</c:v>
                </c:pt>
                <c:pt idx="67">
                  <c:v>88.8</c:v>
                </c:pt>
                <c:pt idx="68">
                  <c:v>90</c:v>
                </c:pt>
                <c:pt idx="69">
                  <c:v>90.1</c:v>
                </c:pt>
                <c:pt idx="70">
                  <c:v>89.5</c:v>
                </c:pt>
                <c:pt idx="71">
                  <c:v>88.3</c:v>
                </c:pt>
                <c:pt idx="72">
                  <c:v>87.1</c:v>
                </c:pt>
                <c:pt idx="73">
                  <c:v>89.3</c:v>
                </c:pt>
                <c:pt idx="74">
                  <c:v>91.4</c:v>
                </c:pt>
                <c:pt idx="75">
                  <c:v>92.5</c:v>
                </c:pt>
                <c:pt idx="76">
                  <c:v>92.1</c:v>
                </c:pt>
                <c:pt idx="77">
                  <c:v>100</c:v>
                </c:pt>
                <c:pt idx="78">
                  <c:v>128.9</c:v>
                </c:pt>
                <c:pt idx="79">
                  <c:v>130.4</c:v>
                </c:pt>
              </c:numCache>
            </c:numRef>
          </c:val>
          <c:smooth val="0"/>
          <c:extLst>
            <c:ext xmlns:c16="http://schemas.microsoft.com/office/drawing/2014/chart" uri="{C3380CC4-5D6E-409C-BE32-E72D297353CC}">
              <c16:uniqueId val="{00000004-C0A1-4650-B06F-82097CA69E5E}"/>
            </c:ext>
          </c:extLst>
        </c:ser>
        <c:ser>
          <c:idx val="0"/>
          <c:order val="5"/>
          <c:tx>
            <c:strRef>
              <c:f>'Vergleich Strom 2023 Bas.''21'!$B$134</c:f>
              <c:strCache>
                <c:ptCount val="1"/>
                <c:pt idx="0">
                  <c:v>Verbraucherpreisindex Basis 2020=100</c:v>
                </c:pt>
              </c:strCache>
            </c:strRef>
          </c:tx>
          <c:spPr>
            <a:ln w="22225" cap="rnd" cmpd="sng" algn="ctr">
              <a:solidFill>
                <a:schemeClr val="accent1"/>
              </a:solidFill>
              <a:round/>
            </a:ln>
            <a:effectLst/>
          </c:spPr>
          <c:marker>
            <c:symbol val="none"/>
          </c:marker>
          <c:cat>
            <c:numRef>
              <c:f>'Vergleich Strom 2023 Bas.''21'!$D$128:$CE$128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 Bas.''21'!$D$134:$CE$134</c:f>
              <c:numCache>
                <c:formatCode>General</c:formatCode>
                <c:ptCount val="80"/>
                <c:pt idx="47" formatCode="0.0000">
                  <c:v>61.9</c:v>
                </c:pt>
                <c:pt idx="48" formatCode="0.0000">
                  <c:v>65</c:v>
                </c:pt>
                <c:pt idx="49" formatCode="0.0000">
                  <c:v>67.900000000000006</c:v>
                </c:pt>
                <c:pt idx="50" formatCode="0.0000">
                  <c:v>69.7</c:v>
                </c:pt>
                <c:pt idx="51" formatCode="0.0000">
                  <c:v>71</c:v>
                </c:pt>
                <c:pt idx="52" formatCode="0.0000">
                  <c:v>72</c:v>
                </c:pt>
                <c:pt idx="53" formatCode="0.0000">
                  <c:v>73.400000000000006</c:v>
                </c:pt>
                <c:pt idx="54" formatCode="0.0000">
                  <c:v>74</c:v>
                </c:pt>
                <c:pt idx="55" formatCode="0.0000">
                  <c:v>74.5</c:v>
                </c:pt>
                <c:pt idx="56" formatCode="0.0000">
                  <c:v>75.5</c:v>
                </c:pt>
                <c:pt idx="57" formatCode="0.0000">
                  <c:v>77</c:v>
                </c:pt>
                <c:pt idx="58" formatCode="0.0000">
                  <c:v>78.099999999999994</c:v>
                </c:pt>
                <c:pt idx="59" formatCode="0.0000">
                  <c:v>78.900000000000006</c:v>
                </c:pt>
                <c:pt idx="60" formatCode="0.0000">
                  <c:v>80.2</c:v>
                </c:pt>
                <c:pt idx="61" formatCode="0.0000">
                  <c:v>81.5</c:v>
                </c:pt>
                <c:pt idx="62" formatCode="0.0000">
                  <c:v>82.8</c:v>
                </c:pt>
                <c:pt idx="63" formatCode="0.0000">
                  <c:v>84.7</c:v>
                </c:pt>
                <c:pt idx="64" formatCode="0.0000">
                  <c:v>86.9</c:v>
                </c:pt>
                <c:pt idx="65" formatCode="0.0000">
                  <c:v>87.2</c:v>
                </c:pt>
                <c:pt idx="66" formatCode="0.0000">
                  <c:v>88.1</c:v>
                </c:pt>
                <c:pt idx="67" formatCode="0.0000">
                  <c:v>90</c:v>
                </c:pt>
                <c:pt idx="68" formatCode="0.0000">
                  <c:v>91.7</c:v>
                </c:pt>
                <c:pt idx="69" formatCode="0.0000">
                  <c:v>93.1</c:v>
                </c:pt>
                <c:pt idx="70" formatCode="0.0000">
                  <c:v>94</c:v>
                </c:pt>
                <c:pt idx="71" formatCode="0.0000">
                  <c:v>94.5</c:v>
                </c:pt>
                <c:pt idx="72" formatCode="0.0000">
                  <c:v>95</c:v>
                </c:pt>
                <c:pt idx="73" formatCode="0.0000">
                  <c:v>96.4</c:v>
                </c:pt>
                <c:pt idx="74" formatCode="0.0000">
                  <c:v>98.1</c:v>
                </c:pt>
                <c:pt idx="75" formatCode="0.0000">
                  <c:v>99.5</c:v>
                </c:pt>
                <c:pt idx="76" formatCode="0.0000">
                  <c:v>100</c:v>
                </c:pt>
                <c:pt idx="77" formatCode="0.0000">
                  <c:v>103.1</c:v>
                </c:pt>
                <c:pt idx="78" formatCode="0.0000">
                  <c:v>110.2</c:v>
                </c:pt>
                <c:pt idx="79" formatCode="0.0000">
                  <c:v>116.7</c:v>
                </c:pt>
              </c:numCache>
            </c:numRef>
          </c:val>
          <c:smooth val="0"/>
          <c:extLst>
            <c:ext xmlns:c16="http://schemas.microsoft.com/office/drawing/2014/chart" uri="{C3380CC4-5D6E-409C-BE32-E72D297353CC}">
              <c16:uniqueId val="{00000000-3B26-4E87-A53F-6CC60489B13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78744384"/>
        <c:axId val="878005312"/>
      </c:lineChart>
      <c:catAx>
        <c:axId val="878744384"/>
        <c:scaling>
          <c:orientation val="minMax"/>
        </c:scaling>
        <c:delete val="0"/>
        <c:axPos val="b"/>
        <c:numFmt formatCode="General" sourceLinked="1"/>
        <c:majorTickMark val="none"/>
        <c:minorTickMark val="none"/>
        <c:tickLblPos val="nextTo"/>
        <c:spPr>
          <a:noFill/>
          <a:ln w="9525" cap="flat" cmpd="sng" algn="ctr">
            <a:solidFill>
              <a:srgbClr val="264F87"/>
            </a:solidFill>
            <a:round/>
          </a:ln>
          <a:effectLst/>
        </c:spPr>
        <c:txPr>
          <a:bodyPr rot="0" spcFirstLastPara="1" vertOverflow="ellipsis"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878005312"/>
        <c:crosses val="autoZero"/>
        <c:auto val="1"/>
        <c:lblAlgn val="ctr"/>
        <c:lblOffset val="100"/>
        <c:noMultiLvlLbl val="0"/>
      </c:catAx>
      <c:valAx>
        <c:axId val="878005312"/>
        <c:scaling>
          <c:orientation val="minMax"/>
          <c:max val="165"/>
          <c:min val="6"/>
        </c:scaling>
        <c:delete val="0"/>
        <c:axPos val="l"/>
        <c:numFmt formatCode="0.0000" sourceLinked="1"/>
        <c:majorTickMark val="none"/>
        <c:minorTickMark val="none"/>
        <c:tickLblPos val="nextTo"/>
        <c:spPr>
          <a:noFill/>
          <a:ln>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878744384"/>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rgbClr val="264F87"/>
                </a:solidFill>
                <a:latin typeface="+mn-lt"/>
                <a:ea typeface="+mn-ea"/>
                <a:cs typeface="+mn-cs"/>
              </a:defRPr>
            </a:pPr>
            <a:r>
              <a:rPr lang="de-DE" sz="1200">
                <a:solidFill>
                  <a:srgbClr val="264F87"/>
                </a:solidFill>
              </a:rPr>
              <a:t>Indexfaktoren nach § 6a GasNEV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mn-lt"/>
              <a:ea typeface="+mn-ea"/>
              <a:cs typeface="+mn-cs"/>
            </a:defRPr>
          </a:pPr>
          <a:endParaRPr lang="de-DE"/>
        </a:p>
      </c:txPr>
    </c:title>
    <c:autoTitleDeleted val="0"/>
    <c:plotArea>
      <c:layout>
        <c:manualLayout>
          <c:layoutTarget val="inner"/>
          <c:xMode val="edge"/>
          <c:yMode val="edge"/>
          <c:x val="3.1800260898531288E-2"/>
          <c:y val="0.10254825972840352"/>
          <c:w val="0.96072056221138646"/>
          <c:h val="0.75565591692342793"/>
        </c:manualLayout>
      </c:layout>
      <c:lineChart>
        <c:grouping val="standard"/>
        <c:varyColors val="0"/>
        <c:ser>
          <c:idx val="0"/>
          <c:order val="0"/>
          <c:tx>
            <c:strRef>
              <c:f>'Vergleich Gas 2023 Basis 2021'!$B$96</c:f>
              <c:strCache>
                <c:ptCount val="1"/>
                <c:pt idx="0">
                  <c:v>Gas - Grundstücksanlagen und Gebäude  </c:v>
                </c:pt>
              </c:strCache>
            </c:strRef>
          </c:tx>
          <c:spPr>
            <a:ln w="22225" cap="rnd" cmpd="sng" algn="ctr">
              <a:solidFill>
                <a:schemeClr val="accent1"/>
              </a:solidFill>
              <a:prstDash val="sysDot"/>
              <a:round/>
            </a:ln>
            <a:effectLst/>
          </c:spPr>
          <c:marker>
            <c:symbol val="none"/>
          </c:marker>
          <c:cat>
            <c:numRef>
              <c:f>'Vergleich Gas 2023 Basis 2021'!$D$95:$CE$95</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2021'!$D$96:$CE$96</c:f>
              <c:numCache>
                <c:formatCode>0.0000</c:formatCode>
                <c:ptCount val="80"/>
                <c:pt idx="0">
                  <c:v>24.902000000000001</c:v>
                </c:pt>
                <c:pt idx="1">
                  <c:v>23.962299999999999</c:v>
                </c:pt>
                <c:pt idx="2">
                  <c:v>22.2807</c:v>
                </c:pt>
                <c:pt idx="3">
                  <c:v>19.2424</c:v>
                </c:pt>
                <c:pt idx="4">
                  <c:v>17.6389</c:v>
                </c:pt>
                <c:pt idx="5">
                  <c:v>15.4878</c:v>
                </c:pt>
                <c:pt idx="6">
                  <c:v>16.2821</c:v>
                </c:pt>
                <c:pt idx="7">
                  <c:v>14.1111</c:v>
                </c:pt>
                <c:pt idx="8">
                  <c:v>13.229200000000001</c:v>
                </c:pt>
                <c:pt idx="9">
                  <c:v>13.655900000000001</c:v>
                </c:pt>
                <c:pt idx="10">
                  <c:v>13.655900000000001</c:v>
                </c:pt>
                <c:pt idx="11">
                  <c:v>12.959199999999999</c:v>
                </c:pt>
                <c:pt idx="12">
                  <c:v>12.574299999999999</c:v>
                </c:pt>
                <c:pt idx="13">
                  <c:v>12.0952</c:v>
                </c:pt>
                <c:pt idx="14">
                  <c:v>11.7593</c:v>
                </c:pt>
                <c:pt idx="15">
                  <c:v>11.4414</c:v>
                </c:pt>
                <c:pt idx="16">
                  <c:v>10.6723</c:v>
                </c:pt>
                <c:pt idx="17">
                  <c:v>10</c:v>
                </c:pt>
                <c:pt idx="18">
                  <c:v>9.3382000000000005</c:v>
                </c:pt>
                <c:pt idx="19">
                  <c:v>8.8811</c:v>
                </c:pt>
                <c:pt idx="20">
                  <c:v>8.5810999999999993</c:v>
                </c:pt>
                <c:pt idx="21">
                  <c:v>8.2468000000000004</c:v>
                </c:pt>
                <c:pt idx="22">
                  <c:v>8.0380000000000003</c:v>
                </c:pt>
                <c:pt idx="23">
                  <c:v>8.4666999999999994</c:v>
                </c:pt>
                <c:pt idx="24">
                  <c:v>8.0380000000000003</c:v>
                </c:pt>
                <c:pt idx="25">
                  <c:v>7.4268999999999998</c:v>
                </c:pt>
                <c:pt idx="26">
                  <c:v>6.2870999999999997</c:v>
                </c:pt>
                <c:pt idx="27">
                  <c:v>5.6696</c:v>
                </c:pt>
                <c:pt idx="28">
                  <c:v>5.4043000000000001</c:v>
                </c:pt>
                <c:pt idx="29">
                  <c:v>5.1003999999999996</c:v>
                </c:pt>
                <c:pt idx="30">
                  <c:v>4.8106</c:v>
                </c:pt>
                <c:pt idx="31">
                  <c:v>4.6863000000000001</c:v>
                </c:pt>
                <c:pt idx="32">
                  <c:v>4.5195999999999996</c:v>
                </c:pt>
                <c:pt idx="33">
                  <c:v>4.3345000000000002</c:v>
                </c:pt>
                <c:pt idx="34">
                  <c:v>4.1502999999999997</c:v>
                </c:pt>
                <c:pt idx="35">
                  <c:v>3.8601999999999999</c:v>
                </c:pt>
                <c:pt idx="36">
                  <c:v>3.5083000000000002</c:v>
                </c:pt>
                <c:pt idx="37">
                  <c:v>3.3073000000000001</c:v>
                </c:pt>
                <c:pt idx="38">
                  <c:v>3.1749999999999998</c:v>
                </c:pt>
                <c:pt idx="39">
                  <c:v>3.1204000000000001</c:v>
                </c:pt>
                <c:pt idx="40">
                  <c:v>3.0602</c:v>
                </c:pt>
                <c:pt idx="41">
                  <c:v>3.0383</c:v>
                </c:pt>
                <c:pt idx="42">
                  <c:v>2.9811999999999999</c:v>
                </c:pt>
                <c:pt idx="43">
                  <c:v>2.9127999999999998</c:v>
                </c:pt>
                <c:pt idx="44">
                  <c:v>2.8475000000000001</c:v>
                </c:pt>
                <c:pt idx="45">
                  <c:v>2.7549000000000001</c:v>
                </c:pt>
                <c:pt idx="46">
                  <c:v>2.5971000000000002</c:v>
                </c:pt>
                <c:pt idx="47">
                  <c:v>2.4422999999999999</c:v>
                </c:pt>
                <c:pt idx="48">
                  <c:v>2.3007</c:v>
                </c:pt>
                <c:pt idx="49">
                  <c:v>2.2242000000000002</c:v>
                </c:pt>
                <c:pt idx="50">
                  <c:v>2.1783999999999999</c:v>
                </c:pt>
                <c:pt idx="51">
                  <c:v>2.1309</c:v>
                </c:pt>
                <c:pt idx="52">
                  <c:v>2.1236999999999999</c:v>
                </c:pt>
                <c:pt idx="53">
                  <c:v>2.1379999999999999</c:v>
                </c:pt>
                <c:pt idx="54">
                  <c:v>2.1488999999999998</c:v>
                </c:pt>
                <c:pt idx="55">
                  <c:v>2.1598999999999999</c:v>
                </c:pt>
                <c:pt idx="56">
                  <c:v>2.1453000000000002</c:v>
                </c:pt>
                <c:pt idx="57">
                  <c:v>2.1379999999999999</c:v>
                </c:pt>
                <c:pt idx="58">
                  <c:v>2.1309</c:v>
                </c:pt>
                <c:pt idx="59">
                  <c:v>2.1273</c:v>
                </c:pt>
                <c:pt idx="60">
                  <c:v>2.0956999999999999</c:v>
                </c:pt>
                <c:pt idx="61">
                  <c:v>2.0516999999999999</c:v>
                </c:pt>
                <c:pt idx="62">
                  <c:v>2.0063</c:v>
                </c:pt>
                <c:pt idx="63">
                  <c:v>1.9213</c:v>
                </c:pt>
                <c:pt idx="64">
                  <c:v>1.8540000000000001</c:v>
                </c:pt>
                <c:pt idx="65">
                  <c:v>1.8326</c:v>
                </c:pt>
                <c:pt idx="66">
                  <c:v>1.8143</c:v>
                </c:pt>
                <c:pt idx="67">
                  <c:v>1.7589999999999999</c:v>
                </c:pt>
                <c:pt idx="68">
                  <c:v>1.7139</c:v>
                </c:pt>
                <c:pt idx="69">
                  <c:v>1.6820999999999999</c:v>
                </c:pt>
                <c:pt idx="70">
                  <c:v>1.6536</c:v>
                </c:pt>
                <c:pt idx="71">
                  <c:v>1.6261000000000001</c:v>
                </c:pt>
                <c:pt idx="72">
                  <c:v>1.5934999999999999</c:v>
                </c:pt>
                <c:pt idx="73">
                  <c:v>1.5412999999999999</c:v>
                </c:pt>
                <c:pt idx="74">
                  <c:v>1.4750000000000001</c:v>
                </c:pt>
                <c:pt idx="75">
                  <c:v>1.4127000000000001</c:v>
                </c:pt>
                <c:pt idx="76">
                  <c:v>1.3745000000000001</c:v>
                </c:pt>
                <c:pt idx="77">
                  <c:v>1.27</c:v>
                </c:pt>
                <c:pt idx="78">
                  <c:v>1.0835999999999999</c:v>
                </c:pt>
                <c:pt idx="79">
                  <c:v>1</c:v>
                </c:pt>
              </c:numCache>
            </c:numRef>
          </c:val>
          <c:smooth val="0"/>
          <c:extLst>
            <c:ext xmlns:c16="http://schemas.microsoft.com/office/drawing/2014/chart" uri="{C3380CC4-5D6E-409C-BE32-E72D297353CC}">
              <c16:uniqueId val="{00000000-684F-4628-AA11-C81D7C3FB7EC}"/>
            </c:ext>
          </c:extLst>
        </c:ser>
        <c:ser>
          <c:idx val="1"/>
          <c:order val="1"/>
          <c:tx>
            <c:strRef>
              <c:f>'Vergleich Gas 2023 Basis 2021'!$B$97</c:f>
              <c:strCache>
                <c:ptCount val="1"/>
                <c:pt idx="0">
                  <c:v>Gas - Rohrleitungen und Hausanschlussleitungen (&lt; 16 bar) </c:v>
                </c:pt>
              </c:strCache>
            </c:strRef>
          </c:tx>
          <c:spPr>
            <a:ln w="22225" cap="rnd" cmpd="sng" algn="ctr">
              <a:solidFill>
                <a:schemeClr val="accent2"/>
              </a:solidFill>
              <a:prstDash val="sysDot"/>
              <a:round/>
            </a:ln>
            <a:effectLst/>
          </c:spPr>
          <c:marker>
            <c:symbol val="none"/>
          </c:marker>
          <c:cat>
            <c:numRef>
              <c:f>'Vergleich Gas 2023 Basis 2021'!$D$95:$CE$95</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2021'!$D$97:$CE$97</c:f>
              <c:numCache>
                <c:formatCode>0.0000</c:formatCode>
                <c:ptCount val="80"/>
                <c:pt idx="5">
                  <c:v>10.08</c:v>
                </c:pt>
                <c:pt idx="6">
                  <c:v>10.588200000000001</c:v>
                </c:pt>
                <c:pt idx="7">
                  <c:v>9.1303999999999998</c:v>
                </c:pt>
                <c:pt idx="8">
                  <c:v>8.5714000000000006</c:v>
                </c:pt>
                <c:pt idx="9">
                  <c:v>8.8732000000000006</c:v>
                </c:pt>
                <c:pt idx="10">
                  <c:v>8.8111999999999995</c:v>
                </c:pt>
                <c:pt idx="11">
                  <c:v>8.4</c:v>
                </c:pt>
                <c:pt idx="12">
                  <c:v>8.1818000000000008</c:v>
                </c:pt>
                <c:pt idx="13">
                  <c:v>7.875</c:v>
                </c:pt>
                <c:pt idx="14">
                  <c:v>7.6364000000000001</c:v>
                </c:pt>
                <c:pt idx="15">
                  <c:v>7.0787000000000004</c:v>
                </c:pt>
                <c:pt idx="16">
                  <c:v>6.5625</c:v>
                </c:pt>
                <c:pt idx="17">
                  <c:v>6.1165000000000003</c:v>
                </c:pt>
                <c:pt idx="18">
                  <c:v>5.7534000000000001</c:v>
                </c:pt>
                <c:pt idx="19">
                  <c:v>5.4782999999999999</c:v>
                </c:pt>
                <c:pt idx="20">
                  <c:v>5.4077000000000002</c:v>
                </c:pt>
                <c:pt idx="21">
                  <c:v>5.5263</c:v>
                </c:pt>
                <c:pt idx="22">
                  <c:v>5.5022000000000002</c:v>
                </c:pt>
                <c:pt idx="23">
                  <c:v>5.7534000000000001</c:v>
                </c:pt>
                <c:pt idx="24">
                  <c:v>5.431</c:v>
                </c:pt>
                <c:pt idx="25">
                  <c:v>5.1852</c:v>
                </c:pt>
                <c:pt idx="26">
                  <c:v>4.4523000000000001</c:v>
                </c:pt>
                <c:pt idx="27">
                  <c:v>4.1041999999999996</c:v>
                </c:pt>
                <c:pt idx="28">
                  <c:v>3.9748000000000001</c:v>
                </c:pt>
                <c:pt idx="29">
                  <c:v>3.8182</c:v>
                </c:pt>
                <c:pt idx="30">
                  <c:v>3.5794999999999999</c:v>
                </c:pt>
                <c:pt idx="31">
                  <c:v>3.5196000000000001</c:v>
                </c:pt>
                <c:pt idx="32">
                  <c:v>3.4426000000000001</c:v>
                </c:pt>
                <c:pt idx="33">
                  <c:v>3.3332999999999999</c:v>
                </c:pt>
                <c:pt idx="34">
                  <c:v>3.15</c:v>
                </c:pt>
                <c:pt idx="35">
                  <c:v>2.8635999999999999</c:v>
                </c:pt>
                <c:pt idx="36">
                  <c:v>2.5926</c:v>
                </c:pt>
                <c:pt idx="37">
                  <c:v>2.52</c:v>
                </c:pt>
                <c:pt idx="38">
                  <c:v>2.5714000000000001</c:v>
                </c:pt>
                <c:pt idx="39">
                  <c:v>2.5819999999999999</c:v>
                </c:pt>
                <c:pt idx="40">
                  <c:v>2.5506000000000002</c:v>
                </c:pt>
                <c:pt idx="41">
                  <c:v>2.5455000000000001</c:v>
                </c:pt>
                <c:pt idx="42">
                  <c:v>2.4901</c:v>
                </c:pt>
                <c:pt idx="43">
                  <c:v>2.4466000000000001</c:v>
                </c:pt>
                <c:pt idx="44">
                  <c:v>2.4091999999999998</c:v>
                </c:pt>
                <c:pt idx="45">
                  <c:v>2.3420000000000001</c:v>
                </c:pt>
                <c:pt idx="46">
                  <c:v>2.1913</c:v>
                </c:pt>
                <c:pt idx="47">
                  <c:v>2.0421</c:v>
                </c:pt>
                <c:pt idx="48">
                  <c:v>1.9177999999999999</c:v>
                </c:pt>
                <c:pt idx="49">
                  <c:v>1.8638999999999999</c:v>
                </c:pt>
                <c:pt idx="50">
                  <c:v>1.8448</c:v>
                </c:pt>
                <c:pt idx="51">
                  <c:v>1.8261000000000001</c:v>
                </c:pt>
                <c:pt idx="52">
                  <c:v>1.8584000000000001</c:v>
                </c:pt>
                <c:pt idx="53">
                  <c:v>1.8918999999999999</c:v>
                </c:pt>
                <c:pt idx="54">
                  <c:v>1.9266000000000001</c:v>
                </c:pt>
                <c:pt idx="55">
                  <c:v>1.9355</c:v>
                </c:pt>
                <c:pt idx="56">
                  <c:v>1.9296</c:v>
                </c:pt>
                <c:pt idx="57">
                  <c:v>1.9355</c:v>
                </c:pt>
                <c:pt idx="58">
                  <c:v>1.9384999999999999</c:v>
                </c:pt>
                <c:pt idx="59">
                  <c:v>1.9474</c:v>
                </c:pt>
                <c:pt idx="60">
                  <c:v>1.9474</c:v>
                </c:pt>
                <c:pt idx="61">
                  <c:v>1.9443999999999999</c:v>
                </c:pt>
                <c:pt idx="62">
                  <c:v>1.8976</c:v>
                </c:pt>
                <c:pt idx="63">
                  <c:v>1.8421000000000001</c:v>
                </c:pt>
                <c:pt idx="64">
                  <c:v>1.7871999999999999</c:v>
                </c:pt>
                <c:pt idx="65">
                  <c:v>1.7573000000000001</c:v>
                </c:pt>
                <c:pt idx="66">
                  <c:v>1.75</c:v>
                </c:pt>
                <c:pt idx="67">
                  <c:v>1.7165999999999999</c:v>
                </c:pt>
                <c:pt idx="68">
                  <c:v>1.6733</c:v>
                </c:pt>
                <c:pt idx="69">
                  <c:v>1.6449</c:v>
                </c:pt>
                <c:pt idx="70">
                  <c:v>1.6194999999999999</c:v>
                </c:pt>
                <c:pt idx="71">
                  <c:v>1.5889</c:v>
                </c:pt>
                <c:pt idx="72">
                  <c:v>1.5632999999999999</c:v>
                </c:pt>
                <c:pt idx="73">
                  <c:v>1.5089999999999999</c:v>
                </c:pt>
                <c:pt idx="74">
                  <c:v>1.427</c:v>
                </c:pt>
                <c:pt idx="75">
                  <c:v>1.3519000000000001</c:v>
                </c:pt>
                <c:pt idx="76">
                  <c:v>1.3208</c:v>
                </c:pt>
                <c:pt idx="77">
                  <c:v>1.26</c:v>
                </c:pt>
                <c:pt idx="78">
                  <c:v>1.0956999999999999</c:v>
                </c:pt>
                <c:pt idx="79">
                  <c:v>1</c:v>
                </c:pt>
              </c:numCache>
            </c:numRef>
          </c:val>
          <c:smooth val="0"/>
          <c:extLst>
            <c:ext xmlns:c16="http://schemas.microsoft.com/office/drawing/2014/chart" uri="{C3380CC4-5D6E-409C-BE32-E72D297353CC}">
              <c16:uniqueId val="{00000001-684F-4628-AA11-C81D7C3FB7EC}"/>
            </c:ext>
          </c:extLst>
        </c:ser>
        <c:ser>
          <c:idx val="2"/>
          <c:order val="2"/>
          <c:tx>
            <c:strRef>
              <c:f>'Vergleich Gas 2023 Basis 2021'!$B$98</c:f>
              <c:strCache>
                <c:ptCount val="1"/>
                <c:pt idx="0">
                  <c:v>Gas - Rohrleitungen &gt; 16 bar </c:v>
                </c:pt>
              </c:strCache>
            </c:strRef>
          </c:tx>
          <c:spPr>
            <a:ln w="22225" cap="rnd" cmpd="sng" algn="ctr">
              <a:solidFill>
                <a:schemeClr val="accent3"/>
              </a:solidFill>
              <a:prstDash val="sysDot"/>
              <a:round/>
            </a:ln>
            <a:effectLst/>
          </c:spPr>
          <c:marker>
            <c:symbol val="none"/>
          </c:marker>
          <c:cat>
            <c:numRef>
              <c:f>'Vergleich Gas 2023 Basis 2021'!$D$95:$CE$95</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2021'!$D$98:$CE$98</c:f>
              <c:numCache>
                <c:formatCode>0.0000</c:formatCode>
                <c:ptCount val="80"/>
                <c:pt idx="5">
                  <c:v>8.9513999999999996</c:v>
                </c:pt>
                <c:pt idx="6">
                  <c:v>9.0139999999999993</c:v>
                </c:pt>
                <c:pt idx="7">
                  <c:v>7.5823999999999998</c:v>
                </c:pt>
                <c:pt idx="8">
                  <c:v>6.1380999999999997</c:v>
                </c:pt>
                <c:pt idx="9">
                  <c:v>6.0801999999999996</c:v>
                </c:pt>
                <c:pt idx="10">
                  <c:v>6.1675000000000004</c:v>
                </c:pt>
                <c:pt idx="11">
                  <c:v>5.9401000000000002</c:v>
                </c:pt>
                <c:pt idx="12">
                  <c:v>5.7803000000000004</c:v>
                </c:pt>
                <c:pt idx="13">
                  <c:v>5.5084999999999997</c:v>
                </c:pt>
                <c:pt idx="14">
                  <c:v>5.3933</c:v>
                </c:pt>
                <c:pt idx="15">
                  <c:v>5.2397999999999998</c:v>
                </c:pt>
                <c:pt idx="16">
                  <c:v>5.0548999999999999</c:v>
                </c:pt>
                <c:pt idx="17">
                  <c:v>4.9198000000000004</c:v>
                </c:pt>
                <c:pt idx="18">
                  <c:v>4.8097000000000003</c:v>
                </c:pt>
                <c:pt idx="19">
                  <c:v>4.7215999999999996</c:v>
                </c:pt>
                <c:pt idx="20">
                  <c:v>4.6872999999999996</c:v>
                </c:pt>
                <c:pt idx="21">
                  <c:v>4.7565</c:v>
                </c:pt>
                <c:pt idx="22">
                  <c:v>4.7389999999999999</c:v>
                </c:pt>
                <c:pt idx="23">
                  <c:v>5.0156000000000001</c:v>
                </c:pt>
                <c:pt idx="24">
                  <c:v>4.9010999999999996</c:v>
                </c:pt>
                <c:pt idx="25">
                  <c:v>4.7043999999999997</c:v>
                </c:pt>
                <c:pt idx="26">
                  <c:v>4.1986999999999997</c:v>
                </c:pt>
                <c:pt idx="27">
                  <c:v>3.9906999999999999</c:v>
                </c:pt>
                <c:pt idx="28">
                  <c:v>3.9178999999999999</c:v>
                </c:pt>
                <c:pt idx="29">
                  <c:v>3.6934</c:v>
                </c:pt>
                <c:pt idx="30">
                  <c:v>3.3654999999999999</c:v>
                </c:pt>
                <c:pt idx="31">
                  <c:v>3.3832</c:v>
                </c:pt>
                <c:pt idx="32">
                  <c:v>3.3050999999999999</c:v>
                </c:pt>
                <c:pt idx="33">
                  <c:v>3.2799</c:v>
                </c:pt>
                <c:pt idx="34">
                  <c:v>3.1438999999999999</c:v>
                </c:pt>
                <c:pt idx="35">
                  <c:v>2.9563999999999999</c:v>
                </c:pt>
                <c:pt idx="36">
                  <c:v>2.7660999999999998</c:v>
                </c:pt>
                <c:pt idx="37">
                  <c:v>2.7023000000000001</c:v>
                </c:pt>
                <c:pt idx="38">
                  <c:v>2.5935999999999999</c:v>
                </c:pt>
                <c:pt idx="39">
                  <c:v>2.6414</c:v>
                </c:pt>
                <c:pt idx="40">
                  <c:v>2.6040000000000001</c:v>
                </c:pt>
                <c:pt idx="41">
                  <c:v>2.5324</c:v>
                </c:pt>
                <c:pt idx="42">
                  <c:v>2.4788000000000001</c:v>
                </c:pt>
                <c:pt idx="43">
                  <c:v>2.5028999999999999</c:v>
                </c:pt>
                <c:pt idx="44">
                  <c:v>2.4645999999999999</c:v>
                </c:pt>
                <c:pt idx="45">
                  <c:v>2.3782000000000001</c:v>
                </c:pt>
                <c:pt idx="46">
                  <c:v>2.2734000000000001</c:v>
                </c:pt>
                <c:pt idx="47">
                  <c:v>2.1846999999999999</c:v>
                </c:pt>
                <c:pt idx="48">
                  <c:v>2.1027999999999998</c:v>
                </c:pt>
                <c:pt idx="49">
                  <c:v>2.1341000000000001</c:v>
                </c:pt>
                <c:pt idx="50">
                  <c:v>2.1131000000000002</c:v>
                </c:pt>
                <c:pt idx="51">
                  <c:v>2.0299</c:v>
                </c:pt>
                <c:pt idx="52">
                  <c:v>2.0756999999999999</c:v>
                </c:pt>
                <c:pt idx="53">
                  <c:v>2.1027999999999998</c:v>
                </c:pt>
                <c:pt idx="54">
                  <c:v>2.1131000000000002</c:v>
                </c:pt>
                <c:pt idx="55">
                  <c:v>2.1448</c:v>
                </c:pt>
                <c:pt idx="56">
                  <c:v>2.0891000000000002</c:v>
                </c:pt>
                <c:pt idx="57">
                  <c:v>2.0590999999999999</c:v>
                </c:pt>
                <c:pt idx="58">
                  <c:v>2.0623999999999998</c:v>
                </c:pt>
                <c:pt idx="59">
                  <c:v>2.0459999999999998</c:v>
                </c:pt>
                <c:pt idx="60">
                  <c:v>1.9413</c:v>
                </c:pt>
                <c:pt idx="61">
                  <c:v>1.8441000000000001</c:v>
                </c:pt>
                <c:pt idx="62">
                  <c:v>1.8028</c:v>
                </c:pt>
                <c:pt idx="63">
                  <c:v>1.6960999999999999</c:v>
                </c:pt>
                <c:pt idx="64">
                  <c:v>1.6113</c:v>
                </c:pt>
                <c:pt idx="65">
                  <c:v>1.6697</c:v>
                </c:pt>
                <c:pt idx="66">
                  <c:v>1.6783999999999999</c:v>
                </c:pt>
                <c:pt idx="67">
                  <c:v>1.5992999999999999</c:v>
                </c:pt>
                <c:pt idx="68">
                  <c:v>1.5739000000000001</c:v>
                </c:pt>
                <c:pt idx="69">
                  <c:v>1.5893999999999999</c:v>
                </c:pt>
                <c:pt idx="70">
                  <c:v>1.5834999999999999</c:v>
                </c:pt>
                <c:pt idx="71">
                  <c:v>1.5834999999999999</c:v>
                </c:pt>
                <c:pt idx="72">
                  <c:v>1.5952999999999999</c:v>
                </c:pt>
                <c:pt idx="73">
                  <c:v>1.5146999999999999</c:v>
                </c:pt>
                <c:pt idx="74">
                  <c:v>1.4242999999999999</c:v>
                </c:pt>
                <c:pt idx="75">
                  <c:v>1.3786</c:v>
                </c:pt>
                <c:pt idx="76">
                  <c:v>1.3771</c:v>
                </c:pt>
                <c:pt idx="77">
                  <c:v>1.2889999999999999</c:v>
                </c:pt>
                <c:pt idx="78">
                  <c:v>1.0724</c:v>
                </c:pt>
                <c:pt idx="79">
                  <c:v>1</c:v>
                </c:pt>
              </c:numCache>
            </c:numRef>
          </c:val>
          <c:smooth val="0"/>
          <c:extLst>
            <c:ext xmlns:c16="http://schemas.microsoft.com/office/drawing/2014/chart" uri="{C3380CC4-5D6E-409C-BE32-E72D297353CC}">
              <c16:uniqueId val="{00000002-684F-4628-AA11-C81D7C3FB7EC}"/>
            </c:ext>
          </c:extLst>
        </c:ser>
        <c:ser>
          <c:idx val="3"/>
          <c:order val="3"/>
          <c:tx>
            <c:strRef>
              <c:f>'Vergleich Gas 2023 Basis 2021'!$B$99</c:f>
              <c:strCache>
                <c:ptCount val="1"/>
                <c:pt idx="0">
                  <c:v>Gas - übrige Anlagengruppen </c:v>
                </c:pt>
              </c:strCache>
            </c:strRef>
          </c:tx>
          <c:spPr>
            <a:ln w="22225" cap="rnd" cmpd="sng" algn="ctr">
              <a:solidFill>
                <a:schemeClr val="accent4"/>
              </a:solidFill>
              <a:prstDash val="sysDot"/>
              <a:round/>
            </a:ln>
            <a:effectLst/>
          </c:spPr>
          <c:marker>
            <c:symbol val="none"/>
          </c:marker>
          <c:cat>
            <c:numRef>
              <c:f>'Vergleich Gas 2023 Basis 2021'!$D$95:$CE$95</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2021'!$D$99:$CE$99</c:f>
              <c:numCache>
                <c:formatCode>0.0000</c:formatCode>
                <c:ptCount val="80"/>
                <c:pt idx="5">
                  <c:v>5.3224</c:v>
                </c:pt>
                <c:pt idx="6">
                  <c:v>5.4561000000000002</c:v>
                </c:pt>
                <c:pt idx="7">
                  <c:v>4.6241000000000003</c:v>
                </c:pt>
                <c:pt idx="8">
                  <c:v>4.4965999999999999</c:v>
                </c:pt>
                <c:pt idx="9">
                  <c:v>4.6241000000000003</c:v>
                </c:pt>
                <c:pt idx="10">
                  <c:v>4.7076000000000002</c:v>
                </c:pt>
                <c:pt idx="11">
                  <c:v>4.6241000000000003</c:v>
                </c:pt>
                <c:pt idx="12">
                  <c:v>4.5278</c:v>
                </c:pt>
                <c:pt idx="13">
                  <c:v>4.4504999999999999</c:v>
                </c:pt>
                <c:pt idx="14">
                  <c:v>4.4810999999999996</c:v>
                </c:pt>
                <c:pt idx="15">
                  <c:v>4.4965999999999999</c:v>
                </c:pt>
                <c:pt idx="16">
                  <c:v>4.4504999999999999</c:v>
                </c:pt>
                <c:pt idx="17">
                  <c:v>4.3906000000000001</c:v>
                </c:pt>
                <c:pt idx="18">
                  <c:v>4.3757999999999999</c:v>
                </c:pt>
                <c:pt idx="19">
                  <c:v>4.3467000000000002</c:v>
                </c:pt>
                <c:pt idx="20">
                  <c:v>4.2754000000000003</c:v>
                </c:pt>
                <c:pt idx="21">
                  <c:v>4.1661000000000001</c:v>
                </c:pt>
                <c:pt idx="22">
                  <c:v>4.1135999999999999</c:v>
                </c:pt>
                <c:pt idx="23">
                  <c:v>4.1661000000000001</c:v>
                </c:pt>
                <c:pt idx="24">
                  <c:v>4.1661000000000001</c:v>
                </c:pt>
                <c:pt idx="25">
                  <c:v>4.1006</c:v>
                </c:pt>
                <c:pt idx="26">
                  <c:v>3.9041999999999999</c:v>
                </c:pt>
                <c:pt idx="27">
                  <c:v>3.7578999999999998</c:v>
                </c:pt>
                <c:pt idx="28">
                  <c:v>3.6425000000000001</c:v>
                </c:pt>
                <c:pt idx="29">
                  <c:v>3.4316</c:v>
                </c:pt>
                <c:pt idx="30">
                  <c:v>3.0185</c:v>
                </c:pt>
                <c:pt idx="31">
                  <c:v>2.8914</c:v>
                </c:pt>
                <c:pt idx="32">
                  <c:v>2.7863000000000002</c:v>
                </c:pt>
                <c:pt idx="33">
                  <c:v>2.7109999999999999</c:v>
                </c:pt>
                <c:pt idx="34">
                  <c:v>2.6776</c:v>
                </c:pt>
                <c:pt idx="35">
                  <c:v>2.5821999999999998</c:v>
                </c:pt>
                <c:pt idx="36">
                  <c:v>2.4238</c:v>
                </c:pt>
                <c:pt idx="37">
                  <c:v>2.2717999999999998</c:v>
                </c:pt>
                <c:pt idx="38">
                  <c:v>2.1377000000000002</c:v>
                </c:pt>
                <c:pt idx="39">
                  <c:v>2.0998000000000001</c:v>
                </c:pt>
                <c:pt idx="40">
                  <c:v>2.0407000000000002</c:v>
                </c:pt>
                <c:pt idx="41">
                  <c:v>1.9968999999999999</c:v>
                </c:pt>
                <c:pt idx="42">
                  <c:v>2.0123000000000002</c:v>
                </c:pt>
                <c:pt idx="43">
                  <c:v>2.06</c:v>
                </c:pt>
                <c:pt idx="44">
                  <c:v>2.0312000000000001</c:v>
                </c:pt>
                <c:pt idx="45">
                  <c:v>1.9787999999999999</c:v>
                </c:pt>
                <c:pt idx="46">
                  <c:v>1.9492</c:v>
                </c:pt>
                <c:pt idx="47">
                  <c:v>1.9064000000000001</c:v>
                </c:pt>
                <c:pt idx="48">
                  <c:v>1.879</c:v>
                </c:pt>
                <c:pt idx="49">
                  <c:v>1.879</c:v>
                </c:pt>
                <c:pt idx="50">
                  <c:v>1.8735999999999999</c:v>
                </c:pt>
                <c:pt idx="51">
                  <c:v>1.8391999999999999</c:v>
                </c:pt>
                <c:pt idx="52">
                  <c:v>1.8709</c:v>
                </c:pt>
                <c:pt idx="53">
                  <c:v>1.8495999999999999</c:v>
                </c:pt>
                <c:pt idx="54">
                  <c:v>1.8495999999999999</c:v>
                </c:pt>
                <c:pt idx="55">
                  <c:v>1.879</c:v>
                </c:pt>
                <c:pt idx="56">
                  <c:v>1.8444</c:v>
                </c:pt>
                <c:pt idx="57">
                  <c:v>1.7863</c:v>
                </c:pt>
                <c:pt idx="58">
                  <c:v>1.7961</c:v>
                </c:pt>
                <c:pt idx="59">
                  <c:v>1.7693000000000001</c:v>
                </c:pt>
                <c:pt idx="60">
                  <c:v>1.7456</c:v>
                </c:pt>
                <c:pt idx="61">
                  <c:v>1.6803999999999999</c:v>
                </c:pt>
                <c:pt idx="62">
                  <c:v>1.5961000000000001</c:v>
                </c:pt>
                <c:pt idx="63">
                  <c:v>1.5768</c:v>
                </c:pt>
                <c:pt idx="64">
                  <c:v>1.5005999999999999</c:v>
                </c:pt>
                <c:pt idx="65">
                  <c:v>1.5524</c:v>
                </c:pt>
                <c:pt idx="66">
                  <c:v>1.5396000000000001</c:v>
                </c:pt>
                <c:pt idx="67">
                  <c:v>1.4684999999999999</c:v>
                </c:pt>
                <c:pt idx="68">
                  <c:v>1.4489000000000001</c:v>
                </c:pt>
                <c:pt idx="69">
                  <c:v>1.4473</c:v>
                </c:pt>
                <c:pt idx="70">
                  <c:v>1.4570000000000001</c:v>
                </c:pt>
                <c:pt idx="71">
                  <c:v>1.4767999999999999</c:v>
                </c:pt>
                <c:pt idx="72">
                  <c:v>1.4971000000000001</c:v>
                </c:pt>
                <c:pt idx="73">
                  <c:v>1.4601999999999999</c:v>
                </c:pt>
                <c:pt idx="74">
                  <c:v>1.4267000000000001</c:v>
                </c:pt>
                <c:pt idx="75">
                  <c:v>1.4097</c:v>
                </c:pt>
                <c:pt idx="76">
                  <c:v>1.4158999999999999</c:v>
                </c:pt>
                <c:pt idx="77">
                  <c:v>1.304</c:v>
                </c:pt>
                <c:pt idx="78">
                  <c:v>1.0116000000000001</c:v>
                </c:pt>
                <c:pt idx="79">
                  <c:v>1</c:v>
                </c:pt>
              </c:numCache>
            </c:numRef>
          </c:val>
          <c:smooth val="0"/>
          <c:extLst>
            <c:ext xmlns:c16="http://schemas.microsoft.com/office/drawing/2014/chart" uri="{C3380CC4-5D6E-409C-BE32-E72D297353CC}">
              <c16:uniqueId val="{00000003-684F-4628-AA11-C81D7C3FB7EC}"/>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495505120"/>
        <c:axId val="836700128"/>
      </c:lineChart>
      <c:catAx>
        <c:axId val="495505120"/>
        <c:scaling>
          <c:orientation val="minMax"/>
        </c:scaling>
        <c:delete val="0"/>
        <c:axPos val="b"/>
        <c:numFmt formatCode="General" sourceLinked="1"/>
        <c:majorTickMark val="none"/>
        <c:minorTickMark val="none"/>
        <c:tickLblPos val="nextTo"/>
        <c:spPr>
          <a:noFill/>
          <a:ln w="9525" cap="flat" cmpd="sng" algn="ctr">
            <a:solidFill>
              <a:srgbClr val="264F87"/>
            </a:solidFill>
            <a:round/>
          </a:ln>
          <a:effectLst/>
        </c:spPr>
        <c:txPr>
          <a:bodyPr rot="0" spcFirstLastPara="1" vertOverflow="ellipsis" wrap="square" anchor="ctr" anchorCtr="1"/>
          <a:lstStyle/>
          <a:p>
            <a:pPr>
              <a:defRPr sz="900" b="0" i="0" u="none" strike="noStrike" kern="1200" spc="20" baseline="0">
                <a:solidFill>
                  <a:srgbClr val="264F87"/>
                </a:solidFill>
                <a:latin typeface="+mn-lt"/>
                <a:ea typeface="+mn-ea"/>
                <a:cs typeface="+mn-cs"/>
              </a:defRPr>
            </a:pPr>
            <a:endParaRPr lang="de-DE"/>
          </a:p>
        </c:txPr>
        <c:crossAx val="836700128"/>
        <c:crosses val="autoZero"/>
        <c:auto val="1"/>
        <c:lblAlgn val="ctr"/>
        <c:lblOffset val="100"/>
        <c:noMultiLvlLbl val="0"/>
      </c:catAx>
      <c:valAx>
        <c:axId val="836700128"/>
        <c:scaling>
          <c:orientation val="minMax"/>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mn-lt"/>
                <a:ea typeface="+mn-ea"/>
                <a:cs typeface="+mn-cs"/>
              </a:defRPr>
            </a:pPr>
            <a:endParaRPr lang="de-DE"/>
          </a:p>
        </c:txPr>
        <c:crossAx val="495505120"/>
        <c:crosses val="autoZero"/>
        <c:crossBetween val="between"/>
      </c:valAx>
      <c:spPr>
        <a:noFill/>
        <a:ln>
          <a:noFill/>
        </a:ln>
        <a:effectLst/>
      </c:spPr>
    </c:plotArea>
    <c:legend>
      <c:legendPos val="b"/>
      <c:layout>
        <c:manualLayout>
          <c:xMode val="edge"/>
          <c:yMode val="edge"/>
          <c:x val="0.18308468237804201"/>
          <c:y val="0.93982718247175612"/>
          <c:w val="0.63383058170650086"/>
          <c:h val="3.698441173114230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mn-lt"/>
              <a:ea typeface="+mn-ea"/>
              <a:cs typeface="+mn-cs"/>
            </a:defRPr>
          </a:pPr>
          <a:endParaRPr lang="de-DE"/>
        </a:p>
      </c:txPr>
    </c:legend>
    <c:plotVisOnly val="1"/>
    <c:dispBlanksAs val="gap"/>
    <c:showDLblsOverMax val="0"/>
  </c:chart>
  <c:spPr>
    <a:noFill/>
    <a:ln w="6350" cap="flat" cmpd="sng" algn="ctr">
      <a:solidFill>
        <a:srgbClr val="264F87"/>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rgbClr val="264F87"/>
                </a:solidFill>
                <a:latin typeface="+mn-lt"/>
                <a:ea typeface="+mn-ea"/>
                <a:cs typeface="+mn-cs"/>
              </a:defRPr>
            </a:pPr>
            <a:r>
              <a:rPr lang="de-DE" sz="1200">
                <a:solidFill>
                  <a:srgbClr val="264F87"/>
                </a:solidFill>
              </a:rPr>
              <a:t>Indexreihen nach § 6a GasNEV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mn-lt"/>
              <a:ea typeface="+mn-ea"/>
              <a:cs typeface="+mn-cs"/>
            </a:defRPr>
          </a:pPr>
          <a:endParaRPr lang="de-DE"/>
        </a:p>
      </c:txPr>
    </c:title>
    <c:autoTitleDeleted val="0"/>
    <c:plotArea>
      <c:layout>
        <c:manualLayout>
          <c:layoutTarget val="inner"/>
          <c:xMode val="edge"/>
          <c:yMode val="edge"/>
          <c:x val="3.1800260898531288E-2"/>
          <c:y val="0.10254825972840352"/>
          <c:w val="0.96072056221138646"/>
          <c:h val="0.75565591692342793"/>
        </c:manualLayout>
      </c:layout>
      <c:lineChart>
        <c:grouping val="standard"/>
        <c:varyColors val="0"/>
        <c:ser>
          <c:idx val="1"/>
          <c:order val="0"/>
          <c:tx>
            <c:strRef>
              <c:f>'Vergleich Gas 2023 Basis 2021'!$B$130</c:f>
              <c:strCache>
                <c:ptCount val="1"/>
                <c:pt idx="0">
                  <c:v>Gas - Grundstücksanlagen und Gebäude  </c:v>
                </c:pt>
              </c:strCache>
            </c:strRef>
          </c:tx>
          <c:spPr>
            <a:ln w="22225" cap="rnd" cmpd="sng" algn="ctr">
              <a:solidFill>
                <a:srgbClr val="969A27"/>
              </a:solidFill>
              <a:prstDash val="sysDot"/>
              <a:round/>
            </a:ln>
            <a:effectLst/>
          </c:spPr>
          <c:marker>
            <c:symbol val="none"/>
          </c:marker>
          <c:cat>
            <c:numRef>
              <c:f>'Vergleich Gas 2023 Basis 2021'!$D$129:$CE$129</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2021'!$D$130:$CE$130</c:f>
              <c:numCache>
                <c:formatCode>0.0000</c:formatCode>
                <c:ptCount val="80"/>
                <c:pt idx="0">
                  <c:v>5.0999999999999996</c:v>
                </c:pt>
                <c:pt idx="1">
                  <c:v>5.3</c:v>
                </c:pt>
                <c:pt idx="2">
                  <c:v>5.7</c:v>
                </c:pt>
                <c:pt idx="3">
                  <c:v>6.6</c:v>
                </c:pt>
                <c:pt idx="4">
                  <c:v>7.2</c:v>
                </c:pt>
                <c:pt idx="5">
                  <c:v>8.1999999999999993</c:v>
                </c:pt>
                <c:pt idx="6">
                  <c:v>7.8</c:v>
                </c:pt>
                <c:pt idx="7">
                  <c:v>9</c:v>
                </c:pt>
                <c:pt idx="8">
                  <c:v>9.6</c:v>
                </c:pt>
                <c:pt idx="9">
                  <c:v>9.3000000000000007</c:v>
                </c:pt>
                <c:pt idx="10">
                  <c:v>9.3000000000000007</c:v>
                </c:pt>
                <c:pt idx="11">
                  <c:v>9.8000000000000007</c:v>
                </c:pt>
                <c:pt idx="12">
                  <c:v>10.1</c:v>
                </c:pt>
                <c:pt idx="13">
                  <c:v>10.5</c:v>
                </c:pt>
                <c:pt idx="14">
                  <c:v>10.8</c:v>
                </c:pt>
                <c:pt idx="15">
                  <c:v>11.1</c:v>
                </c:pt>
                <c:pt idx="16">
                  <c:v>11.9</c:v>
                </c:pt>
                <c:pt idx="17">
                  <c:v>12.7</c:v>
                </c:pt>
                <c:pt idx="18">
                  <c:v>13.6</c:v>
                </c:pt>
                <c:pt idx="19">
                  <c:v>14.3</c:v>
                </c:pt>
                <c:pt idx="20">
                  <c:v>14.8</c:v>
                </c:pt>
                <c:pt idx="21">
                  <c:v>15.4</c:v>
                </c:pt>
                <c:pt idx="22">
                  <c:v>15.8</c:v>
                </c:pt>
                <c:pt idx="23">
                  <c:v>15</c:v>
                </c:pt>
                <c:pt idx="24">
                  <c:v>15.8</c:v>
                </c:pt>
                <c:pt idx="25">
                  <c:v>17.100000000000001</c:v>
                </c:pt>
                <c:pt idx="26">
                  <c:v>20.2</c:v>
                </c:pt>
                <c:pt idx="27">
                  <c:v>22.4</c:v>
                </c:pt>
                <c:pt idx="28">
                  <c:v>23.5</c:v>
                </c:pt>
                <c:pt idx="29">
                  <c:v>24.9</c:v>
                </c:pt>
                <c:pt idx="30">
                  <c:v>26.4</c:v>
                </c:pt>
                <c:pt idx="31">
                  <c:v>27.1</c:v>
                </c:pt>
                <c:pt idx="32">
                  <c:v>28.1</c:v>
                </c:pt>
                <c:pt idx="33">
                  <c:v>29.3</c:v>
                </c:pt>
                <c:pt idx="34">
                  <c:v>30.6</c:v>
                </c:pt>
                <c:pt idx="35">
                  <c:v>32.9</c:v>
                </c:pt>
                <c:pt idx="36">
                  <c:v>36.200000000000003</c:v>
                </c:pt>
                <c:pt idx="37">
                  <c:v>38.4</c:v>
                </c:pt>
                <c:pt idx="38">
                  <c:v>40</c:v>
                </c:pt>
                <c:pt idx="39">
                  <c:v>40.700000000000003</c:v>
                </c:pt>
                <c:pt idx="40">
                  <c:v>41.5</c:v>
                </c:pt>
                <c:pt idx="41">
                  <c:v>41.8</c:v>
                </c:pt>
                <c:pt idx="42">
                  <c:v>42.6</c:v>
                </c:pt>
                <c:pt idx="43">
                  <c:v>43.6</c:v>
                </c:pt>
                <c:pt idx="44">
                  <c:v>44.6</c:v>
                </c:pt>
                <c:pt idx="45">
                  <c:v>46.1</c:v>
                </c:pt>
                <c:pt idx="46">
                  <c:v>48.9</c:v>
                </c:pt>
                <c:pt idx="47">
                  <c:v>52</c:v>
                </c:pt>
                <c:pt idx="48">
                  <c:v>55.2</c:v>
                </c:pt>
                <c:pt idx="49">
                  <c:v>57.1</c:v>
                </c:pt>
                <c:pt idx="50">
                  <c:v>58.3</c:v>
                </c:pt>
                <c:pt idx="51">
                  <c:v>59.6</c:v>
                </c:pt>
                <c:pt idx="52">
                  <c:v>59.8</c:v>
                </c:pt>
                <c:pt idx="53">
                  <c:v>59.4</c:v>
                </c:pt>
                <c:pt idx="54">
                  <c:v>59.1</c:v>
                </c:pt>
                <c:pt idx="55">
                  <c:v>58.8</c:v>
                </c:pt>
                <c:pt idx="56">
                  <c:v>59.2</c:v>
                </c:pt>
                <c:pt idx="57">
                  <c:v>59.4</c:v>
                </c:pt>
                <c:pt idx="58">
                  <c:v>59.6</c:v>
                </c:pt>
                <c:pt idx="59">
                  <c:v>59.7</c:v>
                </c:pt>
                <c:pt idx="60">
                  <c:v>60.6</c:v>
                </c:pt>
                <c:pt idx="61">
                  <c:v>61.9</c:v>
                </c:pt>
                <c:pt idx="62">
                  <c:v>63.3</c:v>
                </c:pt>
                <c:pt idx="63">
                  <c:v>66.099999999999994</c:v>
                </c:pt>
                <c:pt idx="64">
                  <c:v>68.5</c:v>
                </c:pt>
                <c:pt idx="65">
                  <c:v>69.3</c:v>
                </c:pt>
                <c:pt idx="66">
                  <c:v>70</c:v>
                </c:pt>
                <c:pt idx="67">
                  <c:v>72.2</c:v>
                </c:pt>
                <c:pt idx="68">
                  <c:v>74.099999999999994</c:v>
                </c:pt>
                <c:pt idx="69">
                  <c:v>75.5</c:v>
                </c:pt>
                <c:pt idx="70">
                  <c:v>76.8</c:v>
                </c:pt>
                <c:pt idx="71">
                  <c:v>78.099999999999994</c:v>
                </c:pt>
                <c:pt idx="72">
                  <c:v>79.7</c:v>
                </c:pt>
                <c:pt idx="73">
                  <c:v>82.4</c:v>
                </c:pt>
                <c:pt idx="74">
                  <c:v>86.1</c:v>
                </c:pt>
                <c:pt idx="75">
                  <c:v>89.9</c:v>
                </c:pt>
                <c:pt idx="76">
                  <c:v>92.4</c:v>
                </c:pt>
                <c:pt idx="77">
                  <c:v>100</c:v>
                </c:pt>
                <c:pt idx="78">
                  <c:v>117.2</c:v>
                </c:pt>
                <c:pt idx="79">
                  <c:v>127</c:v>
                </c:pt>
              </c:numCache>
            </c:numRef>
          </c:val>
          <c:smooth val="0"/>
          <c:extLst>
            <c:ext xmlns:c16="http://schemas.microsoft.com/office/drawing/2014/chart" uri="{C3380CC4-5D6E-409C-BE32-E72D297353CC}">
              <c16:uniqueId val="{00000000-5190-481C-AD2E-37715EA53B58}"/>
            </c:ext>
          </c:extLst>
        </c:ser>
        <c:ser>
          <c:idx val="2"/>
          <c:order val="1"/>
          <c:tx>
            <c:strRef>
              <c:f>'Vergleich Gas 2023 Basis 2021'!$B$131</c:f>
              <c:strCache>
                <c:ptCount val="1"/>
                <c:pt idx="0">
                  <c:v>Gas - Rohrleitungen und Hausanschlussleitungen (&lt; 16 bar) </c:v>
                </c:pt>
              </c:strCache>
            </c:strRef>
          </c:tx>
          <c:spPr>
            <a:ln w="22225" cap="rnd" cmpd="sng" algn="ctr">
              <a:solidFill>
                <a:srgbClr val="F18620"/>
              </a:solidFill>
              <a:prstDash val="sysDot"/>
              <a:round/>
            </a:ln>
            <a:effectLst/>
          </c:spPr>
          <c:marker>
            <c:symbol val="none"/>
          </c:marker>
          <c:cat>
            <c:numRef>
              <c:f>'Vergleich Gas 2023 Basis 2021'!$D$129:$CE$129</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2021'!$D$131:$CE$131</c:f>
              <c:numCache>
                <c:formatCode>0.0000</c:formatCode>
                <c:ptCount val="80"/>
                <c:pt idx="0">
                  <c:v>0</c:v>
                </c:pt>
                <c:pt idx="1">
                  <c:v>0</c:v>
                </c:pt>
                <c:pt idx="2">
                  <c:v>0</c:v>
                </c:pt>
                <c:pt idx="3">
                  <c:v>0</c:v>
                </c:pt>
                <c:pt idx="4">
                  <c:v>0</c:v>
                </c:pt>
                <c:pt idx="5">
                  <c:v>12.5</c:v>
                </c:pt>
                <c:pt idx="6">
                  <c:v>11.9</c:v>
                </c:pt>
                <c:pt idx="7">
                  <c:v>13.8</c:v>
                </c:pt>
                <c:pt idx="8">
                  <c:v>14.7</c:v>
                </c:pt>
                <c:pt idx="9">
                  <c:v>14.2</c:v>
                </c:pt>
                <c:pt idx="10">
                  <c:v>14.3</c:v>
                </c:pt>
                <c:pt idx="11">
                  <c:v>15</c:v>
                </c:pt>
                <c:pt idx="12">
                  <c:v>15.4</c:v>
                </c:pt>
                <c:pt idx="13">
                  <c:v>16</c:v>
                </c:pt>
                <c:pt idx="14">
                  <c:v>16.5</c:v>
                </c:pt>
                <c:pt idx="15">
                  <c:v>17.8</c:v>
                </c:pt>
                <c:pt idx="16">
                  <c:v>19.2</c:v>
                </c:pt>
                <c:pt idx="17">
                  <c:v>20.6</c:v>
                </c:pt>
                <c:pt idx="18">
                  <c:v>21.9</c:v>
                </c:pt>
                <c:pt idx="19">
                  <c:v>23</c:v>
                </c:pt>
                <c:pt idx="20">
                  <c:v>23.3</c:v>
                </c:pt>
                <c:pt idx="21">
                  <c:v>22.8</c:v>
                </c:pt>
                <c:pt idx="22">
                  <c:v>22.9</c:v>
                </c:pt>
                <c:pt idx="23">
                  <c:v>21.9</c:v>
                </c:pt>
                <c:pt idx="24">
                  <c:v>23.2</c:v>
                </c:pt>
                <c:pt idx="25">
                  <c:v>24.3</c:v>
                </c:pt>
                <c:pt idx="26">
                  <c:v>28.3</c:v>
                </c:pt>
                <c:pt idx="27">
                  <c:v>30.7</c:v>
                </c:pt>
                <c:pt idx="28">
                  <c:v>31.7</c:v>
                </c:pt>
                <c:pt idx="29">
                  <c:v>33</c:v>
                </c:pt>
                <c:pt idx="30">
                  <c:v>35.200000000000003</c:v>
                </c:pt>
                <c:pt idx="31">
                  <c:v>35.799999999999997</c:v>
                </c:pt>
                <c:pt idx="32">
                  <c:v>36.6</c:v>
                </c:pt>
                <c:pt idx="33">
                  <c:v>37.799999999999997</c:v>
                </c:pt>
                <c:pt idx="34">
                  <c:v>40</c:v>
                </c:pt>
                <c:pt idx="35">
                  <c:v>44</c:v>
                </c:pt>
                <c:pt idx="36">
                  <c:v>48.6</c:v>
                </c:pt>
                <c:pt idx="37">
                  <c:v>50</c:v>
                </c:pt>
                <c:pt idx="38">
                  <c:v>49</c:v>
                </c:pt>
                <c:pt idx="39">
                  <c:v>48.8</c:v>
                </c:pt>
                <c:pt idx="40">
                  <c:v>49.4</c:v>
                </c:pt>
                <c:pt idx="41">
                  <c:v>49.5</c:v>
                </c:pt>
                <c:pt idx="42">
                  <c:v>50.6</c:v>
                </c:pt>
                <c:pt idx="43">
                  <c:v>51.5</c:v>
                </c:pt>
                <c:pt idx="44">
                  <c:v>52.3</c:v>
                </c:pt>
                <c:pt idx="45">
                  <c:v>53.8</c:v>
                </c:pt>
                <c:pt idx="46">
                  <c:v>57.5</c:v>
                </c:pt>
                <c:pt idx="47">
                  <c:v>61.7</c:v>
                </c:pt>
                <c:pt idx="48">
                  <c:v>65.7</c:v>
                </c:pt>
                <c:pt idx="49">
                  <c:v>67.599999999999994</c:v>
                </c:pt>
                <c:pt idx="50">
                  <c:v>68.3</c:v>
                </c:pt>
                <c:pt idx="51">
                  <c:v>69</c:v>
                </c:pt>
                <c:pt idx="52">
                  <c:v>67.8</c:v>
                </c:pt>
                <c:pt idx="53">
                  <c:v>66.599999999999994</c:v>
                </c:pt>
                <c:pt idx="54">
                  <c:v>65.400000000000006</c:v>
                </c:pt>
                <c:pt idx="55">
                  <c:v>65.099999999999994</c:v>
                </c:pt>
                <c:pt idx="56">
                  <c:v>65.3</c:v>
                </c:pt>
                <c:pt idx="57">
                  <c:v>65.099999999999994</c:v>
                </c:pt>
                <c:pt idx="58">
                  <c:v>65</c:v>
                </c:pt>
                <c:pt idx="59">
                  <c:v>64.7</c:v>
                </c:pt>
                <c:pt idx="60">
                  <c:v>64.7</c:v>
                </c:pt>
                <c:pt idx="61">
                  <c:v>64.8</c:v>
                </c:pt>
                <c:pt idx="62">
                  <c:v>66.400000000000006</c:v>
                </c:pt>
                <c:pt idx="63">
                  <c:v>68.400000000000006</c:v>
                </c:pt>
                <c:pt idx="64">
                  <c:v>70.5</c:v>
                </c:pt>
                <c:pt idx="65">
                  <c:v>71.7</c:v>
                </c:pt>
                <c:pt idx="66">
                  <c:v>72</c:v>
                </c:pt>
                <c:pt idx="67">
                  <c:v>73.400000000000006</c:v>
                </c:pt>
                <c:pt idx="68">
                  <c:v>75.3</c:v>
                </c:pt>
                <c:pt idx="69">
                  <c:v>76.599999999999994</c:v>
                </c:pt>
                <c:pt idx="70">
                  <c:v>77.8</c:v>
                </c:pt>
                <c:pt idx="71">
                  <c:v>79.3</c:v>
                </c:pt>
                <c:pt idx="72">
                  <c:v>80.599999999999994</c:v>
                </c:pt>
                <c:pt idx="73">
                  <c:v>83.5</c:v>
                </c:pt>
                <c:pt idx="74">
                  <c:v>88.3</c:v>
                </c:pt>
                <c:pt idx="75">
                  <c:v>93.2</c:v>
                </c:pt>
                <c:pt idx="76">
                  <c:v>95.4</c:v>
                </c:pt>
                <c:pt idx="77">
                  <c:v>100</c:v>
                </c:pt>
                <c:pt idx="78">
                  <c:v>115</c:v>
                </c:pt>
                <c:pt idx="79">
                  <c:v>126</c:v>
                </c:pt>
              </c:numCache>
            </c:numRef>
          </c:val>
          <c:smooth val="0"/>
          <c:extLst>
            <c:ext xmlns:c16="http://schemas.microsoft.com/office/drawing/2014/chart" uri="{C3380CC4-5D6E-409C-BE32-E72D297353CC}">
              <c16:uniqueId val="{00000001-5190-481C-AD2E-37715EA53B58}"/>
            </c:ext>
          </c:extLst>
        </c:ser>
        <c:ser>
          <c:idx val="3"/>
          <c:order val="2"/>
          <c:tx>
            <c:strRef>
              <c:f>'Vergleich Gas 2023 Basis 2021'!$B$132</c:f>
              <c:strCache>
                <c:ptCount val="1"/>
                <c:pt idx="0">
                  <c:v>Gas - Rohrleitungen &gt; 16 bar </c:v>
                </c:pt>
              </c:strCache>
            </c:strRef>
          </c:tx>
          <c:spPr>
            <a:ln w="22225" cap="rnd" cmpd="sng" algn="ctr">
              <a:solidFill>
                <a:srgbClr val="B8265D"/>
              </a:solidFill>
              <a:prstDash val="sysDot"/>
              <a:round/>
            </a:ln>
            <a:effectLst/>
          </c:spPr>
          <c:marker>
            <c:symbol val="none"/>
          </c:marker>
          <c:cat>
            <c:numRef>
              <c:f>'Vergleich Gas 2023 Basis 2021'!$D$129:$CE$129</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2021'!$D$132:$CE$132</c:f>
              <c:numCache>
                <c:formatCode>0.0000</c:formatCode>
                <c:ptCount val="80"/>
                <c:pt idx="0">
                  <c:v>0</c:v>
                </c:pt>
                <c:pt idx="1">
                  <c:v>0</c:v>
                </c:pt>
                <c:pt idx="2">
                  <c:v>0</c:v>
                </c:pt>
                <c:pt idx="3">
                  <c:v>0</c:v>
                </c:pt>
                <c:pt idx="4">
                  <c:v>0</c:v>
                </c:pt>
                <c:pt idx="5">
                  <c:v>14.4</c:v>
                </c:pt>
                <c:pt idx="6">
                  <c:v>14.3</c:v>
                </c:pt>
                <c:pt idx="7">
                  <c:v>17</c:v>
                </c:pt>
                <c:pt idx="8">
                  <c:v>21</c:v>
                </c:pt>
                <c:pt idx="9">
                  <c:v>21.2</c:v>
                </c:pt>
                <c:pt idx="10">
                  <c:v>20.9</c:v>
                </c:pt>
                <c:pt idx="11">
                  <c:v>21.7</c:v>
                </c:pt>
                <c:pt idx="12">
                  <c:v>22.3</c:v>
                </c:pt>
                <c:pt idx="13">
                  <c:v>23.4</c:v>
                </c:pt>
                <c:pt idx="14">
                  <c:v>23.9</c:v>
                </c:pt>
                <c:pt idx="15">
                  <c:v>24.6</c:v>
                </c:pt>
                <c:pt idx="16">
                  <c:v>25.5</c:v>
                </c:pt>
                <c:pt idx="17">
                  <c:v>26.2</c:v>
                </c:pt>
                <c:pt idx="18">
                  <c:v>26.8</c:v>
                </c:pt>
                <c:pt idx="19">
                  <c:v>27.3</c:v>
                </c:pt>
                <c:pt idx="20">
                  <c:v>27.5</c:v>
                </c:pt>
                <c:pt idx="21">
                  <c:v>27.1</c:v>
                </c:pt>
                <c:pt idx="22">
                  <c:v>27.2</c:v>
                </c:pt>
                <c:pt idx="23">
                  <c:v>25.7</c:v>
                </c:pt>
                <c:pt idx="24">
                  <c:v>26.3</c:v>
                </c:pt>
                <c:pt idx="25">
                  <c:v>27.4</c:v>
                </c:pt>
                <c:pt idx="26">
                  <c:v>30.7</c:v>
                </c:pt>
                <c:pt idx="27">
                  <c:v>32.299999999999997</c:v>
                </c:pt>
                <c:pt idx="28">
                  <c:v>32.9</c:v>
                </c:pt>
                <c:pt idx="29">
                  <c:v>34.9</c:v>
                </c:pt>
                <c:pt idx="30">
                  <c:v>38.299999999999997</c:v>
                </c:pt>
                <c:pt idx="31">
                  <c:v>38.1</c:v>
                </c:pt>
                <c:pt idx="32">
                  <c:v>39</c:v>
                </c:pt>
                <c:pt idx="33">
                  <c:v>39.299999999999997</c:v>
                </c:pt>
                <c:pt idx="34">
                  <c:v>41</c:v>
                </c:pt>
                <c:pt idx="35">
                  <c:v>43.6</c:v>
                </c:pt>
                <c:pt idx="36">
                  <c:v>46.6</c:v>
                </c:pt>
                <c:pt idx="37">
                  <c:v>47.7</c:v>
                </c:pt>
                <c:pt idx="38">
                  <c:v>49.7</c:v>
                </c:pt>
                <c:pt idx="39">
                  <c:v>48.8</c:v>
                </c:pt>
                <c:pt idx="40">
                  <c:v>49.5</c:v>
                </c:pt>
                <c:pt idx="41">
                  <c:v>50.9</c:v>
                </c:pt>
                <c:pt idx="42">
                  <c:v>52</c:v>
                </c:pt>
                <c:pt idx="43">
                  <c:v>51.5</c:v>
                </c:pt>
                <c:pt idx="44">
                  <c:v>52.3</c:v>
                </c:pt>
                <c:pt idx="45">
                  <c:v>54.2</c:v>
                </c:pt>
                <c:pt idx="46">
                  <c:v>56.7</c:v>
                </c:pt>
                <c:pt idx="47">
                  <c:v>59</c:v>
                </c:pt>
                <c:pt idx="48">
                  <c:v>61.3</c:v>
                </c:pt>
                <c:pt idx="49">
                  <c:v>60.4</c:v>
                </c:pt>
                <c:pt idx="50">
                  <c:v>61</c:v>
                </c:pt>
                <c:pt idx="51">
                  <c:v>63.5</c:v>
                </c:pt>
                <c:pt idx="52">
                  <c:v>62.1</c:v>
                </c:pt>
                <c:pt idx="53">
                  <c:v>61.3</c:v>
                </c:pt>
                <c:pt idx="54">
                  <c:v>61</c:v>
                </c:pt>
                <c:pt idx="55">
                  <c:v>60.1</c:v>
                </c:pt>
                <c:pt idx="56">
                  <c:v>61.7</c:v>
                </c:pt>
                <c:pt idx="57">
                  <c:v>62.6</c:v>
                </c:pt>
                <c:pt idx="58">
                  <c:v>62.5</c:v>
                </c:pt>
                <c:pt idx="59">
                  <c:v>63</c:v>
                </c:pt>
                <c:pt idx="60">
                  <c:v>66.400000000000006</c:v>
                </c:pt>
                <c:pt idx="61">
                  <c:v>69.900000000000006</c:v>
                </c:pt>
                <c:pt idx="62">
                  <c:v>71.5</c:v>
                </c:pt>
                <c:pt idx="63">
                  <c:v>76</c:v>
                </c:pt>
                <c:pt idx="64">
                  <c:v>80</c:v>
                </c:pt>
                <c:pt idx="65">
                  <c:v>77.2</c:v>
                </c:pt>
                <c:pt idx="66">
                  <c:v>76.8</c:v>
                </c:pt>
                <c:pt idx="67">
                  <c:v>80.599999999999994</c:v>
                </c:pt>
                <c:pt idx="68">
                  <c:v>81.900000000000006</c:v>
                </c:pt>
                <c:pt idx="69">
                  <c:v>81.099999999999994</c:v>
                </c:pt>
                <c:pt idx="70">
                  <c:v>81.400000000000006</c:v>
                </c:pt>
                <c:pt idx="71">
                  <c:v>81.400000000000006</c:v>
                </c:pt>
                <c:pt idx="72">
                  <c:v>80.8</c:v>
                </c:pt>
                <c:pt idx="73">
                  <c:v>85.1</c:v>
                </c:pt>
                <c:pt idx="74">
                  <c:v>90.5</c:v>
                </c:pt>
                <c:pt idx="75">
                  <c:v>93.5</c:v>
                </c:pt>
                <c:pt idx="76">
                  <c:v>93.6</c:v>
                </c:pt>
                <c:pt idx="77">
                  <c:v>100</c:v>
                </c:pt>
                <c:pt idx="78">
                  <c:v>120.2</c:v>
                </c:pt>
                <c:pt idx="79">
                  <c:v>128.9</c:v>
                </c:pt>
              </c:numCache>
            </c:numRef>
          </c:val>
          <c:smooth val="0"/>
          <c:extLst>
            <c:ext xmlns:c16="http://schemas.microsoft.com/office/drawing/2014/chart" uri="{C3380CC4-5D6E-409C-BE32-E72D297353CC}">
              <c16:uniqueId val="{00000002-5190-481C-AD2E-37715EA53B58}"/>
            </c:ext>
          </c:extLst>
        </c:ser>
        <c:ser>
          <c:idx val="4"/>
          <c:order val="3"/>
          <c:tx>
            <c:strRef>
              <c:f>'Vergleich Gas 2023 Basis 2021'!$B$133</c:f>
              <c:strCache>
                <c:ptCount val="1"/>
                <c:pt idx="0">
                  <c:v>Gas - übrige Anlagengruppen </c:v>
                </c:pt>
              </c:strCache>
            </c:strRef>
          </c:tx>
          <c:spPr>
            <a:ln w="22225" cap="rnd" cmpd="sng" algn="ctr">
              <a:solidFill>
                <a:srgbClr val="0F7033"/>
              </a:solidFill>
              <a:prstDash val="sysDot"/>
              <a:round/>
            </a:ln>
            <a:effectLst/>
          </c:spPr>
          <c:marker>
            <c:symbol val="none"/>
          </c:marker>
          <c:cat>
            <c:numRef>
              <c:f>'Vergleich Gas 2023 Basis 2021'!$D$129:$CE$129</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2021'!$D$133:$CE$133</c:f>
              <c:numCache>
                <c:formatCode>0.0000</c:formatCode>
                <c:ptCount val="80"/>
                <c:pt idx="0">
                  <c:v>0</c:v>
                </c:pt>
                <c:pt idx="1">
                  <c:v>0</c:v>
                </c:pt>
                <c:pt idx="2">
                  <c:v>0</c:v>
                </c:pt>
                <c:pt idx="3">
                  <c:v>0</c:v>
                </c:pt>
                <c:pt idx="4">
                  <c:v>0</c:v>
                </c:pt>
                <c:pt idx="5">
                  <c:v>24.5</c:v>
                </c:pt>
                <c:pt idx="6">
                  <c:v>23.9</c:v>
                </c:pt>
                <c:pt idx="7">
                  <c:v>28.2</c:v>
                </c:pt>
                <c:pt idx="8">
                  <c:v>29</c:v>
                </c:pt>
                <c:pt idx="9">
                  <c:v>28.2</c:v>
                </c:pt>
                <c:pt idx="10">
                  <c:v>27.7</c:v>
                </c:pt>
                <c:pt idx="11">
                  <c:v>28.2</c:v>
                </c:pt>
                <c:pt idx="12">
                  <c:v>28.8</c:v>
                </c:pt>
                <c:pt idx="13">
                  <c:v>29.3</c:v>
                </c:pt>
                <c:pt idx="14">
                  <c:v>29.1</c:v>
                </c:pt>
                <c:pt idx="15">
                  <c:v>29</c:v>
                </c:pt>
                <c:pt idx="16">
                  <c:v>29.3</c:v>
                </c:pt>
                <c:pt idx="17">
                  <c:v>29.7</c:v>
                </c:pt>
                <c:pt idx="18">
                  <c:v>29.8</c:v>
                </c:pt>
                <c:pt idx="19">
                  <c:v>30</c:v>
                </c:pt>
                <c:pt idx="20">
                  <c:v>30.5</c:v>
                </c:pt>
                <c:pt idx="21">
                  <c:v>31.3</c:v>
                </c:pt>
                <c:pt idx="22">
                  <c:v>31.7</c:v>
                </c:pt>
                <c:pt idx="23">
                  <c:v>31.3</c:v>
                </c:pt>
                <c:pt idx="24">
                  <c:v>31.3</c:v>
                </c:pt>
                <c:pt idx="25">
                  <c:v>31.8</c:v>
                </c:pt>
                <c:pt idx="26">
                  <c:v>33.4</c:v>
                </c:pt>
                <c:pt idx="27">
                  <c:v>34.700000000000003</c:v>
                </c:pt>
                <c:pt idx="28">
                  <c:v>35.799999999999997</c:v>
                </c:pt>
                <c:pt idx="29">
                  <c:v>38</c:v>
                </c:pt>
                <c:pt idx="30">
                  <c:v>43.2</c:v>
                </c:pt>
                <c:pt idx="31">
                  <c:v>45.1</c:v>
                </c:pt>
                <c:pt idx="32">
                  <c:v>46.8</c:v>
                </c:pt>
                <c:pt idx="33">
                  <c:v>48.1</c:v>
                </c:pt>
                <c:pt idx="34">
                  <c:v>48.7</c:v>
                </c:pt>
                <c:pt idx="35">
                  <c:v>50.5</c:v>
                </c:pt>
                <c:pt idx="36">
                  <c:v>53.8</c:v>
                </c:pt>
                <c:pt idx="37">
                  <c:v>57.4</c:v>
                </c:pt>
                <c:pt idx="38">
                  <c:v>61</c:v>
                </c:pt>
                <c:pt idx="39">
                  <c:v>62.1</c:v>
                </c:pt>
                <c:pt idx="40">
                  <c:v>63.9</c:v>
                </c:pt>
                <c:pt idx="41">
                  <c:v>65.3</c:v>
                </c:pt>
                <c:pt idx="42">
                  <c:v>64.8</c:v>
                </c:pt>
                <c:pt idx="43">
                  <c:v>63.3</c:v>
                </c:pt>
                <c:pt idx="44">
                  <c:v>64.2</c:v>
                </c:pt>
                <c:pt idx="45">
                  <c:v>65.900000000000006</c:v>
                </c:pt>
                <c:pt idx="46">
                  <c:v>66.900000000000006</c:v>
                </c:pt>
                <c:pt idx="47">
                  <c:v>68.400000000000006</c:v>
                </c:pt>
                <c:pt idx="48">
                  <c:v>69.400000000000006</c:v>
                </c:pt>
                <c:pt idx="49">
                  <c:v>69.400000000000006</c:v>
                </c:pt>
                <c:pt idx="50">
                  <c:v>69.599999999999994</c:v>
                </c:pt>
                <c:pt idx="51">
                  <c:v>70.900000000000006</c:v>
                </c:pt>
                <c:pt idx="52">
                  <c:v>69.7</c:v>
                </c:pt>
                <c:pt idx="53">
                  <c:v>70.5</c:v>
                </c:pt>
                <c:pt idx="54">
                  <c:v>70.5</c:v>
                </c:pt>
                <c:pt idx="55">
                  <c:v>69.400000000000006</c:v>
                </c:pt>
                <c:pt idx="56">
                  <c:v>70.7</c:v>
                </c:pt>
                <c:pt idx="57">
                  <c:v>73</c:v>
                </c:pt>
                <c:pt idx="58">
                  <c:v>72.599999999999994</c:v>
                </c:pt>
                <c:pt idx="59">
                  <c:v>73.7</c:v>
                </c:pt>
                <c:pt idx="60">
                  <c:v>74.7</c:v>
                </c:pt>
                <c:pt idx="61">
                  <c:v>77.599999999999994</c:v>
                </c:pt>
                <c:pt idx="62">
                  <c:v>81.7</c:v>
                </c:pt>
                <c:pt idx="63">
                  <c:v>82.7</c:v>
                </c:pt>
                <c:pt idx="64">
                  <c:v>86.9</c:v>
                </c:pt>
                <c:pt idx="65">
                  <c:v>84</c:v>
                </c:pt>
                <c:pt idx="66">
                  <c:v>84.7</c:v>
                </c:pt>
                <c:pt idx="67">
                  <c:v>88.8</c:v>
                </c:pt>
                <c:pt idx="68">
                  <c:v>90</c:v>
                </c:pt>
                <c:pt idx="69">
                  <c:v>90.1</c:v>
                </c:pt>
                <c:pt idx="70">
                  <c:v>89.5</c:v>
                </c:pt>
                <c:pt idx="71">
                  <c:v>88.3</c:v>
                </c:pt>
                <c:pt idx="72">
                  <c:v>87.1</c:v>
                </c:pt>
                <c:pt idx="73">
                  <c:v>89.3</c:v>
                </c:pt>
                <c:pt idx="74">
                  <c:v>91.4</c:v>
                </c:pt>
                <c:pt idx="75">
                  <c:v>92.5</c:v>
                </c:pt>
                <c:pt idx="76">
                  <c:v>92.1</c:v>
                </c:pt>
                <c:pt idx="77">
                  <c:v>100</c:v>
                </c:pt>
                <c:pt idx="78">
                  <c:v>128.9</c:v>
                </c:pt>
                <c:pt idx="79">
                  <c:v>130.4</c:v>
                </c:pt>
              </c:numCache>
            </c:numRef>
          </c:val>
          <c:smooth val="0"/>
          <c:extLst>
            <c:ext xmlns:c16="http://schemas.microsoft.com/office/drawing/2014/chart" uri="{C3380CC4-5D6E-409C-BE32-E72D297353CC}">
              <c16:uniqueId val="{00000003-5190-481C-AD2E-37715EA53B58}"/>
            </c:ext>
          </c:extLst>
        </c:ser>
        <c:ser>
          <c:idx val="0"/>
          <c:order val="4"/>
          <c:tx>
            <c:strRef>
              <c:f>'Vergleich Gas 2023 Basis 2021'!$B$134</c:f>
              <c:strCache>
                <c:ptCount val="1"/>
                <c:pt idx="0">
                  <c:v>Verbraucherpreisindex Basis 2020=100</c:v>
                </c:pt>
              </c:strCache>
            </c:strRef>
          </c:tx>
          <c:spPr>
            <a:ln w="22225" cap="rnd" cmpd="sng" algn="ctr">
              <a:solidFill>
                <a:schemeClr val="accent1"/>
              </a:solidFill>
              <a:round/>
            </a:ln>
            <a:effectLst/>
          </c:spPr>
          <c:marker>
            <c:symbol val="none"/>
          </c:marker>
          <c:cat>
            <c:numRef>
              <c:f>'Vergleich Gas 2023 Basis 2021'!$D$129:$CE$129</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 Basis 2021'!$D$134:$CE$134</c:f>
              <c:numCache>
                <c:formatCode>General</c:formatCode>
                <c:ptCount val="80"/>
                <c:pt idx="47" formatCode="0.0000">
                  <c:v>61.9</c:v>
                </c:pt>
                <c:pt idx="48" formatCode="0.0000">
                  <c:v>65</c:v>
                </c:pt>
                <c:pt idx="49" formatCode="0.0000">
                  <c:v>67.900000000000006</c:v>
                </c:pt>
                <c:pt idx="50" formatCode="0.0000">
                  <c:v>69.7</c:v>
                </c:pt>
                <c:pt idx="51" formatCode="0.0000">
                  <c:v>71</c:v>
                </c:pt>
                <c:pt idx="52" formatCode="0.0000">
                  <c:v>72</c:v>
                </c:pt>
                <c:pt idx="53" formatCode="0.0000">
                  <c:v>73.400000000000006</c:v>
                </c:pt>
                <c:pt idx="54" formatCode="0.0000">
                  <c:v>74</c:v>
                </c:pt>
                <c:pt idx="55" formatCode="0.0000">
                  <c:v>74.5</c:v>
                </c:pt>
                <c:pt idx="56" formatCode="0.0000">
                  <c:v>75.5</c:v>
                </c:pt>
                <c:pt idx="57" formatCode="0.0000">
                  <c:v>77</c:v>
                </c:pt>
                <c:pt idx="58" formatCode="0.0000">
                  <c:v>78.099999999999994</c:v>
                </c:pt>
                <c:pt idx="59" formatCode="0.0000">
                  <c:v>78.900000000000006</c:v>
                </c:pt>
                <c:pt idx="60" formatCode="0.0000">
                  <c:v>80.2</c:v>
                </c:pt>
                <c:pt idx="61" formatCode="0.0000">
                  <c:v>81.5</c:v>
                </c:pt>
                <c:pt idx="62" formatCode="0.0000">
                  <c:v>82.8</c:v>
                </c:pt>
                <c:pt idx="63" formatCode="0.0000">
                  <c:v>84.7</c:v>
                </c:pt>
                <c:pt idx="64" formatCode="0.0000">
                  <c:v>86.9</c:v>
                </c:pt>
                <c:pt idx="65" formatCode="0.0000">
                  <c:v>87.2</c:v>
                </c:pt>
                <c:pt idx="66" formatCode="0.0000">
                  <c:v>88.1</c:v>
                </c:pt>
                <c:pt idx="67" formatCode="0.0000">
                  <c:v>90</c:v>
                </c:pt>
                <c:pt idx="68" formatCode="0.0000">
                  <c:v>91.7</c:v>
                </c:pt>
                <c:pt idx="69" formatCode="0.0000">
                  <c:v>93.1</c:v>
                </c:pt>
                <c:pt idx="70" formatCode="0.0000">
                  <c:v>94</c:v>
                </c:pt>
                <c:pt idx="71" formatCode="0.0000">
                  <c:v>94.5</c:v>
                </c:pt>
                <c:pt idx="72" formatCode="0.0000">
                  <c:v>95</c:v>
                </c:pt>
                <c:pt idx="73" formatCode="0.0000">
                  <c:v>96.4</c:v>
                </c:pt>
                <c:pt idx="74" formatCode="0.0000">
                  <c:v>98.1</c:v>
                </c:pt>
                <c:pt idx="75" formatCode="0.0000">
                  <c:v>99.5</c:v>
                </c:pt>
                <c:pt idx="76" formatCode="0.0000">
                  <c:v>100</c:v>
                </c:pt>
                <c:pt idx="77" formatCode="0.0000">
                  <c:v>103.1</c:v>
                </c:pt>
                <c:pt idx="78" formatCode="0.0000">
                  <c:v>110.2</c:v>
                </c:pt>
                <c:pt idx="79" formatCode="0.0000">
                  <c:v>116.7</c:v>
                </c:pt>
              </c:numCache>
            </c:numRef>
          </c:val>
          <c:smooth val="0"/>
          <c:extLst>
            <c:ext xmlns:c16="http://schemas.microsoft.com/office/drawing/2014/chart" uri="{C3380CC4-5D6E-409C-BE32-E72D297353CC}">
              <c16:uniqueId val="{00000000-2768-4662-90C7-91843C2A7580}"/>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495505120"/>
        <c:axId val="836700128"/>
      </c:lineChart>
      <c:catAx>
        <c:axId val="495505120"/>
        <c:scaling>
          <c:orientation val="minMax"/>
        </c:scaling>
        <c:delete val="0"/>
        <c:axPos val="b"/>
        <c:numFmt formatCode="General" sourceLinked="1"/>
        <c:majorTickMark val="none"/>
        <c:minorTickMark val="none"/>
        <c:tickLblPos val="nextTo"/>
        <c:spPr>
          <a:noFill/>
          <a:ln w="9525" cap="flat" cmpd="sng" algn="ctr">
            <a:solidFill>
              <a:srgbClr val="264F87"/>
            </a:solidFill>
            <a:round/>
          </a:ln>
          <a:effectLst/>
        </c:spPr>
        <c:txPr>
          <a:bodyPr rot="0" spcFirstLastPara="1" vertOverflow="ellipsis" wrap="square" anchor="ctr" anchorCtr="1"/>
          <a:lstStyle/>
          <a:p>
            <a:pPr>
              <a:defRPr sz="900" b="0" i="0" u="none" strike="noStrike" kern="1200" spc="20" baseline="0">
                <a:solidFill>
                  <a:srgbClr val="264F87"/>
                </a:solidFill>
                <a:latin typeface="+mn-lt"/>
                <a:ea typeface="+mn-ea"/>
                <a:cs typeface="+mn-cs"/>
              </a:defRPr>
            </a:pPr>
            <a:endParaRPr lang="de-DE"/>
          </a:p>
        </c:txPr>
        <c:crossAx val="836700128"/>
        <c:crosses val="autoZero"/>
        <c:auto val="1"/>
        <c:lblAlgn val="ctr"/>
        <c:lblOffset val="100"/>
        <c:noMultiLvlLbl val="0"/>
      </c:catAx>
      <c:valAx>
        <c:axId val="836700128"/>
        <c:scaling>
          <c:orientation val="minMax"/>
          <c:max val="165"/>
          <c:min val="6"/>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mn-lt"/>
                <a:ea typeface="+mn-ea"/>
                <a:cs typeface="+mn-cs"/>
              </a:defRPr>
            </a:pPr>
            <a:endParaRPr lang="de-DE"/>
          </a:p>
        </c:txPr>
        <c:crossAx val="495505120"/>
        <c:crosses val="autoZero"/>
        <c:crossBetween val="between"/>
        <c:majorUnit val="50"/>
      </c:valAx>
      <c:spPr>
        <a:noFill/>
        <a:ln>
          <a:noFill/>
        </a:ln>
        <a:effectLst/>
      </c:spPr>
    </c:plotArea>
    <c:legend>
      <c:legendPos val="b"/>
      <c:layout>
        <c:manualLayout>
          <c:xMode val="edge"/>
          <c:yMode val="edge"/>
          <c:x val="0.18308468237804201"/>
          <c:y val="0.93982718247175612"/>
          <c:w val="0.53515599544720938"/>
          <c:h val="5.099767719741002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mn-lt"/>
              <a:ea typeface="+mn-ea"/>
              <a:cs typeface="+mn-cs"/>
            </a:defRPr>
          </a:pPr>
          <a:endParaRPr lang="de-DE"/>
        </a:p>
      </c:txPr>
    </c:legend>
    <c:plotVisOnly val="1"/>
    <c:dispBlanksAs val="gap"/>
    <c:showDLblsOverMax val="0"/>
  </c:chart>
  <c:spPr>
    <a:noFill/>
    <a:ln w="6350" cap="flat" cmpd="sng" algn="ctr">
      <a:solidFill>
        <a:srgbClr val="264F87"/>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cap="none" spc="20" baseline="0">
                <a:solidFill>
                  <a:schemeClr val="dk1"/>
                </a:solidFill>
                <a:latin typeface="Arial" panose="020B0604020202020204" pitchFamily="34" charset="0"/>
                <a:ea typeface="+mn-ea"/>
                <a:cs typeface="Arial" panose="020B0604020202020204" pitchFamily="34" charset="0"/>
              </a:defRPr>
            </a:pPr>
            <a:r>
              <a:rPr lang="de-DE"/>
              <a:t>Basisindexreihen §6a Abs. 1 Gas-/ StromNEV</a:t>
            </a:r>
          </a:p>
        </c:rich>
      </c:tx>
      <c:layout>
        <c:manualLayout>
          <c:xMode val="edge"/>
          <c:yMode val="edge"/>
          <c:x val="0.42975738818042203"/>
          <c:y val="2.4688579093991109E-2"/>
        </c:manualLayout>
      </c:layout>
      <c:overlay val="0"/>
      <c:spPr>
        <a:noFill/>
        <a:ln>
          <a:noFill/>
        </a:ln>
        <a:effectLst/>
      </c:spPr>
      <c:txPr>
        <a:bodyPr rot="0" spcFirstLastPara="1" vertOverflow="ellipsis" vert="horz" wrap="square" anchor="ctr" anchorCtr="1"/>
        <a:lstStyle/>
        <a:p>
          <a:pPr>
            <a:defRPr lang="en-US" sz="1080" b="0" i="0" u="none" strike="noStrike" kern="1200" cap="none" spc="20" baseline="0">
              <a:solidFill>
                <a:schemeClr val="dk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4.0764362833418916E-2"/>
          <c:y val="9.8770011726872484E-2"/>
          <c:w val="0.95055208995375839"/>
          <c:h val="0.73429487994652243"/>
        </c:manualLayout>
      </c:layout>
      <c:lineChart>
        <c:grouping val="standard"/>
        <c:varyColors val="0"/>
        <c:ser>
          <c:idx val="0"/>
          <c:order val="0"/>
          <c:tx>
            <c:strRef>
              <c:f>'Grafik Entwicklung 2023 Bas.''21'!$B$10</c:f>
              <c:strCache>
                <c:ptCount val="1"/>
                <c:pt idx="0">
                  <c:v>Gewerbliche Betriebsgebäude, Bauleistungen am Bauwerk ohne USt</c:v>
                </c:pt>
              </c:strCache>
            </c:strRef>
          </c:tx>
          <c:spPr>
            <a:ln w="22225" cap="rnd" cmpd="sng" algn="ctr">
              <a:solidFill>
                <a:schemeClr val="accent1"/>
              </a:solidFill>
              <a:prstDash val="sysDot"/>
              <a:round/>
            </a:ln>
            <a:effectLst/>
          </c:spPr>
          <c:marker>
            <c:symbol val="none"/>
          </c:marker>
          <c:cat>
            <c:numRef>
              <c:f>'Grafik Entwicklung 2023 Bas.''21'!$V$8:$BY$8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 Bas.''21'!$V$10:$BY$10</c:f>
              <c:numCache>
                <c:formatCode>0.0000</c:formatCode>
                <c:ptCount val="56"/>
                <c:pt idx="0">
                  <c:v>15.8</c:v>
                </c:pt>
                <c:pt idx="1">
                  <c:v>17.100000000000001</c:v>
                </c:pt>
                <c:pt idx="2">
                  <c:v>20.2</c:v>
                </c:pt>
                <c:pt idx="3">
                  <c:v>22.4</c:v>
                </c:pt>
                <c:pt idx="4">
                  <c:v>23.5</c:v>
                </c:pt>
                <c:pt idx="5">
                  <c:v>24.9</c:v>
                </c:pt>
                <c:pt idx="6">
                  <c:v>26.4</c:v>
                </c:pt>
                <c:pt idx="7">
                  <c:v>27.1</c:v>
                </c:pt>
                <c:pt idx="8">
                  <c:v>28.1</c:v>
                </c:pt>
                <c:pt idx="9">
                  <c:v>29.3</c:v>
                </c:pt>
                <c:pt idx="10">
                  <c:v>30.6</c:v>
                </c:pt>
                <c:pt idx="11">
                  <c:v>32.9</c:v>
                </c:pt>
                <c:pt idx="12">
                  <c:v>36.200000000000003</c:v>
                </c:pt>
                <c:pt idx="13">
                  <c:v>38.4</c:v>
                </c:pt>
                <c:pt idx="14">
                  <c:v>40</c:v>
                </c:pt>
                <c:pt idx="15">
                  <c:v>40.700000000000003</c:v>
                </c:pt>
                <c:pt idx="16">
                  <c:v>41.5</c:v>
                </c:pt>
                <c:pt idx="17">
                  <c:v>41.8</c:v>
                </c:pt>
                <c:pt idx="18">
                  <c:v>42.6</c:v>
                </c:pt>
                <c:pt idx="19">
                  <c:v>43.6</c:v>
                </c:pt>
                <c:pt idx="20">
                  <c:v>44.6</c:v>
                </c:pt>
                <c:pt idx="21">
                  <c:v>46.1</c:v>
                </c:pt>
                <c:pt idx="22">
                  <c:v>48.9</c:v>
                </c:pt>
                <c:pt idx="23">
                  <c:v>52</c:v>
                </c:pt>
                <c:pt idx="24">
                  <c:v>55.2</c:v>
                </c:pt>
                <c:pt idx="25">
                  <c:v>57.1</c:v>
                </c:pt>
                <c:pt idx="26">
                  <c:v>58.3</c:v>
                </c:pt>
                <c:pt idx="27">
                  <c:v>59.6</c:v>
                </c:pt>
                <c:pt idx="28">
                  <c:v>59.8</c:v>
                </c:pt>
                <c:pt idx="29">
                  <c:v>59.4</c:v>
                </c:pt>
                <c:pt idx="30">
                  <c:v>59.1</c:v>
                </c:pt>
                <c:pt idx="31">
                  <c:v>58.8</c:v>
                </c:pt>
                <c:pt idx="32">
                  <c:v>59.2</c:v>
                </c:pt>
                <c:pt idx="33">
                  <c:v>59.4</c:v>
                </c:pt>
                <c:pt idx="34">
                  <c:v>59.6</c:v>
                </c:pt>
                <c:pt idx="35">
                  <c:v>59.7</c:v>
                </c:pt>
                <c:pt idx="36">
                  <c:v>60.6</c:v>
                </c:pt>
                <c:pt idx="37">
                  <c:v>61.9</c:v>
                </c:pt>
                <c:pt idx="38">
                  <c:v>63.3</c:v>
                </c:pt>
                <c:pt idx="39">
                  <c:v>66.099999999999994</c:v>
                </c:pt>
                <c:pt idx="40">
                  <c:v>68.5</c:v>
                </c:pt>
                <c:pt idx="41">
                  <c:v>69.3</c:v>
                </c:pt>
                <c:pt idx="42">
                  <c:v>70</c:v>
                </c:pt>
                <c:pt idx="43">
                  <c:v>72.2</c:v>
                </c:pt>
                <c:pt idx="44">
                  <c:v>74.099999999999994</c:v>
                </c:pt>
                <c:pt idx="45">
                  <c:v>75.5</c:v>
                </c:pt>
                <c:pt idx="46">
                  <c:v>76.8</c:v>
                </c:pt>
                <c:pt idx="47">
                  <c:v>78.099999999999994</c:v>
                </c:pt>
                <c:pt idx="48">
                  <c:v>79.7</c:v>
                </c:pt>
                <c:pt idx="49">
                  <c:v>82.4</c:v>
                </c:pt>
                <c:pt idx="50">
                  <c:v>86.1</c:v>
                </c:pt>
                <c:pt idx="51">
                  <c:v>89.9</c:v>
                </c:pt>
                <c:pt idx="52">
                  <c:v>92.4</c:v>
                </c:pt>
                <c:pt idx="53">
                  <c:v>100</c:v>
                </c:pt>
                <c:pt idx="54">
                  <c:v>117.2</c:v>
                </c:pt>
                <c:pt idx="55">
                  <c:v>127</c:v>
                </c:pt>
              </c:numCache>
            </c:numRef>
          </c:val>
          <c:smooth val="0"/>
          <c:extLst>
            <c:ext xmlns:c16="http://schemas.microsoft.com/office/drawing/2014/chart" uri="{C3380CC4-5D6E-409C-BE32-E72D297353CC}">
              <c16:uniqueId val="{00000000-6A0C-454A-8F05-357F80879330}"/>
            </c:ext>
          </c:extLst>
        </c:ser>
        <c:ser>
          <c:idx val="1"/>
          <c:order val="1"/>
          <c:tx>
            <c:strRef>
              <c:f>'Grafik Entwicklung 2023 Bas.''21'!$B$11</c:f>
              <c:strCache>
                <c:ptCount val="1"/>
                <c:pt idx="0">
                  <c:v>Ortskanäle, Bauleistungen am Bauwerk (Tiefbau), ohne USt</c:v>
                </c:pt>
              </c:strCache>
            </c:strRef>
          </c:tx>
          <c:spPr>
            <a:ln w="22225" cap="rnd" cmpd="sng" algn="ctr">
              <a:solidFill>
                <a:schemeClr val="accent2"/>
              </a:solidFill>
              <a:prstDash val="sysDot"/>
              <a:round/>
            </a:ln>
            <a:effectLst/>
          </c:spPr>
          <c:marker>
            <c:symbol val="none"/>
          </c:marker>
          <c:cat>
            <c:numRef>
              <c:f>'Grafik Entwicklung 2023 Bas.''21'!$V$8:$BY$8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 Bas.''21'!$V$11:$BY$11</c:f>
              <c:numCache>
                <c:formatCode>0.0000</c:formatCode>
                <c:ptCount val="56"/>
                <c:pt idx="0">
                  <c:v>23.2</c:v>
                </c:pt>
                <c:pt idx="1">
                  <c:v>24.3</c:v>
                </c:pt>
                <c:pt idx="2">
                  <c:v>28.3</c:v>
                </c:pt>
                <c:pt idx="3">
                  <c:v>30.7</c:v>
                </c:pt>
                <c:pt idx="4">
                  <c:v>31.7</c:v>
                </c:pt>
                <c:pt idx="5">
                  <c:v>33</c:v>
                </c:pt>
                <c:pt idx="6">
                  <c:v>35.200000000000003</c:v>
                </c:pt>
                <c:pt idx="7">
                  <c:v>35.799999999999997</c:v>
                </c:pt>
                <c:pt idx="8">
                  <c:v>36.6</c:v>
                </c:pt>
                <c:pt idx="9">
                  <c:v>37.799999999999997</c:v>
                </c:pt>
                <c:pt idx="10">
                  <c:v>40</c:v>
                </c:pt>
                <c:pt idx="11">
                  <c:v>44</c:v>
                </c:pt>
                <c:pt idx="12">
                  <c:v>48.6</c:v>
                </c:pt>
                <c:pt idx="13">
                  <c:v>50</c:v>
                </c:pt>
                <c:pt idx="14">
                  <c:v>49</c:v>
                </c:pt>
                <c:pt idx="15">
                  <c:v>48.8</c:v>
                </c:pt>
                <c:pt idx="16">
                  <c:v>49.4</c:v>
                </c:pt>
                <c:pt idx="17">
                  <c:v>49.5</c:v>
                </c:pt>
                <c:pt idx="18">
                  <c:v>50.6</c:v>
                </c:pt>
                <c:pt idx="19">
                  <c:v>51.5</c:v>
                </c:pt>
                <c:pt idx="20">
                  <c:v>52.3</c:v>
                </c:pt>
                <c:pt idx="21">
                  <c:v>53.8</c:v>
                </c:pt>
                <c:pt idx="22">
                  <c:v>57.5</c:v>
                </c:pt>
                <c:pt idx="23">
                  <c:v>61.7</c:v>
                </c:pt>
                <c:pt idx="24">
                  <c:v>65.7</c:v>
                </c:pt>
                <c:pt idx="25">
                  <c:v>67.599999999999994</c:v>
                </c:pt>
                <c:pt idx="26">
                  <c:v>68.3</c:v>
                </c:pt>
                <c:pt idx="27">
                  <c:v>69</c:v>
                </c:pt>
                <c:pt idx="28">
                  <c:v>67.8</c:v>
                </c:pt>
                <c:pt idx="29">
                  <c:v>66.599999999999994</c:v>
                </c:pt>
                <c:pt idx="30">
                  <c:v>65.400000000000006</c:v>
                </c:pt>
                <c:pt idx="31">
                  <c:v>65.099999999999994</c:v>
                </c:pt>
                <c:pt idx="32">
                  <c:v>65.3</c:v>
                </c:pt>
                <c:pt idx="33">
                  <c:v>65.099999999999994</c:v>
                </c:pt>
                <c:pt idx="34">
                  <c:v>65</c:v>
                </c:pt>
                <c:pt idx="35">
                  <c:v>64.7</c:v>
                </c:pt>
                <c:pt idx="36">
                  <c:v>64.7</c:v>
                </c:pt>
                <c:pt idx="37">
                  <c:v>64.8</c:v>
                </c:pt>
                <c:pt idx="38">
                  <c:v>66.400000000000006</c:v>
                </c:pt>
                <c:pt idx="39">
                  <c:v>68.400000000000006</c:v>
                </c:pt>
                <c:pt idx="40">
                  <c:v>70.5</c:v>
                </c:pt>
                <c:pt idx="41">
                  <c:v>71.7</c:v>
                </c:pt>
                <c:pt idx="42">
                  <c:v>72</c:v>
                </c:pt>
                <c:pt idx="43">
                  <c:v>73.400000000000006</c:v>
                </c:pt>
                <c:pt idx="44">
                  <c:v>75.3</c:v>
                </c:pt>
                <c:pt idx="45">
                  <c:v>76.599999999999994</c:v>
                </c:pt>
                <c:pt idx="46">
                  <c:v>77.8</c:v>
                </c:pt>
                <c:pt idx="47">
                  <c:v>79.3</c:v>
                </c:pt>
                <c:pt idx="48">
                  <c:v>80.599999999999994</c:v>
                </c:pt>
                <c:pt idx="49">
                  <c:v>83.5</c:v>
                </c:pt>
                <c:pt idx="50">
                  <c:v>88.3</c:v>
                </c:pt>
                <c:pt idx="51">
                  <c:v>93.2</c:v>
                </c:pt>
                <c:pt idx="52">
                  <c:v>95.4</c:v>
                </c:pt>
                <c:pt idx="53">
                  <c:v>100</c:v>
                </c:pt>
                <c:pt idx="54">
                  <c:v>115</c:v>
                </c:pt>
                <c:pt idx="55">
                  <c:v>126</c:v>
                </c:pt>
              </c:numCache>
            </c:numRef>
          </c:val>
          <c:smooth val="0"/>
          <c:extLst>
            <c:ext xmlns:c16="http://schemas.microsoft.com/office/drawing/2014/chart" uri="{C3380CC4-5D6E-409C-BE32-E72D297353CC}">
              <c16:uniqueId val="{00000001-6A0C-454A-8F05-357F80879330}"/>
            </c:ext>
          </c:extLst>
        </c:ser>
        <c:ser>
          <c:idx val="2"/>
          <c:order val="2"/>
          <c:tx>
            <c:strRef>
              <c:f>'Grafik Entwicklung 2023 Bas.''21'!$B$12</c:f>
              <c:strCache>
                <c:ptCount val="1"/>
                <c:pt idx="0">
                  <c:v>Andere elektrische Leiter für eine Spannung von mehr als 1 000 Volt</c:v>
                </c:pt>
              </c:strCache>
            </c:strRef>
          </c:tx>
          <c:spPr>
            <a:ln w="22225" cap="rnd" cmpd="sng" algn="ctr">
              <a:solidFill>
                <a:schemeClr val="accent3"/>
              </a:solidFill>
              <a:prstDash val="sysDot"/>
              <a:round/>
            </a:ln>
            <a:effectLst/>
          </c:spPr>
          <c:marker>
            <c:symbol val="none"/>
          </c:marker>
          <c:cat>
            <c:numRef>
              <c:f>'Grafik Entwicklung 2023 Bas.''21'!$V$8:$BY$8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 Bas.''21'!$V$12:$BY$12</c:f>
              <c:numCache>
                <c:formatCode>0.0000</c:formatCode>
                <c:ptCount val="56"/>
                <c:pt idx="27">
                  <c:v>110.7</c:v>
                </c:pt>
                <c:pt idx="28">
                  <c:v>101.3</c:v>
                </c:pt>
                <c:pt idx="29">
                  <c:v>92.5</c:v>
                </c:pt>
                <c:pt idx="30">
                  <c:v>90.2</c:v>
                </c:pt>
                <c:pt idx="31">
                  <c:v>88.6</c:v>
                </c:pt>
                <c:pt idx="32">
                  <c:v>95.6</c:v>
                </c:pt>
                <c:pt idx="33">
                  <c:v>94.9</c:v>
                </c:pt>
                <c:pt idx="34">
                  <c:v>92.6</c:v>
                </c:pt>
                <c:pt idx="35">
                  <c:v>90.3</c:v>
                </c:pt>
                <c:pt idx="36">
                  <c:v>90.1</c:v>
                </c:pt>
                <c:pt idx="37">
                  <c:v>88</c:v>
                </c:pt>
                <c:pt idx="38">
                  <c:v>93.7</c:v>
                </c:pt>
                <c:pt idx="39">
                  <c:v>95.8</c:v>
                </c:pt>
                <c:pt idx="40">
                  <c:v>92.6</c:v>
                </c:pt>
                <c:pt idx="41">
                  <c:v>84.9</c:v>
                </c:pt>
                <c:pt idx="42">
                  <c:v>86.4</c:v>
                </c:pt>
                <c:pt idx="43">
                  <c:v>96.7</c:v>
                </c:pt>
                <c:pt idx="44">
                  <c:v>95.6</c:v>
                </c:pt>
                <c:pt idx="45">
                  <c:v>91.4</c:v>
                </c:pt>
                <c:pt idx="46">
                  <c:v>88.9</c:v>
                </c:pt>
                <c:pt idx="47">
                  <c:v>93.9</c:v>
                </c:pt>
                <c:pt idx="48">
                  <c:v>90.2</c:v>
                </c:pt>
                <c:pt idx="49">
                  <c:v>91.1</c:v>
                </c:pt>
                <c:pt idx="50">
                  <c:v>92.3</c:v>
                </c:pt>
                <c:pt idx="51">
                  <c:v>92.7</c:v>
                </c:pt>
                <c:pt idx="52">
                  <c:v>93.2</c:v>
                </c:pt>
                <c:pt idx="53">
                  <c:v>100</c:v>
                </c:pt>
                <c:pt idx="54">
                  <c:v>122.3</c:v>
                </c:pt>
                <c:pt idx="55">
                  <c:v>121.4</c:v>
                </c:pt>
              </c:numCache>
            </c:numRef>
          </c:val>
          <c:smooth val="0"/>
          <c:extLst>
            <c:ext xmlns:c16="http://schemas.microsoft.com/office/drawing/2014/chart" uri="{C3380CC4-5D6E-409C-BE32-E72D297353CC}">
              <c16:uniqueId val="{00000002-6A0C-454A-8F05-357F80879330}"/>
            </c:ext>
          </c:extLst>
        </c:ser>
        <c:ser>
          <c:idx val="3"/>
          <c:order val="3"/>
          <c:tx>
            <c:strRef>
              <c:f>'Grafik Entwicklung 2023 Bas.''21'!$B$13</c:f>
              <c:strCache>
                <c:ptCount val="1"/>
                <c:pt idx="0">
                  <c:v>Türme und Gittermaste, aus Eisen oder Stahl</c:v>
                </c:pt>
              </c:strCache>
            </c:strRef>
          </c:tx>
          <c:spPr>
            <a:ln w="22225" cap="rnd" cmpd="sng" algn="ctr">
              <a:solidFill>
                <a:schemeClr val="accent4"/>
              </a:solidFill>
              <a:prstDash val="sysDot"/>
              <a:round/>
            </a:ln>
            <a:effectLst/>
          </c:spPr>
          <c:marker>
            <c:symbol val="none"/>
          </c:marker>
          <c:cat>
            <c:numRef>
              <c:f>'Grafik Entwicklung 2023 Bas.''21'!$V$8:$BY$8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 Bas.''21'!$V$13:$BY$13</c:f>
              <c:numCache>
                <c:formatCode>0.0000</c:formatCode>
                <c:ptCount val="56"/>
                <c:pt idx="8">
                  <c:v>47.9</c:v>
                </c:pt>
                <c:pt idx="9">
                  <c:v>50.2</c:v>
                </c:pt>
                <c:pt idx="10">
                  <c:v>47.9</c:v>
                </c:pt>
                <c:pt idx="11">
                  <c:v>49.4</c:v>
                </c:pt>
                <c:pt idx="12">
                  <c:v>52.5</c:v>
                </c:pt>
                <c:pt idx="13">
                  <c:v>56.7</c:v>
                </c:pt>
                <c:pt idx="14">
                  <c:v>63.1</c:v>
                </c:pt>
                <c:pt idx="15">
                  <c:v>63.6</c:v>
                </c:pt>
                <c:pt idx="16">
                  <c:v>63.6</c:v>
                </c:pt>
                <c:pt idx="17">
                  <c:v>64.2</c:v>
                </c:pt>
                <c:pt idx="18">
                  <c:v>66.599999999999994</c:v>
                </c:pt>
                <c:pt idx="19">
                  <c:v>67.7</c:v>
                </c:pt>
                <c:pt idx="20">
                  <c:v>68.099999999999994</c:v>
                </c:pt>
                <c:pt idx="21">
                  <c:v>68.900000000000006</c:v>
                </c:pt>
                <c:pt idx="22">
                  <c:v>69.7</c:v>
                </c:pt>
                <c:pt idx="23">
                  <c:v>70.8</c:v>
                </c:pt>
                <c:pt idx="24">
                  <c:v>71.3</c:v>
                </c:pt>
                <c:pt idx="25">
                  <c:v>70.3</c:v>
                </c:pt>
                <c:pt idx="26">
                  <c:v>68.8</c:v>
                </c:pt>
                <c:pt idx="27">
                  <c:v>65.7</c:v>
                </c:pt>
                <c:pt idx="28">
                  <c:v>65.8</c:v>
                </c:pt>
                <c:pt idx="29">
                  <c:v>67.3</c:v>
                </c:pt>
                <c:pt idx="30">
                  <c:v>69.2</c:v>
                </c:pt>
                <c:pt idx="31">
                  <c:v>70.5</c:v>
                </c:pt>
                <c:pt idx="32">
                  <c:v>73.599999999999994</c:v>
                </c:pt>
                <c:pt idx="33">
                  <c:v>74.599999999999994</c:v>
                </c:pt>
                <c:pt idx="34">
                  <c:v>72</c:v>
                </c:pt>
                <c:pt idx="35">
                  <c:v>69.900000000000006</c:v>
                </c:pt>
                <c:pt idx="36">
                  <c:v>73.599999999999994</c:v>
                </c:pt>
                <c:pt idx="37">
                  <c:v>80.5</c:v>
                </c:pt>
                <c:pt idx="38">
                  <c:v>81.2</c:v>
                </c:pt>
                <c:pt idx="39">
                  <c:v>86.9</c:v>
                </c:pt>
                <c:pt idx="40">
                  <c:v>92.1</c:v>
                </c:pt>
                <c:pt idx="41">
                  <c:v>90.8</c:v>
                </c:pt>
                <c:pt idx="42">
                  <c:v>85.1</c:v>
                </c:pt>
                <c:pt idx="43">
                  <c:v>86.8</c:v>
                </c:pt>
                <c:pt idx="44">
                  <c:v>85.2</c:v>
                </c:pt>
                <c:pt idx="45">
                  <c:v>84.7</c:v>
                </c:pt>
                <c:pt idx="46">
                  <c:v>85.5</c:v>
                </c:pt>
                <c:pt idx="47">
                  <c:v>86.6</c:v>
                </c:pt>
                <c:pt idx="48">
                  <c:v>85.9</c:v>
                </c:pt>
                <c:pt idx="49">
                  <c:v>88</c:v>
                </c:pt>
                <c:pt idx="50">
                  <c:v>91.1</c:v>
                </c:pt>
                <c:pt idx="51">
                  <c:v>93.2</c:v>
                </c:pt>
                <c:pt idx="52">
                  <c:v>95.2</c:v>
                </c:pt>
                <c:pt idx="53">
                  <c:v>100</c:v>
                </c:pt>
                <c:pt idx="54">
                  <c:v>127.7</c:v>
                </c:pt>
                <c:pt idx="55">
                  <c:v>136.6</c:v>
                </c:pt>
              </c:numCache>
            </c:numRef>
          </c:val>
          <c:smooth val="0"/>
          <c:extLst>
            <c:ext xmlns:c16="http://schemas.microsoft.com/office/drawing/2014/chart" uri="{C3380CC4-5D6E-409C-BE32-E72D297353CC}">
              <c16:uniqueId val="{00000003-6A0C-454A-8F05-357F80879330}"/>
            </c:ext>
          </c:extLst>
        </c:ser>
        <c:ser>
          <c:idx val="4"/>
          <c:order val="4"/>
          <c:tx>
            <c:strRef>
              <c:f>'Grafik Entwicklung 2023 Bas.''21'!$B$14</c:f>
              <c:strCache>
                <c:ptCount val="1"/>
                <c:pt idx="0">
                  <c:v>Erzeugerpreise gewerblicher Produkte gesamt (ohne Mineralölerz.)</c:v>
                </c:pt>
              </c:strCache>
            </c:strRef>
          </c:tx>
          <c:spPr>
            <a:ln w="22225" cap="rnd" cmpd="sng" algn="ctr">
              <a:solidFill>
                <a:schemeClr val="accent5"/>
              </a:solidFill>
              <a:prstDash val="sysDot"/>
              <a:round/>
            </a:ln>
            <a:effectLst/>
          </c:spPr>
          <c:marker>
            <c:symbol val="none"/>
          </c:marker>
          <c:cat>
            <c:numRef>
              <c:f>'Grafik Entwicklung 2023 Bas.''21'!$V$8:$BY$8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 Bas.''21'!$V$14:$BY$14</c:f>
              <c:numCache>
                <c:formatCode>0.0000</c:formatCode>
                <c:ptCount val="56"/>
                <c:pt idx="8">
                  <c:v>46.8</c:v>
                </c:pt>
                <c:pt idx="9">
                  <c:v>48.1</c:v>
                </c:pt>
                <c:pt idx="10">
                  <c:v>48.7</c:v>
                </c:pt>
                <c:pt idx="11">
                  <c:v>50.5</c:v>
                </c:pt>
                <c:pt idx="12">
                  <c:v>53.8</c:v>
                </c:pt>
                <c:pt idx="13">
                  <c:v>57.4</c:v>
                </c:pt>
                <c:pt idx="14">
                  <c:v>61</c:v>
                </c:pt>
                <c:pt idx="15">
                  <c:v>62.1</c:v>
                </c:pt>
                <c:pt idx="16">
                  <c:v>63.9</c:v>
                </c:pt>
                <c:pt idx="17">
                  <c:v>65.3</c:v>
                </c:pt>
                <c:pt idx="18">
                  <c:v>64.8</c:v>
                </c:pt>
                <c:pt idx="19">
                  <c:v>63.3</c:v>
                </c:pt>
                <c:pt idx="20">
                  <c:v>64.2</c:v>
                </c:pt>
                <c:pt idx="21">
                  <c:v>65.900000000000006</c:v>
                </c:pt>
                <c:pt idx="22">
                  <c:v>66.900000000000006</c:v>
                </c:pt>
                <c:pt idx="23">
                  <c:v>68.400000000000006</c:v>
                </c:pt>
                <c:pt idx="24">
                  <c:v>69.400000000000006</c:v>
                </c:pt>
                <c:pt idx="25">
                  <c:v>69.400000000000006</c:v>
                </c:pt>
                <c:pt idx="26">
                  <c:v>69.599999999999994</c:v>
                </c:pt>
                <c:pt idx="27">
                  <c:v>70.900000000000006</c:v>
                </c:pt>
                <c:pt idx="28">
                  <c:v>69.7</c:v>
                </c:pt>
                <c:pt idx="29">
                  <c:v>70.5</c:v>
                </c:pt>
                <c:pt idx="30">
                  <c:v>70.5</c:v>
                </c:pt>
                <c:pt idx="31">
                  <c:v>69.400000000000006</c:v>
                </c:pt>
                <c:pt idx="32">
                  <c:v>70.7</c:v>
                </c:pt>
                <c:pt idx="33">
                  <c:v>73</c:v>
                </c:pt>
                <c:pt idx="34">
                  <c:v>72.599999999999994</c:v>
                </c:pt>
                <c:pt idx="35">
                  <c:v>73.7</c:v>
                </c:pt>
                <c:pt idx="36">
                  <c:v>74.7</c:v>
                </c:pt>
                <c:pt idx="37">
                  <c:v>77.599999999999994</c:v>
                </c:pt>
                <c:pt idx="38">
                  <c:v>81.7</c:v>
                </c:pt>
                <c:pt idx="39">
                  <c:v>82.7</c:v>
                </c:pt>
                <c:pt idx="40">
                  <c:v>86.9</c:v>
                </c:pt>
                <c:pt idx="41">
                  <c:v>84</c:v>
                </c:pt>
                <c:pt idx="42">
                  <c:v>84.7</c:v>
                </c:pt>
                <c:pt idx="43">
                  <c:v>88.8</c:v>
                </c:pt>
                <c:pt idx="44">
                  <c:v>90</c:v>
                </c:pt>
                <c:pt idx="45">
                  <c:v>90.1</c:v>
                </c:pt>
                <c:pt idx="46">
                  <c:v>89.5</c:v>
                </c:pt>
                <c:pt idx="47">
                  <c:v>88.3</c:v>
                </c:pt>
                <c:pt idx="48">
                  <c:v>87.1</c:v>
                </c:pt>
                <c:pt idx="49">
                  <c:v>89.3</c:v>
                </c:pt>
                <c:pt idx="50">
                  <c:v>91.4</c:v>
                </c:pt>
                <c:pt idx="51">
                  <c:v>92.5</c:v>
                </c:pt>
                <c:pt idx="52">
                  <c:v>92.1</c:v>
                </c:pt>
                <c:pt idx="53">
                  <c:v>100</c:v>
                </c:pt>
                <c:pt idx="54">
                  <c:v>128.9</c:v>
                </c:pt>
                <c:pt idx="55">
                  <c:v>130.4</c:v>
                </c:pt>
              </c:numCache>
            </c:numRef>
          </c:val>
          <c:smooth val="0"/>
          <c:extLst>
            <c:ext xmlns:c16="http://schemas.microsoft.com/office/drawing/2014/chart" uri="{C3380CC4-5D6E-409C-BE32-E72D297353CC}">
              <c16:uniqueId val="{00000004-6A0C-454A-8F05-357F80879330}"/>
            </c:ext>
          </c:extLst>
        </c:ser>
        <c:ser>
          <c:idx val="6"/>
          <c:order val="5"/>
          <c:tx>
            <c:strRef>
              <c:f>'Grafik Entwicklung 2023 Bas.''21'!$B$15</c:f>
              <c:strCache>
                <c:ptCount val="1"/>
                <c:pt idx="0">
                  <c:v>Stahlrohre, Rohrform-, Rohrverschluss- und Rohrverbindungsstücke aus Eisen und Stahl</c:v>
                </c:pt>
              </c:strCache>
            </c:strRef>
          </c:tx>
          <c:spPr>
            <a:ln w="22225" cap="rnd" cmpd="sng" algn="ctr">
              <a:solidFill>
                <a:schemeClr val="accent1">
                  <a:lumMod val="60000"/>
                </a:schemeClr>
              </a:solidFill>
              <a:prstDash val="sysDot"/>
              <a:round/>
            </a:ln>
            <a:effectLst/>
          </c:spPr>
          <c:marker>
            <c:symbol val="none"/>
          </c:marker>
          <c:cat>
            <c:numRef>
              <c:f>'Grafik Entwicklung 2023 Bas.''21'!$V$8:$BY$8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 Bas.''21'!$V$15:$BY$15</c:f>
              <c:numCache>
                <c:formatCode>0.0000</c:formatCode>
                <c:ptCount val="56"/>
                <c:pt idx="27">
                  <c:v>0</c:v>
                </c:pt>
                <c:pt idx="28">
                  <c:v>0</c:v>
                </c:pt>
                <c:pt idx="29">
                  <c:v>0</c:v>
                </c:pt>
                <c:pt idx="30">
                  <c:v>0</c:v>
                </c:pt>
                <c:pt idx="31">
                  <c:v>0</c:v>
                </c:pt>
                <c:pt idx="32">
                  <c:v>56.4</c:v>
                </c:pt>
                <c:pt idx="33">
                  <c:v>58.9</c:v>
                </c:pt>
                <c:pt idx="34">
                  <c:v>58.8</c:v>
                </c:pt>
                <c:pt idx="35">
                  <c:v>60.5</c:v>
                </c:pt>
                <c:pt idx="36">
                  <c:v>68.900000000000006</c:v>
                </c:pt>
                <c:pt idx="37">
                  <c:v>77.5</c:v>
                </c:pt>
                <c:pt idx="38">
                  <c:v>79.099999999999994</c:v>
                </c:pt>
                <c:pt idx="39">
                  <c:v>87.3</c:v>
                </c:pt>
                <c:pt idx="40">
                  <c:v>94.3</c:v>
                </c:pt>
                <c:pt idx="41">
                  <c:v>85.5</c:v>
                </c:pt>
                <c:pt idx="42">
                  <c:v>84</c:v>
                </c:pt>
                <c:pt idx="43">
                  <c:v>91.4</c:v>
                </c:pt>
                <c:pt idx="44">
                  <c:v>91.9</c:v>
                </c:pt>
                <c:pt idx="45">
                  <c:v>87.8</c:v>
                </c:pt>
                <c:pt idx="46">
                  <c:v>86.7</c:v>
                </c:pt>
                <c:pt idx="47">
                  <c:v>84.6</c:v>
                </c:pt>
                <c:pt idx="48">
                  <c:v>81.099999999999994</c:v>
                </c:pt>
                <c:pt idx="49">
                  <c:v>87.5</c:v>
                </c:pt>
                <c:pt idx="50">
                  <c:v>93.9</c:v>
                </c:pt>
                <c:pt idx="51">
                  <c:v>94</c:v>
                </c:pt>
                <c:pt idx="52">
                  <c:v>90.8</c:v>
                </c:pt>
                <c:pt idx="53">
                  <c:v>100</c:v>
                </c:pt>
                <c:pt idx="54">
                  <c:v>128</c:v>
                </c:pt>
                <c:pt idx="55">
                  <c:v>133.30000000000001</c:v>
                </c:pt>
              </c:numCache>
            </c:numRef>
          </c:val>
          <c:smooth val="0"/>
          <c:extLst>
            <c:ext xmlns:c16="http://schemas.microsoft.com/office/drawing/2014/chart" uri="{C3380CC4-5D6E-409C-BE32-E72D297353CC}">
              <c16:uniqueId val="{00000005-6A0C-454A-8F05-357F80879330}"/>
            </c:ext>
          </c:extLst>
        </c:ser>
        <c:ser>
          <c:idx val="5"/>
          <c:order val="6"/>
          <c:tx>
            <c:strRef>
              <c:f>'Grafik Entwicklung 2023 Bas.''21'!$B$16</c:f>
              <c:strCache>
                <c:ptCount val="1"/>
                <c:pt idx="0">
                  <c:v>Verbraucherpreisindex VPI Basis 2020=100</c:v>
                </c:pt>
              </c:strCache>
            </c:strRef>
          </c:tx>
          <c:spPr>
            <a:ln w="22225" cap="rnd" cmpd="sng" algn="ctr">
              <a:solidFill>
                <a:srgbClr val="5A5C17"/>
              </a:solidFill>
              <a:round/>
            </a:ln>
            <a:effectLst/>
          </c:spPr>
          <c:marker>
            <c:symbol val="none"/>
          </c:marker>
          <c:cat>
            <c:numRef>
              <c:f>'Grafik Entwicklung 2023 Bas.''21'!$V$8:$BY$8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 Bas.''21'!$V$16:$BY$16</c:f>
              <c:numCache>
                <c:formatCode>0.0000</c:formatCode>
                <c:ptCount val="56"/>
                <c:pt idx="23">
                  <c:v>61.9</c:v>
                </c:pt>
                <c:pt idx="24">
                  <c:v>65</c:v>
                </c:pt>
                <c:pt idx="25">
                  <c:v>67.900000000000006</c:v>
                </c:pt>
                <c:pt idx="26">
                  <c:v>69.7</c:v>
                </c:pt>
                <c:pt idx="27">
                  <c:v>71</c:v>
                </c:pt>
                <c:pt idx="28">
                  <c:v>72</c:v>
                </c:pt>
                <c:pt idx="29">
                  <c:v>73.400000000000006</c:v>
                </c:pt>
                <c:pt idx="30">
                  <c:v>74</c:v>
                </c:pt>
                <c:pt idx="31">
                  <c:v>74.5</c:v>
                </c:pt>
                <c:pt idx="32">
                  <c:v>75.5</c:v>
                </c:pt>
                <c:pt idx="33">
                  <c:v>77</c:v>
                </c:pt>
                <c:pt idx="34">
                  <c:v>78.099999999999994</c:v>
                </c:pt>
                <c:pt idx="35">
                  <c:v>78.900000000000006</c:v>
                </c:pt>
                <c:pt idx="36">
                  <c:v>80.2</c:v>
                </c:pt>
                <c:pt idx="37">
                  <c:v>81.5</c:v>
                </c:pt>
                <c:pt idx="38">
                  <c:v>82.8</c:v>
                </c:pt>
                <c:pt idx="39">
                  <c:v>84.7</c:v>
                </c:pt>
                <c:pt idx="40">
                  <c:v>86.9</c:v>
                </c:pt>
                <c:pt idx="41">
                  <c:v>87.2</c:v>
                </c:pt>
                <c:pt idx="42">
                  <c:v>88.1</c:v>
                </c:pt>
                <c:pt idx="43">
                  <c:v>90</c:v>
                </c:pt>
                <c:pt idx="44">
                  <c:v>91.7</c:v>
                </c:pt>
                <c:pt idx="45">
                  <c:v>93.1</c:v>
                </c:pt>
                <c:pt idx="46">
                  <c:v>94</c:v>
                </c:pt>
                <c:pt idx="47">
                  <c:v>94.5</c:v>
                </c:pt>
                <c:pt idx="48">
                  <c:v>95</c:v>
                </c:pt>
                <c:pt idx="49">
                  <c:v>96.4</c:v>
                </c:pt>
                <c:pt idx="50">
                  <c:v>98.1</c:v>
                </c:pt>
                <c:pt idx="51">
                  <c:v>99.5</c:v>
                </c:pt>
                <c:pt idx="52">
                  <c:v>100</c:v>
                </c:pt>
                <c:pt idx="53">
                  <c:v>103.1</c:v>
                </c:pt>
                <c:pt idx="54">
                  <c:v>110.2</c:v>
                </c:pt>
                <c:pt idx="55">
                  <c:v>116.7</c:v>
                </c:pt>
              </c:numCache>
            </c:numRef>
          </c:val>
          <c:smooth val="0"/>
          <c:extLst>
            <c:ext xmlns:c16="http://schemas.microsoft.com/office/drawing/2014/chart" uri="{C3380CC4-5D6E-409C-BE32-E72D297353CC}">
              <c16:uniqueId val="{00000000-674C-4D9A-81A2-0985C7BAE5C0}"/>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dateAx>
        <c:axId val="1706334784"/>
        <c:scaling>
          <c:orientation val="minMax"/>
        </c:scaling>
        <c:delete val="0"/>
        <c:axPos val="b"/>
        <c:numFmt formatCode="General" sourceLinked="1"/>
        <c:majorTickMark val="none"/>
        <c:minorTickMark val="none"/>
        <c:tickLblPos val="nextTo"/>
        <c:spPr>
          <a:noFill/>
          <a:ln w="6350" cap="flat" cmpd="sng" algn="ctr">
            <a:solidFill>
              <a:srgbClr val="264F87"/>
            </a:solidFill>
            <a:round/>
          </a:ln>
          <a:effectLst/>
        </c:spPr>
        <c:txPr>
          <a:bodyPr rot="-60000000" spcFirstLastPara="1" vertOverflow="ellipsis" vert="horz" wrap="square" anchor="ctr" anchorCtr="1"/>
          <a:lstStyle/>
          <a:p>
            <a:pPr>
              <a:defRPr lang="en-US" sz="900" b="0" i="0" u="none" strike="noStrike" kern="1200" spc="20" baseline="0">
                <a:solidFill>
                  <a:schemeClr val="dk1"/>
                </a:solidFill>
                <a:latin typeface="Arial" panose="020B0604020202020204" pitchFamily="34" charset="0"/>
                <a:ea typeface="+mn-ea"/>
                <a:cs typeface="Arial" panose="020B0604020202020204" pitchFamily="34" charset="0"/>
              </a:defRPr>
            </a:pPr>
            <a:endParaRPr lang="de-DE"/>
          </a:p>
        </c:txPr>
        <c:crossAx val="1515950944"/>
        <c:crosses val="autoZero"/>
        <c:auto val="0"/>
        <c:lblOffset val="100"/>
        <c:baseTimeUnit val="days"/>
      </c:dateAx>
      <c:valAx>
        <c:axId val="1515950944"/>
        <c:scaling>
          <c:orientation val="minMax"/>
          <c:max val="180"/>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lang="en-US" sz="900" b="0" i="0" u="none" strike="noStrike" kern="1200" spc="20" baseline="0">
                <a:solidFill>
                  <a:schemeClr val="dk1"/>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noFill/>
        <a:ln>
          <a:noFill/>
        </a:ln>
        <a:effectLst/>
      </c:spPr>
    </c:plotArea>
    <c:legend>
      <c:legendPos val="b"/>
      <c:layout>
        <c:manualLayout>
          <c:xMode val="edge"/>
          <c:yMode val="edge"/>
          <c:x val="0"/>
          <c:y val="0.9033726559197256"/>
          <c:w val="1"/>
          <c:h val="9.6627267715704235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a:solidFill>
                  <a:srgbClr val="264F87"/>
                </a:solidFill>
              </a:rPr>
              <a:t>Ersatzreihen Bauwirtschaft</a:t>
            </a:r>
          </a:p>
        </c:rich>
      </c:tx>
      <c:layout>
        <c:manualLayout>
          <c:xMode val="edge"/>
          <c:yMode val="edge"/>
          <c:x val="0.44205892900500743"/>
          <c:y val="2.4697085810985408E-2"/>
        </c:manualLayout>
      </c:layout>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3.0935212099057682E-2"/>
          <c:y val="0.11903218559956537"/>
          <c:w val="0.95781209575648607"/>
          <c:h val="0.73966652968723934"/>
        </c:manualLayout>
      </c:layout>
      <c:lineChart>
        <c:grouping val="standard"/>
        <c:varyColors val="0"/>
        <c:ser>
          <c:idx val="0"/>
          <c:order val="0"/>
          <c:tx>
            <c:strRef>
              <c:f>'Grafik Entwicklung 2023 Bas.''21'!$B$18</c:f>
              <c:strCache>
                <c:ptCount val="1"/>
                <c:pt idx="0">
                  <c:v>Gewerbliche Betriebsgebäude, Bauleistungen am Bauwerk, mit USt</c:v>
                </c:pt>
              </c:strCache>
            </c:strRef>
          </c:tx>
          <c:spPr>
            <a:ln w="22225" cap="rnd" cmpd="sng" algn="ctr">
              <a:solidFill>
                <a:schemeClr val="accent1"/>
              </a:solidFill>
              <a:prstDash val="sysDot"/>
              <a:round/>
            </a:ln>
            <a:effectLst/>
          </c:spPr>
          <c:marker>
            <c:symbol val="none"/>
          </c:marker>
          <c:cat>
            <c:numRef>
              <c:f>'Grafik Entwicklung 2023 Bas.''21'!$C$8:$BY$8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Bas.''21'!$C$18:$BY$18</c:f>
              <c:numCache>
                <c:formatCode>0.0000</c:formatCode>
                <c:ptCount val="75"/>
                <c:pt idx="9">
                  <c:v>10</c:v>
                </c:pt>
                <c:pt idx="10">
                  <c:v>10.3</c:v>
                </c:pt>
                <c:pt idx="11">
                  <c:v>11</c:v>
                </c:pt>
                <c:pt idx="12">
                  <c:v>11.7</c:v>
                </c:pt>
                <c:pt idx="13">
                  <c:v>12.6</c:v>
                </c:pt>
                <c:pt idx="14">
                  <c:v>13.2</c:v>
                </c:pt>
                <c:pt idx="15">
                  <c:v>13.7</c:v>
                </c:pt>
                <c:pt idx="16">
                  <c:v>14.2</c:v>
                </c:pt>
                <c:pt idx="17">
                  <c:v>14.6</c:v>
                </c:pt>
                <c:pt idx="18">
                  <c:v>13.9</c:v>
                </c:pt>
                <c:pt idx="19">
                  <c:v>14.6</c:v>
                </c:pt>
                <c:pt idx="20">
                  <c:v>15.9</c:v>
                </c:pt>
                <c:pt idx="21">
                  <c:v>18.8</c:v>
                </c:pt>
                <c:pt idx="22">
                  <c:v>20.9</c:v>
                </c:pt>
                <c:pt idx="23">
                  <c:v>21.8</c:v>
                </c:pt>
                <c:pt idx="24">
                  <c:v>23.1</c:v>
                </c:pt>
                <c:pt idx="25">
                  <c:v>24.5</c:v>
                </c:pt>
                <c:pt idx="26">
                  <c:v>25.3</c:v>
                </c:pt>
                <c:pt idx="27">
                  <c:v>26.3</c:v>
                </c:pt>
                <c:pt idx="28">
                  <c:v>27.4</c:v>
                </c:pt>
                <c:pt idx="29">
                  <c:v>28.9</c:v>
                </c:pt>
                <c:pt idx="30">
                  <c:v>31.1</c:v>
                </c:pt>
                <c:pt idx="31">
                  <c:v>34.299999999999997</c:v>
                </c:pt>
                <c:pt idx="32">
                  <c:v>36.5</c:v>
                </c:pt>
                <c:pt idx="33">
                  <c:v>37.9</c:v>
                </c:pt>
                <c:pt idx="34">
                  <c:v>38.799999999999997</c:v>
                </c:pt>
                <c:pt idx="35">
                  <c:v>39.700000000000003</c:v>
                </c:pt>
                <c:pt idx="36">
                  <c:v>40</c:v>
                </c:pt>
                <c:pt idx="37">
                  <c:v>40.9</c:v>
                </c:pt>
                <c:pt idx="38">
                  <c:v>41.8</c:v>
                </c:pt>
                <c:pt idx="39">
                  <c:v>42.7</c:v>
                </c:pt>
                <c:pt idx="40">
                  <c:v>44.1</c:v>
                </c:pt>
                <c:pt idx="41">
                  <c:v>46.9</c:v>
                </c:pt>
                <c:pt idx="42">
                  <c:v>49.8</c:v>
                </c:pt>
                <c:pt idx="43">
                  <c:v>52.8</c:v>
                </c:pt>
                <c:pt idx="44">
                  <c:v>55.1</c:v>
                </c:pt>
                <c:pt idx="45">
                  <c:v>56.3</c:v>
                </c:pt>
                <c:pt idx="46">
                  <c:v>57.6</c:v>
                </c:pt>
                <c:pt idx="47">
                  <c:v>57.7</c:v>
                </c:pt>
                <c:pt idx="48">
                  <c:v>57.4</c:v>
                </c:pt>
                <c:pt idx="49">
                  <c:v>57.5</c:v>
                </c:pt>
                <c:pt idx="50">
                  <c:v>57.3</c:v>
                </c:pt>
                <c:pt idx="51">
                  <c:v>57.8</c:v>
                </c:pt>
                <c:pt idx="52">
                  <c:v>57.9</c:v>
                </c:pt>
                <c:pt idx="53">
                  <c:v>58</c:v>
                </c:pt>
                <c:pt idx="54">
                  <c:v>58.2</c:v>
                </c:pt>
                <c:pt idx="55">
                  <c:v>59.1</c:v>
                </c:pt>
                <c:pt idx="56">
                  <c:v>60.3</c:v>
                </c:pt>
                <c:pt idx="57">
                  <c:v>61.7</c:v>
                </c:pt>
                <c:pt idx="58">
                  <c:v>66.099999999999994</c:v>
                </c:pt>
                <c:pt idx="59">
                  <c:v>68.5</c:v>
                </c:pt>
                <c:pt idx="60">
                  <c:v>69.3</c:v>
                </c:pt>
                <c:pt idx="61">
                  <c:v>70</c:v>
                </c:pt>
                <c:pt idx="62">
                  <c:v>72.2</c:v>
                </c:pt>
                <c:pt idx="63">
                  <c:v>74.099999999999994</c:v>
                </c:pt>
                <c:pt idx="64">
                  <c:v>75.5</c:v>
                </c:pt>
                <c:pt idx="65">
                  <c:v>76.8</c:v>
                </c:pt>
                <c:pt idx="66">
                  <c:v>78.099999999999994</c:v>
                </c:pt>
                <c:pt idx="67">
                  <c:v>79.7</c:v>
                </c:pt>
                <c:pt idx="68">
                  <c:v>82.4</c:v>
                </c:pt>
                <c:pt idx="69">
                  <c:v>86.1</c:v>
                </c:pt>
                <c:pt idx="70">
                  <c:v>89.9</c:v>
                </c:pt>
                <c:pt idx="71">
                  <c:v>91.3</c:v>
                </c:pt>
                <c:pt idx="72">
                  <c:v>100</c:v>
                </c:pt>
                <c:pt idx="73">
                  <c:v>117.2</c:v>
                </c:pt>
                <c:pt idx="74">
                  <c:v>127</c:v>
                </c:pt>
              </c:numCache>
            </c:numRef>
          </c:val>
          <c:smooth val="0"/>
          <c:extLst>
            <c:ext xmlns:c16="http://schemas.microsoft.com/office/drawing/2014/chart" uri="{C3380CC4-5D6E-409C-BE32-E72D297353CC}">
              <c16:uniqueId val="{00000000-CB09-4866-B3AE-223883433CFC}"/>
            </c:ext>
          </c:extLst>
        </c:ser>
        <c:ser>
          <c:idx val="1"/>
          <c:order val="1"/>
          <c:tx>
            <c:strRef>
              <c:f>'Grafik Entwicklung 2023 Bas.''21'!$B$19</c:f>
              <c:strCache>
                <c:ptCount val="1"/>
                <c:pt idx="0">
                  <c:v>Ortskanäle, Bauleistungen am Bauwerk (Tiefbau), mit USt</c:v>
                </c:pt>
              </c:strCache>
            </c:strRef>
          </c:tx>
          <c:spPr>
            <a:ln w="22225" cap="rnd" cmpd="sng" algn="ctr">
              <a:solidFill>
                <a:schemeClr val="accent2"/>
              </a:solidFill>
              <a:prstDash val="sysDot"/>
              <a:round/>
            </a:ln>
            <a:effectLst/>
          </c:spPr>
          <c:marker>
            <c:symbol val="none"/>
          </c:marker>
          <c:cat>
            <c:numRef>
              <c:f>'Grafik Entwicklung 2023 Bas.''21'!$C$8:$BY$8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Bas.''21'!$C$19:$BY$19</c:f>
              <c:numCache>
                <c:formatCode>0.0000</c:formatCode>
                <c:ptCount val="75"/>
                <c:pt idx="9">
                  <c:v>15.4</c:v>
                </c:pt>
                <c:pt idx="10">
                  <c:v>16.600000000000001</c:v>
                </c:pt>
                <c:pt idx="11">
                  <c:v>17.899999999999999</c:v>
                </c:pt>
                <c:pt idx="12">
                  <c:v>19.2</c:v>
                </c:pt>
                <c:pt idx="13">
                  <c:v>20.399999999999999</c:v>
                </c:pt>
                <c:pt idx="14">
                  <c:v>21.4</c:v>
                </c:pt>
                <c:pt idx="15">
                  <c:v>21.7</c:v>
                </c:pt>
                <c:pt idx="16">
                  <c:v>21.2</c:v>
                </c:pt>
                <c:pt idx="17">
                  <c:v>21.3</c:v>
                </c:pt>
                <c:pt idx="18">
                  <c:v>20.399999999999999</c:v>
                </c:pt>
                <c:pt idx="19">
                  <c:v>21.6</c:v>
                </c:pt>
                <c:pt idx="20">
                  <c:v>22.6</c:v>
                </c:pt>
                <c:pt idx="21">
                  <c:v>26.4</c:v>
                </c:pt>
                <c:pt idx="22">
                  <c:v>28.6</c:v>
                </c:pt>
                <c:pt idx="23">
                  <c:v>29.6</c:v>
                </c:pt>
                <c:pt idx="24">
                  <c:v>30.8</c:v>
                </c:pt>
                <c:pt idx="25">
                  <c:v>32.799999999999997</c:v>
                </c:pt>
                <c:pt idx="26">
                  <c:v>33.4</c:v>
                </c:pt>
                <c:pt idx="27">
                  <c:v>34</c:v>
                </c:pt>
                <c:pt idx="28">
                  <c:v>35.299999999999997</c:v>
                </c:pt>
                <c:pt idx="29">
                  <c:v>37.6</c:v>
                </c:pt>
                <c:pt idx="30">
                  <c:v>41.5</c:v>
                </c:pt>
                <c:pt idx="31">
                  <c:v>46.1</c:v>
                </c:pt>
                <c:pt idx="32">
                  <c:v>47.4</c:v>
                </c:pt>
                <c:pt idx="33">
                  <c:v>46.6</c:v>
                </c:pt>
                <c:pt idx="34">
                  <c:v>46.6</c:v>
                </c:pt>
                <c:pt idx="35">
                  <c:v>47.3</c:v>
                </c:pt>
                <c:pt idx="36">
                  <c:v>47.5</c:v>
                </c:pt>
                <c:pt idx="37">
                  <c:v>48.6</c:v>
                </c:pt>
                <c:pt idx="38">
                  <c:v>49.4</c:v>
                </c:pt>
                <c:pt idx="39">
                  <c:v>50.1</c:v>
                </c:pt>
                <c:pt idx="40">
                  <c:v>51.5</c:v>
                </c:pt>
                <c:pt idx="41">
                  <c:v>55.1</c:v>
                </c:pt>
                <c:pt idx="42">
                  <c:v>59.1</c:v>
                </c:pt>
                <c:pt idx="43">
                  <c:v>62.9</c:v>
                </c:pt>
                <c:pt idx="44">
                  <c:v>65.3</c:v>
                </c:pt>
                <c:pt idx="45">
                  <c:v>66</c:v>
                </c:pt>
                <c:pt idx="46">
                  <c:v>66.599999999999994</c:v>
                </c:pt>
                <c:pt idx="47">
                  <c:v>65.5</c:v>
                </c:pt>
                <c:pt idx="48">
                  <c:v>64.3</c:v>
                </c:pt>
                <c:pt idx="49">
                  <c:v>63.7</c:v>
                </c:pt>
                <c:pt idx="50">
                  <c:v>63.4</c:v>
                </c:pt>
                <c:pt idx="51">
                  <c:v>63.6</c:v>
                </c:pt>
                <c:pt idx="52">
                  <c:v>63.4</c:v>
                </c:pt>
                <c:pt idx="53">
                  <c:v>63.3</c:v>
                </c:pt>
                <c:pt idx="54">
                  <c:v>63.1</c:v>
                </c:pt>
                <c:pt idx="55">
                  <c:v>63</c:v>
                </c:pt>
                <c:pt idx="56">
                  <c:v>63.1</c:v>
                </c:pt>
                <c:pt idx="57">
                  <c:v>64.7</c:v>
                </c:pt>
                <c:pt idx="58">
                  <c:v>68.400000000000006</c:v>
                </c:pt>
                <c:pt idx="59">
                  <c:v>70.5</c:v>
                </c:pt>
                <c:pt idx="60">
                  <c:v>71.7</c:v>
                </c:pt>
                <c:pt idx="61">
                  <c:v>72</c:v>
                </c:pt>
                <c:pt idx="62">
                  <c:v>73.400000000000006</c:v>
                </c:pt>
                <c:pt idx="63">
                  <c:v>75.3</c:v>
                </c:pt>
                <c:pt idx="64">
                  <c:v>76.599999999999994</c:v>
                </c:pt>
                <c:pt idx="65">
                  <c:v>77.8</c:v>
                </c:pt>
                <c:pt idx="66">
                  <c:v>79.3</c:v>
                </c:pt>
                <c:pt idx="67">
                  <c:v>80.599999999999994</c:v>
                </c:pt>
                <c:pt idx="68">
                  <c:v>83.5</c:v>
                </c:pt>
                <c:pt idx="69">
                  <c:v>88.3</c:v>
                </c:pt>
                <c:pt idx="70">
                  <c:v>93.2</c:v>
                </c:pt>
                <c:pt idx="71">
                  <c:v>94.2</c:v>
                </c:pt>
                <c:pt idx="72">
                  <c:v>100</c:v>
                </c:pt>
                <c:pt idx="73">
                  <c:v>115</c:v>
                </c:pt>
                <c:pt idx="74">
                  <c:v>126</c:v>
                </c:pt>
              </c:numCache>
            </c:numRef>
          </c:val>
          <c:smooth val="0"/>
          <c:extLst>
            <c:ext xmlns:c16="http://schemas.microsoft.com/office/drawing/2014/chart" uri="{C3380CC4-5D6E-409C-BE32-E72D297353CC}">
              <c16:uniqueId val="{00000001-CB09-4866-B3AE-223883433CFC}"/>
            </c:ext>
          </c:extLst>
        </c:ser>
        <c:ser>
          <c:idx val="2"/>
          <c:order val="2"/>
          <c:tx>
            <c:strRef>
              <c:f>'Grafik Entwicklung 2023 Bas.''21'!$B$20</c:f>
              <c:strCache>
                <c:ptCount val="1"/>
                <c:pt idx="0">
                  <c:v>Wiederherstellungswerte für 1913/1914 erstellte Wohngebäude</c:v>
                </c:pt>
              </c:strCache>
            </c:strRef>
          </c:tx>
          <c:spPr>
            <a:ln w="22225" cap="rnd" cmpd="sng" algn="ctr">
              <a:solidFill>
                <a:srgbClr val="7030A0"/>
              </a:solidFill>
              <a:prstDash val="sysDot"/>
              <a:round/>
            </a:ln>
            <a:effectLst/>
          </c:spPr>
          <c:marker>
            <c:symbol val="none"/>
          </c:marker>
          <c:cat>
            <c:numRef>
              <c:f>'Grafik Entwicklung 2023 Bas.''21'!$C$8:$BY$8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Bas.''21'!$C$20:$BY$20</c:f>
              <c:numCache>
                <c:formatCode>0.0000</c:formatCode>
                <c:ptCount val="75"/>
                <c:pt idx="0">
                  <c:v>2.6259999999999999</c:v>
                </c:pt>
                <c:pt idx="1">
                  <c:v>2.5030000000000001</c:v>
                </c:pt>
                <c:pt idx="2">
                  <c:v>2.8980000000000001</c:v>
                </c:pt>
                <c:pt idx="3">
                  <c:v>3.0880000000000001</c:v>
                </c:pt>
                <c:pt idx="4">
                  <c:v>2.9860000000000002</c:v>
                </c:pt>
                <c:pt idx="5">
                  <c:v>3</c:v>
                </c:pt>
                <c:pt idx="6">
                  <c:v>3.1629999999999998</c:v>
                </c:pt>
                <c:pt idx="7">
                  <c:v>3.2450000000000001</c:v>
                </c:pt>
                <c:pt idx="8">
                  <c:v>3.3610000000000002</c:v>
                </c:pt>
                <c:pt idx="9">
                  <c:v>3.4689999999999999</c:v>
                </c:pt>
                <c:pt idx="10">
                  <c:v>3.653</c:v>
                </c:pt>
                <c:pt idx="11">
                  <c:v>3.9249999999999998</c:v>
                </c:pt>
                <c:pt idx="12">
                  <c:v>4.2240000000000002</c:v>
                </c:pt>
                <c:pt idx="13">
                  <c:v>4.5709999999999997</c:v>
                </c:pt>
                <c:pt idx="14">
                  <c:v>4.8099999999999996</c:v>
                </c:pt>
                <c:pt idx="15">
                  <c:v>5.0339999999999998</c:v>
                </c:pt>
                <c:pt idx="16">
                  <c:v>5.2450000000000001</c:v>
                </c:pt>
                <c:pt idx="17">
                  <c:v>5.415</c:v>
                </c:pt>
                <c:pt idx="18">
                  <c:v>5.2990000000000004</c:v>
                </c:pt>
                <c:pt idx="19">
                  <c:v>5.524</c:v>
                </c:pt>
                <c:pt idx="20">
                  <c:v>5.84</c:v>
                </c:pt>
                <c:pt idx="21">
                  <c:v>6.8029999999999999</c:v>
                </c:pt>
                <c:pt idx="22">
                  <c:v>7.5049999999999999</c:v>
                </c:pt>
                <c:pt idx="23">
                  <c:v>8.0120000000000005</c:v>
                </c:pt>
                <c:pt idx="24">
                  <c:v>8.6</c:v>
                </c:pt>
                <c:pt idx="25">
                  <c:v>9.2260000000000009</c:v>
                </c:pt>
                <c:pt idx="26">
                  <c:v>9.4459999999999997</c:v>
                </c:pt>
                <c:pt idx="27">
                  <c:v>9.7710000000000008</c:v>
                </c:pt>
                <c:pt idx="28">
                  <c:v>10.244999999999999</c:v>
                </c:pt>
                <c:pt idx="29">
                  <c:v>10.878</c:v>
                </c:pt>
                <c:pt idx="30">
                  <c:v>11.833</c:v>
                </c:pt>
                <c:pt idx="31">
                  <c:v>13.097</c:v>
                </c:pt>
                <c:pt idx="32">
                  <c:v>13.863</c:v>
                </c:pt>
                <c:pt idx="33">
                  <c:v>14.263</c:v>
                </c:pt>
                <c:pt idx="34">
                  <c:v>14.564</c:v>
                </c:pt>
                <c:pt idx="35">
                  <c:v>14.923999999999999</c:v>
                </c:pt>
                <c:pt idx="36">
                  <c:v>14.987</c:v>
                </c:pt>
                <c:pt idx="37">
                  <c:v>15.193</c:v>
                </c:pt>
                <c:pt idx="38">
                  <c:v>15.481999999999999</c:v>
                </c:pt>
                <c:pt idx="39">
                  <c:v>15.811</c:v>
                </c:pt>
                <c:pt idx="40">
                  <c:v>16.388999999999999</c:v>
                </c:pt>
                <c:pt idx="41">
                  <c:v>17.445</c:v>
                </c:pt>
                <c:pt idx="42">
                  <c:v>18.655999999999999</c:v>
                </c:pt>
                <c:pt idx="43">
                  <c:v>19.850000000000001</c:v>
                </c:pt>
                <c:pt idx="44">
                  <c:v>20.83</c:v>
                </c:pt>
                <c:pt idx="45">
                  <c:v>21.329000000000001</c:v>
                </c:pt>
                <c:pt idx="46">
                  <c:v>21.829000000000001</c:v>
                </c:pt>
                <c:pt idx="47">
                  <c:v>21.791</c:v>
                </c:pt>
                <c:pt idx="48">
                  <c:v>21.626999999999999</c:v>
                </c:pt>
                <c:pt idx="49">
                  <c:v>21.550999999999998</c:v>
                </c:pt>
                <c:pt idx="50">
                  <c:v>21.474</c:v>
                </c:pt>
                <c:pt idx="51">
                  <c:v>21.545000000000002</c:v>
                </c:pt>
                <c:pt idx="52">
                  <c:v>21.529</c:v>
                </c:pt>
                <c:pt idx="53">
                  <c:v>21.518000000000001</c:v>
                </c:pt>
                <c:pt idx="54">
                  <c:v>21.529</c:v>
                </c:pt>
                <c:pt idx="55">
                  <c:v>21.809000000000001</c:v>
                </c:pt>
                <c:pt idx="56">
                  <c:v>22.003</c:v>
                </c:pt>
                <c:pt idx="57">
                  <c:v>22.420999999999999</c:v>
                </c:pt>
                <c:pt idx="58">
                  <c:v>23.917000000000002</c:v>
                </c:pt>
                <c:pt idx="59">
                  <c:v>24.599</c:v>
                </c:pt>
                <c:pt idx="60">
                  <c:v>24.808</c:v>
                </c:pt>
                <c:pt idx="61">
                  <c:v>25.064</c:v>
                </c:pt>
                <c:pt idx="62">
                  <c:v>25.753</c:v>
                </c:pt>
                <c:pt idx="63">
                  <c:v>26.411000000000001</c:v>
                </c:pt>
                <c:pt idx="64">
                  <c:v>26.95</c:v>
                </c:pt>
                <c:pt idx="65">
                  <c:v>27.413</c:v>
                </c:pt>
                <c:pt idx="66">
                  <c:v>27.832000000000001</c:v>
                </c:pt>
                <c:pt idx="67">
                  <c:v>28.402000000000001</c:v>
                </c:pt>
                <c:pt idx="68">
                  <c:v>29.292999999999999</c:v>
                </c:pt>
                <c:pt idx="69">
                  <c:v>30.58</c:v>
                </c:pt>
                <c:pt idx="70">
                  <c:v>31.902000000000001</c:v>
                </c:pt>
                <c:pt idx="71">
                  <c:v>32.396000000000001</c:v>
                </c:pt>
                <c:pt idx="72">
                  <c:v>35.39</c:v>
                </c:pt>
                <c:pt idx="73">
                  <c:v>41.167000000000002</c:v>
                </c:pt>
                <c:pt idx="74">
                  <c:v>44.616999999999997</c:v>
                </c:pt>
              </c:numCache>
            </c:numRef>
          </c:val>
          <c:smooth val="0"/>
          <c:extLst>
            <c:ext xmlns:c16="http://schemas.microsoft.com/office/drawing/2014/chart" uri="{C3380CC4-5D6E-409C-BE32-E72D297353CC}">
              <c16:uniqueId val="{00000002-CB09-4866-B3AE-223883433CFC}"/>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catAx>
        <c:axId val="1706334784"/>
        <c:scaling>
          <c:orientation val="minMax"/>
        </c:scaling>
        <c:delete val="0"/>
        <c:axPos val="b"/>
        <c:numFmt formatCode="General" sourceLinked="1"/>
        <c:majorTickMark val="none"/>
        <c:minorTickMark val="none"/>
        <c:tickLblPos val="nextTo"/>
        <c:spPr>
          <a:noFill/>
          <a:ln w="6350" cap="flat" cmpd="sng" algn="ctr">
            <a:solidFill>
              <a:srgbClr val="264F87"/>
            </a:solidFill>
            <a:round/>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1515950944"/>
        <c:crosses val="autoZero"/>
        <c:auto val="1"/>
        <c:lblAlgn val="ctr"/>
        <c:lblOffset val="100"/>
        <c:noMultiLvlLbl val="0"/>
      </c:catAx>
      <c:valAx>
        <c:axId val="1515950944"/>
        <c:scaling>
          <c:orientation val="minMax"/>
          <c:max val="160"/>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a:solidFill>
                  <a:srgbClr val="264F87"/>
                </a:solidFill>
              </a:rPr>
              <a:t>Ersatzreihen Erzeugerpreise</a:t>
            </a:r>
          </a:p>
        </c:rich>
      </c:tx>
      <c:layout>
        <c:manualLayout>
          <c:xMode val="edge"/>
          <c:yMode val="edge"/>
          <c:x val="0.44853453712159064"/>
          <c:y val="3.2391844555552232E-2"/>
        </c:manualLayout>
      </c:layout>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'Grafik Entwicklung 2023 Bas.''21'!$B$22</c:f>
              <c:strCache>
                <c:ptCount val="1"/>
                <c:pt idx="0">
                  <c:v>Rohre aus Eisen oder Stahl</c:v>
                </c:pt>
              </c:strCache>
            </c:strRef>
          </c:tx>
          <c:spPr>
            <a:ln w="22225" cap="rnd" cmpd="sng" algn="ctr">
              <a:solidFill>
                <a:schemeClr val="accent1"/>
              </a:solidFill>
              <a:prstDash val="sysDot"/>
              <a:round/>
            </a:ln>
            <a:effectLst/>
          </c:spPr>
          <c:marker>
            <c:symbol val="none"/>
          </c:marker>
          <c:cat>
            <c:numRef>
              <c:f>'Grafik Entwicklung 2023 Bas.''21'!$C$8:$BY$8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Bas.''21'!$C$22:$BY$22</c:f>
              <c:numCache>
                <c:formatCode>0.0000</c:formatCode>
                <c:ptCount val="75"/>
                <c:pt idx="51">
                  <c:v>100</c:v>
                </c:pt>
                <c:pt idx="52">
                  <c:v>104.4</c:v>
                </c:pt>
                <c:pt idx="53">
                  <c:v>104.1</c:v>
                </c:pt>
                <c:pt idx="54">
                  <c:v>107.2</c:v>
                </c:pt>
                <c:pt idx="55">
                  <c:v>122.1</c:v>
                </c:pt>
                <c:pt idx="56">
                  <c:v>137.19999999999999</c:v>
                </c:pt>
              </c:numCache>
            </c:numRef>
          </c:val>
          <c:smooth val="0"/>
          <c:extLst>
            <c:ext xmlns:c16="http://schemas.microsoft.com/office/drawing/2014/chart" uri="{C3380CC4-5D6E-409C-BE32-E72D297353CC}">
              <c16:uniqueId val="{00000000-595A-4912-933F-3C2A08F99D68}"/>
            </c:ext>
          </c:extLst>
        </c:ser>
        <c:ser>
          <c:idx val="1"/>
          <c:order val="1"/>
          <c:tx>
            <c:strRef>
              <c:f>'Grafik Entwicklung 2023 Bas.''21'!$B$23</c:f>
              <c:strCache>
                <c:ptCount val="1"/>
                <c:pt idx="0">
                  <c:v>Präzisionsstahlrohre, nahtlos und geschweißt</c:v>
                </c:pt>
              </c:strCache>
            </c:strRef>
          </c:tx>
          <c:spPr>
            <a:ln w="22225" cap="rnd" cmpd="sng" algn="ctr">
              <a:solidFill>
                <a:schemeClr val="accent2"/>
              </a:solidFill>
              <a:prstDash val="sysDot"/>
              <a:round/>
            </a:ln>
            <a:effectLst/>
          </c:spPr>
          <c:marker>
            <c:symbol val="none"/>
          </c:marker>
          <c:cat>
            <c:numRef>
              <c:f>'Grafik Entwicklung 2023 Bas.''21'!$C$8:$BY$8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Bas.''21'!$C$23:$BY$23</c:f>
              <c:numCache>
                <c:formatCode>0.0000</c:formatCode>
                <c:ptCount val="75"/>
                <c:pt idx="19">
                  <c:v>55</c:v>
                </c:pt>
                <c:pt idx="20">
                  <c:v>56.7</c:v>
                </c:pt>
                <c:pt idx="21">
                  <c:v>60.6</c:v>
                </c:pt>
                <c:pt idx="22">
                  <c:v>61.6</c:v>
                </c:pt>
                <c:pt idx="23">
                  <c:v>61.6</c:v>
                </c:pt>
                <c:pt idx="24">
                  <c:v>67</c:v>
                </c:pt>
                <c:pt idx="25">
                  <c:v>76.2</c:v>
                </c:pt>
                <c:pt idx="26">
                  <c:v>73.5</c:v>
                </c:pt>
                <c:pt idx="27">
                  <c:v>75.5</c:v>
                </c:pt>
                <c:pt idx="28">
                  <c:v>73.599999999999994</c:v>
                </c:pt>
                <c:pt idx="29">
                  <c:v>75.599999999999994</c:v>
                </c:pt>
                <c:pt idx="30">
                  <c:v>76.5</c:v>
                </c:pt>
                <c:pt idx="31">
                  <c:v>77.099999999999994</c:v>
                </c:pt>
                <c:pt idx="32">
                  <c:v>78.5</c:v>
                </c:pt>
                <c:pt idx="33">
                  <c:v>90.1</c:v>
                </c:pt>
                <c:pt idx="34">
                  <c:v>86.3</c:v>
                </c:pt>
                <c:pt idx="35">
                  <c:v>88</c:v>
                </c:pt>
                <c:pt idx="36">
                  <c:v>94.1</c:v>
                </c:pt>
                <c:pt idx="37">
                  <c:v>95.9</c:v>
                </c:pt>
                <c:pt idx="38">
                  <c:v>91.2</c:v>
                </c:pt>
                <c:pt idx="39">
                  <c:v>92.7</c:v>
                </c:pt>
                <c:pt idx="40">
                  <c:v>97.1</c:v>
                </c:pt>
                <c:pt idx="41">
                  <c:v>98.2</c:v>
                </c:pt>
                <c:pt idx="42">
                  <c:v>97.5</c:v>
                </c:pt>
                <c:pt idx="43">
                  <c:v>97.2</c:v>
                </c:pt>
                <c:pt idx="44">
                  <c:v>87.7</c:v>
                </c:pt>
                <c:pt idx="45">
                  <c:v>88.7</c:v>
                </c:pt>
                <c:pt idx="46">
                  <c:v>97.8</c:v>
                </c:pt>
                <c:pt idx="47">
                  <c:v>94.9</c:v>
                </c:pt>
                <c:pt idx="48">
                  <c:v>94.5</c:v>
                </c:pt>
                <c:pt idx="49">
                  <c:v>96.4</c:v>
                </c:pt>
                <c:pt idx="50">
                  <c:v>93.2</c:v>
                </c:pt>
                <c:pt idx="51">
                  <c:v>100</c:v>
                </c:pt>
              </c:numCache>
            </c:numRef>
          </c:val>
          <c:smooth val="0"/>
          <c:extLst>
            <c:ext xmlns:c16="http://schemas.microsoft.com/office/drawing/2014/chart" uri="{C3380CC4-5D6E-409C-BE32-E72D297353CC}">
              <c16:uniqueId val="{00000001-595A-4912-933F-3C2A08F99D68}"/>
            </c:ext>
          </c:extLst>
        </c:ser>
        <c:ser>
          <c:idx val="2"/>
          <c:order val="2"/>
          <c:tx>
            <c:strRef>
              <c:f>'Grafik Entwicklung 2023 Bas.''21'!$B$24</c:f>
              <c:strCache>
                <c:ptCount val="1"/>
                <c:pt idx="0">
                  <c:v>Eisen und Stahl</c:v>
                </c:pt>
              </c:strCache>
            </c:strRef>
          </c:tx>
          <c:spPr>
            <a:ln w="22225" cap="rnd" cmpd="sng" algn="ctr">
              <a:solidFill>
                <a:schemeClr val="accent3"/>
              </a:solidFill>
              <a:prstDash val="sysDot"/>
              <a:round/>
            </a:ln>
            <a:effectLst/>
          </c:spPr>
          <c:marker>
            <c:symbol val="none"/>
          </c:marker>
          <c:cat>
            <c:numRef>
              <c:f>'Grafik Entwicklung 2023 Bas.''21'!$C$8:$BY$8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Bas.''21'!$C$24:$BY$24</c:f>
              <c:numCache>
                <c:formatCode>0.0000</c:formatCode>
                <c:ptCount val="75"/>
                <c:pt idx="0">
                  <c:v>31.7</c:v>
                </c:pt>
                <c:pt idx="1">
                  <c:v>32.9</c:v>
                </c:pt>
                <c:pt idx="2">
                  <c:v>40.200000000000003</c:v>
                </c:pt>
                <c:pt idx="3">
                  <c:v>56</c:v>
                </c:pt>
                <c:pt idx="4">
                  <c:v>58.3</c:v>
                </c:pt>
                <c:pt idx="5">
                  <c:v>56.5</c:v>
                </c:pt>
                <c:pt idx="6">
                  <c:v>58.3</c:v>
                </c:pt>
                <c:pt idx="7">
                  <c:v>59.9</c:v>
                </c:pt>
                <c:pt idx="8">
                  <c:v>63.4</c:v>
                </c:pt>
                <c:pt idx="9">
                  <c:v>64.5</c:v>
                </c:pt>
                <c:pt idx="10">
                  <c:v>64.099999999999994</c:v>
                </c:pt>
                <c:pt idx="11">
                  <c:v>64.099999999999994</c:v>
                </c:pt>
                <c:pt idx="12">
                  <c:v>63.5</c:v>
                </c:pt>
                <c:pt idx="13">
                  <c:v>62.8</c:v>
                </c:pt>
                <c:pt idx="14">
                  <c:v>61.9</c:v>
                </c:pt>
                <c:pt idx="15">
                  <c:v>61.9</c:v>
                </c:pt>
                <c:pt idx="16">
                  <c:v>61.6</c:v>
                </c:pt>
                <c:pt idx="17">
                  <c:v>61.7</c:v>
                </c:pt>
                <c:pt idx="18">
                  <c:v>57.8</c:v>
                </c:pt>
                <c:pt idx="19">
                  <c:v>56.9</c:v>
                </c:pt>
              </c:numCache>
            </c:numRef>
          </c:val>
          <c:smooth val="0"/>
          <c:extLst>
            <c:ext xmlns:c16="http://schemas.microsoft.com/office/drawing/2014/chart" uri="{C3380CC4-5D6E-409C-BE32-E72D297353CC}">
              <c16:uniqueId val="{00000002-595A-4912-933F-3C2A08F99D68}"/>
            </c:ext>
          </c:extLst>
        </c:ser>
        <c:ser>
          <c:idx val="3"/>
          <c:order val="3"/>
          <c:tx>
            <c:strRef>
              <c:f>'Grafik Entwicklung 2023 Bas.''21'!$B$25</c:f>
              <c:strCache>
                <c:ptCount val="1"/>
                <c:pt idx="0">
                  <c:v>Kabel</c:v>
                </c:pt>
              </c:strCache>
            </c:strRef>
          </c:tx>
          <c:spPr>
            <a:ln w="22225" cap="rnd" cmpd="sng" algn="ctr">
              <a:solidFill>
                <a:schemeClr val="accent4"/>
              </a:solidFill>
              <a:prstDash val="sysDot"/>
              <a:round/>
            </a:ln>
            <a:effectLst/>
          </c:spPr>
          <c:marker>
            <c:symbol val="none"/>
          </c:marker>
          <c:cat>
            <c:numRef>
              <c:f>'Grafik Entwicklung 2023 Bas.''21'!$C$8:$BY$8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Bas.''21'!$C$25:$BY$25</c:f>
              <c:numCache>
                <c:formatCode>0.0000</c:formatCode>
                <c:ptCount val="75"/>
                <c:pt idx="9">
                  <c:v>68.3</c:v>
                </c:pt>
                <c:pt idx="10">
                  <c:v>69.599999999999994</c:v>
                </c:pt>
                <c:pt idx="11">
                  <c:v>70</c:v>
                </c:pt>
                <c:pt idx="12">
                  <c:v>66.2</c:v>
                </c:pt>
                <c:pt idx="13">
                  <c:v>65.900000000000006</c:v>
                </c:pt>
                <c:pt idx="14">
                  <c:v>65.099999999999994</c:v>
                </c:pt>
                <c:pt idx="15">
                  <c:v>74</c:v>
                </c:pt>
                <c:pt idx="16">
                  <c:v>82.4</c:v>
                </c:pt>
                <c:pt idx="17">
                  <c:v>90.8</c:v>
                </c:pt>
                <c:pt idx="18">
                  <c:v>80.599999999999994</c:v>
                </c:pt>
                <c:pt idx="19">
                  <c:v>78.5</c:v>
                </c:pt>
                <c:pt idx="20">
                  <c:v>82.1</c:v>
                </c:pt>
                <c:pt idx="21">
                  <c:v>83.8</c:v>
                </c:pt>
                <c:pt idx="22">
                  <c:v>75.3</c:v>
                </c:pt>
                <c:pt idx="23">
                  <c:v>74</c:v>
                </c:pt>
                <c:pt idx="24">
                  <c:v>78.599999999999994</c:v>
                </c:pt>
                <c:pt idx="25">
                  <c:v>83.1</c:v>
                </c:pt>
                <c:pt idx="26">
                  <c:v>74.5</c:v>
                </c:pt>
                <c:pt idx="27">
                  <c:v>76.400000000000006</c:v>
                </c:pt>
                <c:pt idx="28">
                  <c:v>75.2</c:v>
                </c:pt>
                <c:pt idx="29">
                  <c:v>74.3</c:v>
                </c:pt>
                <c:pt idx="30">
                  <c:v>80</c:v>
                </c:pt>
                <c:pt idx="31">
                  <c:v>86.1</c:v>
                </c:pt>
                <c:pt idx="32">
                  <c:v>89.9</c:v>
                </c:pt>
                <c:pt idx="33">
                  <c:v>92</c:v>
                </c:pt>
                <c:pt idx="34">
                  <c:v>97.4</c:v>
                </c:pt>
                <c:pt idx="35">
                  <c:v>100.3</c:v>
                </c:pt>
                <c:pt idx="36">
                  <c:v>102.9</c:v>
                </c:pt>
                <c:pt idx="37">
                  <c:v>98.3</c:v>
                </c:pt>
                <c:pt idx="38">
                  <c:v>99</c:v>
                </c:pt>
                <c:pt idx="39">
                  <c:v>106.1</c:v>
                </c:pt>
                <c:pt idx="40">
                  <c:v>109.4</c:v>
                </c:pt>
                <c:pt idx="41">
                  <c:v>102</c:v>
                </c:pt>
                <c:pt idx="42">
                  <c:v>100</c:v>
                </c:pt>
                <c:pt idx="43">
                  <c:v>96.2</c:v>
                </c:pt>
                <c:pt idx="44">
                  <c:v>90.2</c:v>
                </c:pt>
                <c:pt idx="45">
                  <c:v>86.7</c:v>
                </c:pt>
                <c:pt idx="46">
                  <c:v>82.7</c:v>
                </c:pt>
              </c:numCache>
            </c:numRef>
          </c:val>
          <c:smooth val="0"/>
          <c:extLst>
            <c:ext xmlns:c16="http://schemas.microsoft.com/office/drawing/2014/chart" uri="{C3380CC4-5D6E-409C-BE32-E72D297353CC}">
              <c16:uniqueId val="{00000003-595A-4912-933F-3C2A08F99D68}"/>
            </c:ext>
          </c:extLst>
        </c:ser>
        <c:ser>
          <c:idx val="4"/>
          <c:order val="4"/>
          <c:tx>
            <c:strRef>
              <c:f>'Grafik Entwicklung 2023 Bas.''21'!$B$26</c:f>
              <c:strCache>
                <c:ptCount val="1"/>
                <c:pt idx="0">
                  <c:v>Isolierte Drähte und Leitungen</c:v>
                </c:pt>
              </c:strCache>
            </c:strRef>
          </c:tx>
          <c:spPr>
            <a:ln w="22225" cap="rnd" cmpd="sng" algn="ctr">
              <a:solidFill>
                <a:schemeClr val="accent5"/>
              </a:solidFill>
              <a:prstDash val="sysDot"/>
              <a:round/>
            </a:ln>
            <a:effectLst/>
          </c:spPr>
          <c:marker>
            <c:symbol val="none"/>
          </c:marker>
          <c:cat>
            <c:numRef>
              <c:f>'Grafik Entwicklung 2023 Bas.''21'!$C$8:$BY$8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Bas.''21'!$C$26:$BY$26</c:f>
              <c:numCache>
                <c:formatCode>0.0000</c:formatCode>
                <c:ptCount val="75"/>
                <c:pt idx="9">
                  <c:v>91.1</c:v>
                </c:pt>
                <c:pt idx="10">
                  <c:v>93</c:v>
                </c:pt>
                <c:pt idx="11">
                  <c:v>95</c:v>
                </c:pt>
                <c:pt idx="12">
                  <c:v>92.9</c:v>
                </c:pt>
                <c:pt idx="13">
                  <c:v>89.2</c:v>
                </c:pt>
                <c:pt idx="14">
                  <c:v>84.8</c:v>
                </c:pt>
                <c:pt idx="15">
                  <c:v>92.4</c:v>
                </c:pt>
                <c:pt idx="16">
                  <c:v>101.3</c:v>
                </c:pt>
                <c:pt idx="17">
                  <c:v>115.2</c:v>
                </c:pt>
                <c:pt idx="18">
                  <c:v>101.4</c:v>
                </c:pt>
                <c:pt idx="19">
                  <c:v>93.9</c:v>
                </c:pt>
                <c:pt idx="20">
                  <c:v>101.6</c:v>
                </c:pt>
                <c:pt idx="21">
                  <c:v>105.3</c:v>
                </c:pt>
                <c:pt idx="22">
                  <c:v>89.5</c:v>
                </c:pt>
                <c:pt idx="23">
                  <c:v>84.4</c:v>
                </c:pt>
                <c:pt idx="24">
                  <c:v>90.3</c:v>
                </c:pt>
                <c:pt idx="25">
                  <c:v>97.3</c:v>
                </c:pt>
                <c:pt idx="26">
                  <c:v>75.8</c:v>
                </c:pt>
                <c:pt idx="27">
                  <c:v>79.8</c:v>
                </c:pt>
                <c:pt idx="28">
                  <c:v>74.599999999999994</c:v>
                </c:pt>
                <c:pt idx="29">
                  <c:v>70.3</c:v>
                </c:pt>
                <c:pt idx="30">
                  <c:v>77.2</c:v>
                </c:pt>
                <c:pt idx="31">
                  <c:v>89</c:v>
                </c:pt>
                <c:pt idx="32">
                  <c:v>94.3</c:v>
                </c:pt>
                <c:pt idx="33">
                  <c:v>93.9</c:v>
                </c:pt>
                <c:pt idx="34">
                  <c:v>93.2</c:v>
                </c:pt>
                <c:pt idx="35">
                  <c:v>92.3</c:v>
                </c:pt>
                <c:pt idx="36">
                  <c:v>93.2</c:v>
                </c:pt>
                <c:pt idx="37">
                  <c:v>90.3</c:v>
                </c:pt>
                <c:pt idx="38">
                  <c:v>91.8</c:v>
                </c:pt>
                <c:pt idx="39">
                  <c:v>97.3</c:v>
                </c:pt>
                <c:pt idx="40">
                  <c:v>101.5</c:v>
                </c:pt>
                <c:pt idx="41">
                  <c:v>100</c:v>
                </c:pt>
                <c:pt idx="42">
                  <c:v>100</c:v>
                </c:pt>
                <c:pt idx="43">
                  <c:v>99.2</c:v>
                </c:pt>
                <c:pt idx="44">
                  <c:v>96.5</c:v>
                </c:pt>
                <c:pt idx="45">
                  <c:v>96.6</c:v>
                </c:pt>
                <c:pt idx="46">
                  <c:v>99.2</c:v>
                </c:pt>
              </c:numCache>
            </c:numRef>
          </c:val>
          <c:smooth val="0"/>
          <c:extLst>
            <c:ext xmlns:c16="http://schemas.microsoft.com/office/drawing/2014/chart" uri="{C3380CC4-5D6E-409C-BE32-E72D297353CC}">
              <c16:uniqueId val="{00000004-595A-4912-933F-3C2A08F99D68}"/>
            </c:ext>
          </c:extLst>
        </c:ser>
        <c:ser>
          <c:idx val="6"/>
          <c:order val="5"/>
          <c:tx>
            <c:strRef>
              <c:f>'Grafik Entwicklung 2023 Bas.''21'!$B$27</c:f>
              <c:strCache>
                <c:ptCount val="1"/>
                <c:pt idx="0">
                  <c:v>Fertigteilbauten überwiegend aus Metall, Konstruktionen aus Stahl und Aluminium</c:v>
                </c:pt>
              </c:strCache>
            </c:strRef>
          </c:tx>
          <c:spPr>
            <a:ln w="22225" cap="rnd" cmpd="sng" algn="ctr">
              <a:solidFill>
                <a:schemeClr val="accent1">
                  <a:lumMod val="60000"/>
                </a:schemeClr>
              </a:solidFill>
              <a:prstDash val="sysDot"/>
              <a:round/>
            </a:ln>
            <a:effectLst/>
          </c:spPr>
          <c:marker>
            <c:symbol val="none"/>
          </c:marker>
          <c:cat>
            <c:numRef>
              <c:f>'Grafik Entwicklung 2023 Bas.''21'!$C$8:$BY$8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Bas.''21'!$C$27:$BY$27</c:f>
              <c:numCache>
                <c:formatCode>0.0000</c:formatCode>
                <c:ptCount val="75"/>
                <c:pt idx="8">
                  <c:v>33.9</c:v>
                </c:pt>
                <c:pt idx="9">
                  <c:v>35</c:v>
                </c:pt>
                <c:pt idx="10">
                  <c:v>34.200000000000003</c:v>
                </c:pt>
                <c:pt idx="11">
                  <c:v>35.6</c:v>
                </c:pt>
                <c:pt idx="12">
                  <c:v>37</c:v>
                </c:pt>
                <c:pt idx="13">
                  <c:v>39.1</c:v>
                </c:pt>
                <c:pt idx="14">
                  <c:v>38.6</c:v>
                </c:pt>
                <c:pt idx="15">
                  <c:v>38.6</c:v>
                </c:pt>
                <c:pt idx="16">
                  <c:v>40</c:v>
                </c:pt>
                <c:pt idx="17">
                  <c:v>40.5</c:v>
                </c:pt>
                <c:pt idx="18">
                  <c:v>36.200000000000003</c:v>
                </c:pt>
                <c:pt idx="19">
                  <c:v>36.1</c:v>
                </c:pt>
                <c:pt idx="20">
                  <c:v>40.799999999999997</c:v>
                </c:pt>
                <c:pt idx="21">
                  <c:v>47.6</c:v>
                </c:pt>
                <c:pt idx="22">
                  <c:v>50.8</c:v>
                </c:pt>
                <c:pt idx="23">
                  <c:v>50.8</c:v>
                </c:pt>
                <c:pt idx="24">
                  <c:v>51.9</c:v>
                </c:pt>
                <c:pt idx="25">
                  <c:v>55</c:v>
                </c:pt>
                <c:pt idx="26">
                  <c:v>58.6</c:v>
                </c:pt>
                <c:pt idx="27">
                  <c:v>60.8</c:v>
                </c:pt>
              </c:numCache>
            </c:numRef>
          </c:val>
          <c:smooth val="0"/>
          <c:extLst>
            <c:ext xmlns:c16="http://schemas.microsoft.com/office/drawing/2014/chart" uri="{C3380CC4-5D6E-409C-BE32-E72D297353CC}">
              <c16:uniqueId val="{00000005-595A-4912-933F-3C2A08F99D68}"/>
            </c:ext>
          </c:extLst>
        </c:ser>
        <c:ser>
          <c:idx val="5"/>
          <c:order val="6"/>
          <c:tx>
            <c:strRef>
              <c:f>'Grafik Entwicklung 2023 Bas.''21'!$B$28</c:f>
              <c:strCache>
                <c:ptCount val="1"/>
                <c:pt idx="0">
                  <c:v>Erzeugerpreise gewerblicher Produkte gesamt</c:v>
                </c:pt>
              </c:strCache>
            </c:strRef>
          </c:tx>
          <c:spPr>
            <a:ln w="22225" cap="rnd" cmpd="sng" algn="ctr">
              <a:solidFill>
                <a:schemeClr val="accent6"/>
              </a:solidFill>
              <a:prstDash val="sysDot"/>
              <a:round/>
            </a:ln>
            <a:effectLst/>
          </c:spPr>
          <c:marker>
            <c:symbol val="none"/>
          </c:marker>
          <c:cat>
            <c:numRef>
              <c:f>'Grafik Entwicklung 2023 Bas.''21'!$C$8:$BY$8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Bas.''21'!$C$28:$BY$28</c:f>
              <c:numCache>
                <c:formatCode>0.0000</c:formatCode>
                <c:ptCount val="75"/>
                <c:pt idx="0">
                  <c:v>23.5</c:v>
                </c:pt>
                <c:pt idx="1">
                  <c:v>22.9</c:v>
                </c:pt>
                <c:pt idx="2">
                  <c:v>27.1</c:v>
                </c:pt>
                <c:pt idx="3">
                  <c:v>27.8</c:v>
                </c:pt>
                <c:pt idx="4">
                  <c:v>27.1</c:v>
                </c:pt>
                <c:pt idx="5">
                  <c:v>26.6</c:v>
                </c:pt>
                <c:pt idx="6">
                  <c:v>27.1</c:v>
                </c:pt>
                <c:pt idx="7">
                  <c:v>27.6</c:v>
                </c:pt>
                <c:pt idx="8">
                  <c:v>28.1</c:v>
                </c:pt>
                <c:pt idx="9">
                  <c:v>27.9</c:v>
                </c:pt>
                <c:pt idx="10">
                  <c:v>27.8</c:v>
                </c:pt>
                <c:pt idx="11">
                  <c:v>28.1</c:v>
                </c:pt>
                <c:pt idx="12">
                  <c:v>28.5</c:v>
                </c:pt>
                <c:pt idx="13">
                  <c:v>28.6</c:v>
                </c:pt>
                <c:pt idx="14">
                  <c:v>28.8</c:v>
                </c:pt>
                <c:pt idx="15">
                  <c:v>29.3</c:v>
                </c:pt>
                <c:pt idx="16">
                  <c:v>30</c:v>
                </c:pt>
                <c:pt idx="17">
                  <c:v>30.4</c:v>
                </c:pt>
                <c:pt idx="18">
                  <c:v>30</c:v>
                </c:pt>
                <c:pt idx="19">
                  <c:v>30</c:v>
                </c:pt>
                <c:pt idx="20">
                  <c:v>30.5</c:v>
                </c:pt>
                <c:pt idx="21">
                  <c:v>32</c:v>
                </c:pt>
                <c:pt idx="22">
                  <c:v>33.299999999999997</c:v>
                </c:pt>
                <c:pt idx="23">
                  <c:v>34.299999999999997</c:v>
                </c:pt>
                <c:pt idx="24">
                  <c:v>36.5</c:v>
                </c:pt>
                <c:pt idx="25">
                  <c:v>41.4</c:v>
                </c:pt>
                <c:pt idx="26">
                  <c:v>43.3</c:v>
                </c:pt>
                <c:pt idx="27">
                  <c:v>44.9</c:v>
                </c:pt>
                <c:pt idx="28">
                  <c:v>46.2</c:v>
                </c:pt>
                <c:pt idx="29">
                  <c:v>46.6</c:v>
                </c:pt>
                <c:pt idx="30">
                  <c:v>48.9</c:v>
                </c:pt>
                <c:pt idx="31">
                  <c:v>52.6</c:v>
                </c:pt>
                <c:pt idx="32">
                  <c:v>56.7</c:v>
                </c:pt>
                <c:pt idx="33">
                  <c:v>60</c:v>
                </c:pt>
                <c:pt idx="34">
                  <c:v>60.9</c:v>
                </c:pt>
                <c:pt idx="35">
                  <c:v>62.6</c:v>
                </c:pt>
                <c:pt idx="36">
                  <c:v>64.2</c:v>
                </c:pt>
                <c:pt idx="37">
                  <c:v>62.5</c:v>
                </c:pt>
                <c:pt idx="38">
                  <c:v>61</c:v>
                </c:pt>
                <c:pt idx="39">
                  <c:v>61.7</c:v>
                </c:pt>
                <c:pt idx="40">
                  <c:v>63.7</c:v>
                </c:pt>
                <c:pt idx="41">
                  <c:v>64.8</c:v>
                </c:pt>
                <c:pt idx="42">
                  <c:v>66.400000000000006</c:v>
                </c:pt>
                <c:pt idx="43">
                  <c:v>67.3</c:v>
                </c:pt>
                <c:pt idx="44">
                  <c:v>67.3</c:v>
                </c:pt>
                <c:pt idx="45">
                  <c:v>67.7</c:v>
                </c:pt>
                <c:pt idx="46">
                  <c:v>68.900000000000006</c:v>
                </c:pt>
                <c:pt idx="47">
                  <c:v>68</c:v>
                </c:pt>
                <c:pt idx="48">
                  <c:v>68.8</c:v>
                </c:pt>
                <c:pt idx="49">
                  <c:v>68.5</c:v>
                </c:pt>
                <c:pt idx="50">
                  <c:v>67.8</c:v>
                </c:pt>
                <c:pt idx="51">
                  <c:v>69.900000000000006</c:v>
                </c:pt>
                <c:pt idx="52">
                  <c:v>72</c:v>
                </c:pt>
                <c:pt idx="53">
                  <c:v>71.5</c:v>
                </c:pt>
                <c:pt idx="54">
                  <c:v>72.8</c:v>
                </c:pt>
                <c:pt idx="55">
                  <c:v>73.900000000000006</c:v>
                </c:pt>
                <c:pt idx="56">
                  <c:v>77.2</c:v>
                </c:pt>
                <c:pt idx="57">
                  <c:v>81.400000000000006</c:v>
                </c:pt>
                <c:pt idx="58">
                  <c:v>82.4</c:v>
                </c:pt>
                <c:pt idx="59">
                  <c:v>86.9</c:v>
                </c:pt>
                <c:pt idx="60">
                  <c:v>83.3</c:v>
                </c:pt>
                <c:pt idx="61">
                  <c:v>84.6</c:v>
                </c:pt>
                <c:pt idx="62">
                  <c:v>89</c:v>
                </c:pt>
                <c:pt idx="63">
                  <c:v>90.4</c:v>
                </c:pt>
                <c:pt idx="64">
                  <c:v>90.4</c:v>
                </c:pt>
                <c:pt idx="65">
                  <c:v>89.5</c:v>
                </c:pt>
                <c:pt idx="66">
                  <c:v>87.9</c:v>
                </c:pt>
                <c:pt idx="67">
                  <c:v>86.4</c:v>
                </c:pt>
                <c:pt idx="68">
                  <c:v>88.8</c:v>
                </c:pt>
                <c:pt idx="69">
                  <c:v>91.1</c:v>
                </c:pt>
                <c:pt idx="70">
                  <c:v>92.1</c:v>
                </c:pt>
                <c:pt idx="71">
                  <c:v>91.2</c:v>
                </c:pt>
                <c:pt idx="72">
                  <c:v>100</c:v>
                </c:pt>
                <c:pt idx="73">
                  <c:v>129.80000000000001</c:v>
                </c:pt>
                <c:pt idx="74">
                  <c:v>130.1</c:v>
                </c:pt>
              </c:numCache>
            </c:numRef>
          </c:val>
          <c:smooth val="0"/>
          <c:extLst>
            <c:ext xmlns:c16="http://schemas.microsoft.com/office/drawing/2014/chart" uri="{C3380CC4-5D6E-409C-BE32-E72D297353CC}">
              <c16:uniqueId val="{00000006-595A-4912-933F-3C2A08F99D6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catAx>
        <c:axId val="1706334784"/>
        <c:scaling>
          <c:orientation val="minMax"/>
        </c:scaling>
        <c:delete val="0"/>
        <c:axPos val="b"/>
        <c:numFmt formatCode="General" sourceLinked="1"/>
        <c:majorTickMark val="none"/>
        <c:minorTickMark val="none"/>
        <c:tickLblPos val="nextTo"/>
        <c:spPr>
          <a:noFill/>
          <a:ln w="6350" cap="flat" cmpd="sng" algn="ctr">
            <a:solidFill>
              <a:srgbClr val="264F87"/>
            </a:solidFill>
            <a:round/>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1515950944"/>
        <c:crosses val="autoZero"/>
        <c:auto val="1"/>
        <c:lblAlgn val="ctr"/>
        <c:lblOffset val="100"/>
        <c:noMultiLvlLbl val="0"/>
      </c:catAx>
      <c:valAx>
        <c:axId val="1515950944"/>
        <c:scaling>
          <c:orientation val="minMax"/>
          <c:max val="160"/>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noFill/>
        <a:ln>
          <a:noFill/>
        </a:ln>
        <a:effectLst/>
      </c:spPr>
    </c:plotArea>
    <c:legend>
      <c:legendPos val="b"/>
      <c:layout>
        <c:manualLayout>
          <c:xMode val="edge"/>
          <c:yMode val="edge"/>
          <c:x val="6.9354652331478264E-2"/>
          <c:y val="0.94943085536361183"/>
          <c:w val="0.86129064939092681"/>
          <c:h val="4.042972765286468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dk1"/>
                </a:solidFill>
                <a:latin typeface="Arial" panose="020B0604020202020204" pitchFamily="34" charset="0"/>
                <a:ea typeface="+mn-ea"/>
                <a:cs typeface="Arial" panose="020B0604020202020204" pitchFamily="34" charset="0"/>
              </a:defRPr>
            </a:pPr>
            <a:r>
              <a:rPr lang="en-US"/>
              <a:t>Ersatzreihen Bauwirtschaft</a:t>
            </a:r>
          </a:p>
          <a:p>
            <a:pPr>
              <a:defRPr/>
            </a:pPr>
            <a:r>
              <a:rPr lang="en-US"/>
              <a:t>prozentuale Steigerung und Summe</a:t>
            </a:r>
          </a:p>
        </c:rich>
      </c:tx>
      <c:layout>
        <c:manualLayout>
          <c:xMode val="edge"/>
          <c:yMode val="edge"/>
          <c:x val="0.4368807352031176"/>
          <c:y val="8.0482897384305842E-3"/>
        </c:manualLayout>
      </c:layout>
      <c:overlay val="0"/>
      <c:spPr>
        <a:noFill/>
        <a:ln>
          <a:solidFill>
            <a:schemeClr val="bg1"/>
          </a:solidFill>
        </a:ln>
        <a:effectLst/>
      </c:spPr>
      <c:txPr>
        <a:bodyPr rot="0" spcFirstLastPara="1" vertOverflow="ellipsis" vert="horz" wrap="square" anchor="ctr" anchorCtr="1"/>
        <a:lstStyle/>
        <a:p>
          <a:pPr>
            <a:defRPr lang="en-US" sz="1080" b="0" i="0" u="none" strike="noStrike" kern="1200" spc="0" baseline="0">
              <a:solidFill>
                <a:schemeClr val="dk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3.788896641578339E-2"/>
          <c:y val="0.13002508489255746"/>
          <c:w val="0.95406127188194034"/>
          <c:h val="0.55506603928030118"/>
        </c:manualLayout>
      </c:layout>
      <c:lineChart>
        <c:grouping val="standard"/>
        <c:varyColors val="0"/>
        <c:ser>
          <c:idx val="0"/>
          <c:order val="0"/>
          <c:tx>
            <c:v>Gewerbliche Betriebsgebäude, Bauleistungen am Bauwerk, mit USt</c:v>
          </c:tx>
          <c:spPr>
            <a:ln w="22225" cap="rnd">
              <a:solidFill>
                <a:schemeClr val="accent1"/>
              </a:solidFill>
              <a:prstDash val="sysDot"/>
              <a:round/>
            </a:ln>
            <a:effectLst/>
          </c:spPr>
          <c:marker>
            <c:symbol val="none"/>
          </c:marker>
          <c:cat>
            <c:numRef>
              <c:f>'Grafik Entwicklung 2023 Bas.''21'!$BL$8:$BY$8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'Grafik Entwicklung 2023 Bas.''21'!$C$110:$P$110</c:f>
              <c:numCache>
                <c:formatCode>0%</c:formatCode>
                <c:ptCount val="14"/>
                <c:pt idx="0">
                  <c:v>1</c:v>
                </c:pt>
                <c:pt idx="1">
                  <c:v>1.0314285714285714</c:v>
                </c:pt>
                <c:pt idx="2">
                  <c:v>1.0585714285714285</c:v>
                </c:pt>
                <c:pt idx="3">
                  <c:v>1.0785714285714285</c:v>
                </c:pt>
                <c:pt idx="4">
                  <c:v>1.097142857142857</c:v>
                </c:pt>
                <c:pt idx="5">
                  <c:v>1.1157142857142857</c:v>
                </c:pt>
                <c:pt idx="6">
                  <c:v>1.1385714285714286</c:v>
                </c:pt>
                <c:pt idx="7">
                  <c:v>1.177142857142857</c:v>
                </c:pt>
                <c:pt idx="8">
                  <c:v>1.23</c:v>
                </c:pt>
                <c:pt idx="9">
                  <c:v>1.2842857142857143</c:v>
                </c:pt>
                <c:pt idx="10">
                  <c:v>1.3042857142857143</c:v>
                </c:pt>
                <c:pt idx="11">
                  <c:v>1.4285714285714286</c:v>
                </c:pt>
                <c:pt idx="12">
                  <c:v>1.6742857142857142</c:v>
                </c:pt>
                <c:pt idx="13">
                  <c:v>1.8142857142857141</c:v>
                </c:pt>
              </c:numCache>
            </c:numRef>
          </c:val>
          <c:smooth val="0"/>
          <c:extLst>
            <c:ext xmlns:c16="http://schemas.microsoft.com/office/drawing/2014/chart" uri="{C3380CC4-5D6E-409C-BE32-E72D297353CC}">
              <c16:uniqueId val="{00000000-91D1-453B-A8C9-6022BE6BEC6D}"/>
            </c:ext>
          </c:extLst>
        </c:ser>
        <c:ser>
          <c:idx val="1"/>
          <c:order val="1"/>
          <c:tx>
            <c:v>Ortskanäle, Bauleistungen am Bauwerk (Tiefbau), mit USt</c:v>
          </c:tx>
          <c:spPr>
            <a:ln w="22225" cap="rnd">
              <a:solidFill>
                <a:schemeClr val="accent2"/>
              </a:solidFill>
              <a:prstDash val="sysDot"/>
              <a:round/>
            </a:ln>
            <a:effectLst/>
          </c:spPr>
          <c:marker>
            <c:symbol val="none"/>
          </c:marker>
          <c:cat>
            <c:numRef>
              <c:f>'Grafik Entwicklung 2023 Bas.''21'!$BL$8:$BY$8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'Grafik Entwicklung 2023 Bas.''21'!$C$111:$P$111</c:f>
              <c:numCache>
                <c:formatCode>0%</c:formatCode>
                <c:ptCount val="14"/>
                <c:pt idx="0">
                  <c:v>1</c:v>
                </c:pt>
                <c:pt idx="1">
                  <c:v>1.0194444444444446</c:v>
                </c:pt>
                <c:pt idx="2">
                  <c:v>1.0458333333333334</c:v>
                </c:pt>
                <c:pt idx="3">
                  <c:v>1.0638888888888887</c:v>
                </c:pt>
                <c:pt idx="4">
                  <c:v>1.0805555555555555</c:v>
                </c:pt>
                <c:pt idx="5">
                  <c:v>1.1013888888888888</c:v>
                </c:pt>
                <c:pt idx="6">
                  <c:v>1.1194444444444442</c:v>
                </c:pt>
                <c:pt idx="7">
                  <c:v>1.1597222222222223</c:v>
                </c:pt>
                <c:pt idx="8">
                  <c:v>1.2263888888888888</c:v>
                </c:pt>
                <c:pt idx="9">
                  <c:v>1.2944444444444445</c:v>
                </c:pt>
                <c:pt idx="10">
                  <c:v>1.3083333333333333</c:v>
                </c:pt>
                <c:pt idx="11">
                  <c:v>1.3888888888888888</c:v>
                </c:pt>
                <c:pt idx="12">
                  <c:v>1.5972222222222223</c:v>
                </c:pt>
                <c:pt idx="13">
                  <c:v>1.75</c:v>
                </c:pt>
              </c:numCache>
            </c:numRef>
          </c:val>
          <c:smooth val="0"/>
          <c:extLst>
            <c:ext xmlns:c16="http://schemas.microsoft.com/office/drawing/2014/chart" uri="{C3380CC4-5D6E-409C-BE32-E72D297353CC}">
              <c16:uniqueId val="{00000001-91D1-453B-A8C9-6022BE6BEC6D}"/>
            </c:ext>
          </c:extLst>
        </c:ser>
        <c:ser>
          <c:idx val="2"/>
          <c:order val="2"/>
          <c:tx>
            <c:v>Wiederherstellungswerte für 1913/1914 erstellte Wohngebäude</c:v>
          </c:tx>
          <c:spPr>
            <a:ln w="22225" cap="rnd">
              <a:solidFill>
                <a:srgbClr val="7030A0"/>
              </a:solidFill>
              <a:prstDash val="sysDot"/>
              <a:round/>
            </a:ln>
            <a:effectLst/>
          </c:spPr>
          <c:marker>
            <c:symbol val="none"/>
          </c:marker>
          <c:cat>
            <c:numRef>
              <c:f>'Grafik Entwicklung 2023 Bas.''21'!$BL$8:$BY$8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'Grafik Entwicklung 2023 Bas.''21'!$C$112:$P$112</c:f>
              <c:numCache>
                <c:formatCode>0%</c:formatCode>
                <c:ptCount val="14"/>
                <c:pt idx="0">
                  <c:v>1</c:v>
                </c:pt>
                <c:pt idx="1">
                  <c:v>1.0274896265560167</c:v>
                </c:pt>
                <c:pt idx="2">
                  <c:v>1.0537424194063199</c:v>
                </c:pt>
                <c:pt idx="3">
                  <c:v>1.0752473667411426</c:v>
                </c:pt>
                <c:pt idx="4">
                  <c:v>1.0937200766038941</c:v>
                </c:pt>
                <c:pt idx="5">
                  <c:v>1.1104372805617622</c:v>
                </c:pt>
                <c:pt idx="6">
                  <c:v>1.1331790616022983</c:v>
                </c:pt>
                <c:pt idx="7">
                  <c:v>1.1687280561761888</c:v>
                </c:pt>
                <c:pt idx="8">
                  <c:v>1.2200766038940314</c:v>
                </c:pt>
                <c:pt idx="9">
                  <c:v>1.2728215767634856</c:v>
                </c:pt>
                <c:pt idx="10">
                  <c:v>1.2925311203319501</c:v>
                </c:pt>
                <c:pt idx="11">
                  <c:v>1.4119853175869772</c:v>
                </c:pt>
                <c:pt idx="12">
                  <c:v>1.6424752633258857</c:v>
                </c:pt>
                <c:pt idx="13">
                  <c:v>1.780122885413342</c:v>
                </c:pt>
              </c:numCache>
            </c:numRef>
          </c:val>
          <c:smooth val="0"/>
          <c:extLst>
            <c:ext xmlns:c16="http://schemas.microsoft.com/office/drawing/2014/chart" uri="{C3380CC4-5D6E-409C-BE32-E72D297353CC}">
              <c16:uniqueId val="{00000002-91D1-453B-A8C9-6022BE6BEC6D}"/>
            </c:ext>
          </c:extLst>
        </c:ser>
        <c:dLbls>
          <c:showLegendKey val="0"/>
          <c:showVal val="0"/>
          <c:showCatName val="0"/>
          <c:showSerName val="0"/>
          <c:showPercent val="0"/>
          <c:showBubbleSize val="0"/>
        </c:dLbls>
        <c:smooth val="0"/>
        <c:axId val="1634899951"/>
        <c:axId val="1636037471"/>
      </c:lineChart>
      <c:catAx>
        <c:axId val="163489995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crossAx val="1636037471"/>
        <c:crosses val="autoZero"/>
        <c:auto val="1"/>
        <c:lblAlgn val="ctr"/>
        <c:lblOffset val="100"/>
        <c:noMultiLvlLbl val="0"/>
      </c:catAx>
      <c:valAx>
        <c:axId val="1636037471"/>
        <c:scaling>
          <c:orientation val="minMax"/>
          <c:max val="2"/>
          <c:min val="0.9"/>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crossAx val="1634899951"/>
        <c:crosses val="autoZero"/>
        <c:crossBetween val="between"/>
        <c:majorUnit val="0.1"/>
      </c:valAx>
      <c:spPr>
        <a:noFill/>
        <a:ln>
          <a:solidFill>
            <a:schemeClr val="tx1"/>
          </a:solidFill>
        </a:ln>
        <a:effectLst/>
      </c:spPr>
    </c:plotArea>
    <c:legend>
      <c:legendPos val="r"/>
      <c:legendEntry>
        <c:idx val="0"/>
        <c:txPr>
          <a:bodyPr rot="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legendEntry>
      <c:legendEntry>
        <c:idx val="1"/>
        <c:txPr>
          <a:bodyPr rot="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legendEntry>
      <c:legendEntry>
        <c:idx val="2"/>
        <c:txPr>
          <a:bodyPr rot="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legendEntry>
      <c:layout>
        <c:manualLayout>
          <c:xMode val="edge"/>
          <c:yMode val="edge"/>
          <c:x val="4.2348084949014222E-2"/>
          <c:y val="0.8261898952771749"/>
          <c:w val="0.94632050300936943"/>
          <c:h val="0.12470037021631213"/>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solidFill>
      <a:round/>
    </a:ln>
    <a:effectLst/>
  </c:spPr>
  <c:txPr>
    <a:bodyPr/>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b="0" i="0" u="none" strike="noStrike" kern="1200" cap="none" spc="20" baseline="0">
                <a:solidFill>
                  <a:srgbClr val="264F87"/>
                </a:solidFill>
                <a:latin typeface="Arial" panose="020B0604020202020204" pitchFamily="34" charset="0"/>
                <a:ea typeface="+mn-ea"/>
                <a:cs typeface="Arial" panose="020B0604020202020204" pitchFamily="34" charset="0"/>
              </a:rPr>
              <a:t>Faktorveränderungenen für die Anlagengruppen Strom</a:t>
            </a:r>
            <a:br>
              <a:rPr lang="de-DE" sz="1200" b="0" i="0" u="none" strike="noStrike" kern="1200" cap="none" spc="20" baseline="0">
                <a:solidFill>
                  <a:srgbClr val="264F87"/>
                </a:solidFill>
                <a:latin typeface="Arial" panose="020B0604020202020204" pitchFamily="34" charset="0"/>
                <a:ea typeface="+mn-ea"/>
                <a:cs typeface="Arial" panose="020B0604020202020204" pitchFamily="34" charset="0"/>
              </a:rPr>
            </a:br>
            <a:r>
              <a:rPr lang="de-DE" sz="1200" b="0" i="0" u="none" strike="noStrike" kern="1200" cap="none" spc="20" baseline="0">
                <a:solidFill>
                  <a:srgbClr val="264F87"/>
                </a:solidFill>
                <a:latin typeface="Arial" panose="020B0604020202020204" pitchFamily="34" charset="0"/>
                <a:ea typeface="+mn-ea"/>
                <a:cs typeface="Arial" panose="020B0604020202020204" pitchFamily="34" charset="0"/>
              </a:rPr>
              <a:t>in Prozent Basis 2021=100 vs. Basis 2015=100 </a:t>
            </a:r>
          </a:p>
          <a:p>
            <a:pPr algn="ctr" rtl="0">
              <a:defRPr lang="de-DE" sz="1200">
                <a:solidFill>
                  <a:srgbClr val="264F87"/>
                </a:solidFill>
              </a:defRPr>
            </a:pPr>
            <a:endParaRPr lang="de-DE" sz="1200" b="0" i="0" u="none" strike="noStrike" kern="1200" cap="none" spc="20" baseline="0">
              <a:solidFill>
                <a:srgbClr val="264F87"/>
              </a:solidFill>
              <a:latin typeface="Arial" panose="020B0604020202020204" pitchFamily="34" charset="0"/>
              <a:ea typeface="+mn-ea"/>
              <a:cs typeface="Arial" panose="020B0604020202020204" pitchFamily="34" charset="0"/>
            </a:endParaRPr>
          </a:p>
        </c:rich>
      </c:tx>
      <c:layout>
        <c:manualLayout>
          <c:xMode val="edge"/>
          <c:yMode val="edge"/>
          <c:x val="0.42555367955996726"/>
          <c:y val="1.1674085599986717E-2"/>
        </c:manualLayout>
      </c:layout>
      <c:overlay val="0"/>
      <c:spPr>
        <a:noFill/>
        <a:ln>
          <a:noFill/>
        </a:ln>
        <a:effectLst/>
      </c:spPr>
      <c:txPr>
        <a:bodyPr rot="0" spcFirstLastPara="1" vertOverflow="ellipsis" vert="horz" wrap="square" anchor="ctr" anchorCtr="1"/>
        <a:lstStyle/>
        <a:p>
          <a:pPr algn="ctr" rtl="0">
            <a:defRPr lang="de-DE"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4.0764362833418916E-2"/>
          <c:y val="9.8770011726872484E-2"/>
          <c:w val="0.95055208995375839"/>
          <c:h val="0.73429487994652243"/>
        </c:manualLayout>
      </c:layout>
      <c:lineChart>
        <c:grouping val="standard"/>
        <c:varyColors val="0"/>
        <c:ser>
          <c:idx val="2"/>
          <c:order val="2"/>
          <c:tx>
            <c:strRef>
              <c:f>'Grafik Entwicklung 2023 Bas.''21'!$B$35</c:f>
              <c:strCache>
                <c:ptCount val="1"/>
                <c:pt idx="0">
                  <c:v>Grundstücksanlagen &amp; Gebäude</c:v>
                </c:pt>
              </c:strCache>
            </c:strRef>
          </c:tx>
          <c:spPr>
            <a:ln w="22225" cap="rnd" cmpd="sng" algn="ctr">
              <a:solidFill>
                <a:schemeClr val="accent3"/>
              </a:solidFill>
              <a:round/>
            </a:ln>
            <a:effectLst/>
          </c:spPr>
          <c:marker>
            <c:symbol val="none"/>
          </c:marker>
          <c:cat>
            <c:numRef>
              <c:f>'Grafik Entwicklung 2023 Bas.''21'!$C$33:$BY$33</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Bas.''21'!$C$35:$BY$35</c:f>
              <c:numCache>
                <c:formatCode>0.0000</c:formatCode>
                <c:ptCount val="75"/>
                <c:pt idx="0">
                  <c:v>-9.9973152989606406E-3</c:v>
                </c:pt>
                <c:pt idx="1">
                  <c:v>7.4370006146273759E-4</c:v>
                </c:pt>
                <c:pt idx="2">
                  <c:v>-2.5940428900605994E-3</c:v>
                </c:pt>
                <c:pt idx="3">
                  <c:v>1.2095920650767589E-4</c:v>
                </c:pt>
                <c:pt idx="4">
                  <c:v>-1.1995055696553125E-3</c:v>
                </c:pt>
                <c:pt idx="5">
                  <c:v>-1.1995055696553125E-3</c:v>
                </c:pt>
                <c:pt idx="6">
                  <c:v>3.6011058880016655E-3</c:v>
                </c:pt>
                <c:pt idx="7">
                  <c:v>-3.0208366369604001E-3</c:v>
                </c:pt>
                <c:pt idx="8">
                  <c:v>-3.8379811889505122E-3</c:v>
                </c:pt>
                <c:pt idx="9">
                  <c:v>-2.5954418612541552E-3</c:v>
                </c:pt>
                <c:pt idx="10">
                  <c:v>5.6075094923357938E-3</c:v>
                </c:pt>
                <c:pt idx="11">
                  <c:v>3.6016550686477355E-3</c:v>
                </c:pt>
                <c:pt idx="12">
                  <c:v>1.8433918409874739E-3</c:v>
                </c:pt>
                <c:pt idx="13">
                  <c:v>4.4207333469576948E-3</c:v>
                </c:pt>
                <c:pt idx="14">
                  <c:v>-6.5439169537787611E-3</c:v>
                </c:pt>
                <c:pt idx="15">
                  <c:v>2.0903400597906963E-3</c:v>
                </c:pt>
                <c:pt idx="16">
                  <c:v>3.6022002628632865E-3</c:v>
                </c:pt>
                <c:pt idx="17">
                  <c:v>2.8946449069222613E-3</c:v>
                </c:pt>
                <c:pt idx="18">
                  <c:v>4.3415855090687128E-3</c:v>
                </c:pt>
                <c:pt idx="19">
                  <c:v>2.8946449069222613E-3</c:v>
                </c:pt>
                <c:pt idx="20">
                  <c:v>-4.8771990942345633E-3</c:v>
                </c:pt>
                <c:pt idx="21">
                  <c:v>-3.0287653420443261E-3</c:v>
                </c:pt>
                <c:pt idx="22">
                  <c:v>-3.3750527351988913E-3</c:v>
                </c:pt>
                <c:pt idx="23">
                  <c:v>-3.5034019877197009E-3</c:v>
                </c:pt>
                <c:pt idx="24">
                  <c:v>1.9606689802609267E-5</c:v>
                </c:pt>
                <c:pt idx="25">
                  <c:v>-6.2323416985210489E-4</c:v>
                </c:pt>
                <c:pt idx="26">
                  <c:v>-5.3318546323144478E-4</c:v>
                </c:pt>
                <c:pt idx="27">
                  <c:v>4.425366199045655E-5</c:v>
                </c:pt>
                <c:pt idx="28">
                  <c:v>-9.6803189895589004E-4</c:v>
                </c:pt>
                <c:pt idx="29">
                  <c:v>-4.818696542596701E-5</c:v>
                </c:pt>
                <c:pt idx="30">
                  <c:v>-1.1385395642498075E-3</c:v>
                </c:pt>
                <c:pt idx="31">
                  <c:v>5.1333238271777937E-4</c:v>
                </c:pt>
                <c:pt idx="32">
                  <c:v>1.2095920650767589E-4</c:v>
                </c:pt>
                <c:pt idx="33">
                  <c:v>-8.4967114579737046E-4</c:v>
                </c:pt>
                <c:pt idx="34">
                  <c:v>-7.6854105290113939E-4</c:v>
                </c:pt>
                <c:pt idx="35">
                  <c:v>6.2126017722263782E-4</c:v>
                </c:pt>
                <c:pt idx="36">
                  <c:v>-9.2071947650529395E-4</c:v>
                </c:pt>
                <c:pt idx="37">
                  <c:v>4.3625625020959902E-4</c:v>
                </c:pt>
                <c:pt idx="38">
                  <c:v>-1.0288771520681195E-3</c:v>
                </c:pt>
                <c:pt idx="39">
                  <c:v>-6.668070470976506E-4</c:v>
                </c:pt>
                <c:pt idx="40">
                  <c:v>6.9015619324375166E-4</c:v>
                </c:pt>
                <c:pt idx="41">
                  <c:v>8.4781687155577323E-4</c:v>
                </c:pt>
                <c:pt idx="42">
                  <c:v>-1.7575410774136602E-3</c:v>
                </c:pt>
                <c:pt idx="43">
                  <c:v>-2.6072220049533357E-4</c:v>
                </c:pt>
                <c:pt idx="44">
                  <c:v>-6.7394527564346163E-4</c:v>
                </c:pt>
                <c:pt idx="45">
                  <c:v>-1.1921137093077183E-3</c:v>
                </c:pt>
                <c:pt idx="46">
                  <c:v>-7.0343275182893628E-4</c:v>
                </c:pt>
                <c:pt idx="47">
                  <c:v>-1.4575888659017489E-3</c:v>
                </c:pt>
                <c:pt idx="48">
                  <c:v>0</c:v>
                </c:pt>
                <c:pt idx="49">
                  <c:v>-1.8610710463895508E-4</c:v>
                </c:pt>
                <c:pt idx="50">
                  <c:v>-3.7025038182070258E-4</c:v>
                </c:pt>
                <c:pt idx="51">
                  <c:v>-5.1248602310827174E-4</c:v>
                </c:pt>
                <c:pt idx="52">
                  <c:v>0</c:v>
                </c:pt>
                <c:pt idx="53">
                  <c:v>-7.0343275182893628E-4</c:v>
                </c:pt>
                <c:pt idx="54">
                  <c:v>2.3509497837137516E-4</c:v>
                </c:pt>
                <c:pt idx="55">
                  <c:v>-4.2926643136509401E-4</c:v>
                </c:pt>
                <c:pt idx="56">
                  <c:v>-1.2656379301952958E-3</c:v>
                </c:pt>
                <c:pt idx="57">
                  <c:v>4.9845479014987149E-5</c:v>
                </c:pt>
                <c:pt idx="58">
                  <c:v>-9.8793677204656039E-4</c:v>
                </c:pt>
                <c:pt idx="59">
                  <c:v>4.8567265662957659E-4</c:v>
                </c:pt>
                <c:pt idx="60">
                  <c:v>-9.2678405931423402E-4</c:v>
                </c:pt>
                <c:pt idx="61">
                  <c:v>2.7566435108616894E-4</c:v>
                </c:pt>
                <c:pt idx="62">
                  <c:v>5.6853715390214887E-5</c:v>
                </c:pt>
                <c:pt idx="63">
                  <c:v>-1.3401701433398694E-3</c:v>
                </c:pt>
                <c:pt idx="64">
                  <c:v>-1.3061806091551054E-3</c:v>
                </c:pt>
                <c:pt idx="65">
                  <c:v>6.0477774417977415E-5</c:v>
                </c:pt>
                <c:pt idx="66">
                  <c:v>-5.5316533497229425E-4</c:v>
                </c:pt>
                <c:pt idx="67">
                  <c:v>0</c:v>
                </c:pt>
                <c:pt idx="68">
                  <c:v>-5.8358189599283516E-4</c:v>
                </c:pt>
                <c:pt idx="69">
                  <c:v>-9.4825250609575917E-4</c:v>
                </c:pt>
                <c:pt idx="70">
                  <c:v>-6.3667232597619527E-4</c:v>
                </c:pt>
                <c:pt idx="71">
                  <c:v>2.1830883423090697E-4</c:v>
                </c:pt>
                <c:pt idx="72">
                  <c:v>-7.8733957956100831E-5</c:v>
                </c:pt>
                <c:pt idx="73">
                  <c:v>3.0547070258259978E-3</c:v>
                </c:pt>
                <c:pt idx="74">
                  <c:v>0</c:v>
                </c:pt>
              </c:numCache>
            </c:numRef>
          </c:val>
          <c:smooth val="0"/>
          <c:extLst>
            <c:ext xmlns:c16="http://schemas.microsoft.com/office/drawing/2014/chart" uri="{C3380CC4-5D6E-409C-BE32-E72D297353CC}">
              <c16:uniqueId val="{00000002-3E5C-4B55-9AE5-0C5C83675035}"/>
            </c:ext>
          </c:extLst>
        </c:ser>
        <c:ser>
          <c:idx val="3"/>
          <c:order val="3"/>
          <c:tx>
            <c:strRef>
              <c:f>'Grafik Entwicklung 2023 Bas.''21'!$B$36</c:f>
              <c:strCache>
                <c:ptCount val="1"/>
                <c:pt idx="0">
                  <c:v>Kabel</c:v>
                </c:pt>
              </c:strCache>
            </c:strRef>
          </c:tx>
          <c:spPr>
            <a:ln w="22225" cap="rnd" cmpd="sng" algn="ctr">
              <a:solidFill>
                <a:schemeClr val="accent4"/>
              </a:solidFill>
              <a:round/>
            </a:ln>
            <a:effectLst/>
          </c:spPr>
          <c:marker>
            <c:symbol val="none"/>
          </c:marker>
          <c:cat>
            <c:numRef>
              <c:f>'Grafik Entwicklung 2023 Bas.''21'!$C$33:$BY$33</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Bas.''21'!$C$36:$BY$36</c:f>
              <c:numCache>
                <c:formatCode>0.0000</c:formatCode>
                <c:ptCount val="75"/>
                <c:pt idx="9">
                  <c:v>-6.9302027499417274E-2</c:v>
                </c:pt>
                <c:pt idx="10">
                  <c:v>-6.8808308927870487E-2</c:v>
                </c:pt>
                <c:pt idx="11">
                  <c:v>-6.7845138802439919E-2</c:v>
                </c:pt>
                <c:pt idx="12">
                  <c:v>-6.0267788119607868E-2</c:v>
                </c:pt>
                <c:pt idx="13">
                  <c:v>-5.6468204982116244E-2</c:v>
                </c:pt>
                <c:pt idx="14">
                  <c:v>-5.565150642870853E-2</c:v>
                </c:pt>
                <c:pt idx="15">
                  <c:v>-5.9968766267568974E-2</c:v>
                </c:pt>
                <c:pt idx="16">
                  <c:v>-6.7090655098889784E-2</c:v>
                </c:pt>
                <c:pt idx="17">
                  <c:v>-6.7685417976115603E-2</c:v>
                </c:pt>
                <c:pt idx="18">
                  <c:v>-6.3962446697961139E-2</c:v>
                </c:pt>
                <c:pt idx="19">
                  <c:v>-6.4223147616312537E-2</c:v>
                </c:pt>
                <c:pt idx="20">
                  <c:v>-6.4037558685446028E-2</c:v>
                </c:pt>
                <c:pt idx="21">
                  <c:v>-5.8799757526773022E-2</c:v>
                </c:pt>
                <c:pt idx="22">
                  <c:v>-5.1627119977964098E-2</c:v>
                </c:pt>
                <c:pt idx="23">
                  <c:v>-4.89244543041637E-2</c:v>
                </c:pt>
                <c:pt idx="24">
                  <c:v>-5.0756344543067988E-2</c:v>
                </c:pt>
                <c:pt idx="25">
                  <c:v>-4.9172346640701026E-2</c:v>
                </c:pt>
                <c:pt idx="26">
                  <c:v>-4.5381763020394539E-2</c:v>
                </c:pt>
                <c:pt idx="27">
                  <c:v>-4.5460427000215686E-2</c:v>
                </c:pt>
                <c:pt idx="28">
                  <c:v>-4.1982736071148441E-2</c:v>
                </c:pt>
                <c:pt idx="29">
                  <c:v>-4.0399536252563872E-2</c:v>
                </c:pt>
                <c:pt idx="30">
                  <c:v>-3.9144353899883466E-2</c:v>
                </c:pt>
                <c:pt idx="31">
                  <c:v>-3.7007581782514176E-2</c:v>
                </c:pt>
                <c:pt idx="32">
                  <c:v>-3.825046646910335E-2</c:v>
                </c:pt>
                <c:pt idx="33">
                  <c:v>-3.9622434419931962E-2</c:v>
                </c:pt>
                <c:pt idx="34">
                  <c:v>-4.3441562095548947E-2</c:v>
                </c:pt>
                <c:pt idx="35">
                  <c:v>-4.4017928973681175E-2</c:v>
                </c:pt>
                <c:pt idx="36">
                  <c:v>-4.4803076206012538E-2</c:v>
                </c:pt>
                <c:pt idx="37">
                  <c:v>-4.1815459048496706E-2</c:v>
                </c:pt>
                <c:pt idx="38">
                  <c:v>-4.0116788321167829E-2</c:v>
                </c:pt>
                <c:pt idx="39">
                  <c:v>-4.3763676148796504E-2</c:v>
                </c:pt>
                <c:pt idx="40">
                  <c:v>-4.3472813831120116E-2</c:v>
                </c:pt>
                <c:pt idx="41">
                  <c:v>-3.7750047030789546E-2</c:v>
                </c:pt>
                <c:pt idx="42">
                  <c:v>-3.5382231404958664E-2</c:v>
                </c:pt>
                <c:pt idx="43">
                  <c:v>-3.0542390731964186E-2</c:v>
                </c:pt>
                <c:pt idx="44">
                  <c:v>-2.6677972734981403E-2</c:v>
                </c:pt>
                <c:pt idx="45">
                  <c:v>-2.4003623188405876E-2</c:v>
                </c:pt>
                <c:pt idx="46">
                  <c:v>-2.2068700825177534E-2</c:v>
                </c:pt>
                <c:pt idx="47">
                  <c:v>-2.0334415385557691E-2</c:v>
                </c:pt>
                <c:pt idx="48">
                  <c:v>-1.7656030032848435E-2</c:v>
                </c:pt>
                <c:pt idx="49">
                  <c:v>-1.6492357200321828E-2</c:v>
                </c:pt>
                <c:pt idx="50">
                  <c:v>-1.6301869585043316E-2</c:v>
                </c:pt>
                <c:pt idx="51">
                  <c:v>-1.9840805337703271E-2</c:v>
                </c:pt>
                <c:pt idx="52">
                  <c:v>-1.7848810079328037E-2</c:v>
                </c:pt>
                <c:pt idx="53">
                  <c:v>-1.8646807527999076E-2</c:v>
                </c:pt>
                <c:pt idx="54">
                  <c:v>-1.6739987430726133E-2</c:v>
                </c:pt>
                <c:pt idx="55">
                  <c:v>-1.6492609712948636E-2</c:v>
                </c:pt>
                <c:pt idx="56">
                  <c:v>-1.6547659526238157E-2</c:v>
                </c:pt>
                <c:pt idx="57">
                  <c:v>-1.8049268034570076E-2</c:v>
                </c:pt>
                <c:pt idx="58">
                  <c:v>-1.6684802321363712E-2</c:v>
                </c:pt>
                <c:pt idx="59">
                  <c:v>-1.4452982070984111E-2</c:v>
                </c:pt>
                <c:pt idx="60">
                  <c:v>-1.1530146528945573E-2</c:v>
                </c:pt>
                <c:pt idx="61">
                  <c:v>-1.0662789288743535E-2</c:v>
                </c:pt>
                <c:pt idx="62">
                  <c:v>-1.4811518657427913E-2</c:v>
                </c:pt>
                <c:pt idx="63">
                  <c:v>-1.3724226804123774E-2</c:v>
                </c:pt>
                <c:pt idx="64">
                  <c:v>-1.0866769547325017E-2</c:v>
                </c:pt>
                <c:pt idx="65">
                  <c:v>-9.0299277605778716E-3</c:v>
                </c:pt>
                <c:pt idx="66">
                  <c:v>-1.2209688122096884E-2</c:v>
                </c:pt>
                <c:pt idx="67">
                  <c:v>-9.8208360982082743E-3</c:v>
                </c:pt>
                <c:pt idx="68">
                  <c:v>-9.4133697135061478E-3</c:v>
                </c:pt>
                <c:pt idx="69">
                  <c:v>-6.9191811113487045E-3</c:v>
                </c:pt>
                <c:pt idx="70">
                  <c:v>-5.3511705685618249E-3</c:v>
                </c:pt>
                <c:pt idx="71">
                  <c:v>-4.6902186247068656E-3</c:v>
                </c:pt>
                <c:pt idx="72">
                  <c:v>-4.553806822721107E-3</c:v>
                </c:pt>
                <c:pt idx="73">
                  <c:v>-3.935163496673888E-3</c:v>
                </c:pt>
                <c:pt idx="74">
                  <c:v>0</c:v>
                </c:pt>
              </c:numCache>
            </c:numRef>
          </c:val>
          <c:smooth val="0"/>
          <c:extLst>
            <c:ext xmlns:c16="http://schemas.microsoft.com/office/drawing/2014/chart" uri="{C3380CC4-5D6E-409C-BE32-E72D297353CC}">
              <c16:uniqueId val="{00000003-3E5C-4B55-9AE5-0C5C83675035}"/>
            </c:ext>
          </c:extLst>
        </c:ser>
        <c:ser>
          <c:idx val="4"/>
          <c:order val="4"/>
          <c:tx>
            <c:strRef>
              <c:f>'Grafik Entwicklung 2023 Bas.''21'!$B$37</c:f>
              <c:strCache>
                <c:ptCount val="1"/>
                <c:pt idx="0">
                  <c:v>Freileitungen</c:v>
                </c:pt>
              </c:strCache>
            </c:strRef>
          </c:tx>
          <c:spPr>
            <a:ln w="22225" cap="rnd" cmpd="sng" algn="ctr">
              <a:solidFill>
                <a:schemeClr val="accent5"/>
              </a:solidFill>
              <a:round/>
            </a:ln>
            <a:effectLst/>
          </c:spPr>
          <c:marker>
            <c:symbol val="none"/>
          </c:marker>
          <c:cat>
            <c:numRef>
              <c:f>'Grafik Entwicklung 2023 Bas.''21'!$C$33:$BY$33</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Bas.''21'!$C$37:$BY$37</c:f>
              <c:numCache>
                <c:formatCode>0.0000</c:formatCode>
                <c:ptCount val="75"/>
                <c:pt idx="9">
                  <c:v>-4.6292432684519214E-2</c:v>
                </c:pt>
                <c:pt idx="10">
                  <c:v>-4.3726283517201536E-2</c:v>
                </c:pt>
                <c:pt idx="11">
                  <c:v>-4.1317977911277892E-2</c:v>
                </c:pt>
                <c:pt idx="12">
                  <c:v>-3.6695521264584197E-2</c:v>
                </c:pt>
                <c:pt idx="13">
                  <c:v>-3.4526327354629571E-2</c:v>
                </c:pt>
                <c:pt idx="14">
                  <c:v>-3.0817901655439517E-2</c:v>
                </c:pt>
                <c:pt idx="15">
                  <c:v>-3.6014914411615195E-2</c:v>
                </c:pt>
                <c:pt idx="16">
                  <c:v>-3.9036130433506511E-2</c:v>
                </c:pt>
                <c:pt idx="17">
                  <c:v>-4.2363919129082328E-2</c:v>
                </c:pt>
                <c:pt idx="18">
                  <c:v>-3.8557143664199711E-2</c:v>
                </c:pt>
                <c:pt idx="19">
                  <c:v>-3.6576872719168763E-2</c:v>
                </c:pt>
                <c:pt idx="20">
                  <c:v>-3.7933112383248035E-2</c:v>
                </c:pt>
                <c:pt idx="21">
                  <c:v>-3.1713399838231404E-2</c:v>
                </c:pt>
                <c:pt idx="22">
                  <c:v>-2.6184663746112391E-2</c:v>
                </c:pt>
                <c:pt idx="23">
                  <c:v>-2.5267637475895999E-2</c:v>
                </c:pt>
                <c:pt idx="24">
                  <c:v>-2.5451645341378004E-2</c:v>
                </c:pt>
                <c:pt idx="25">
                  <c:v>-2.3841305153874726E-2</c:v>
                </c:pt>
                <c:pt idx="26">
                  <c:v>-1.9144544872251035E-2</c:v>
                </c:pt>
                <c:pt idx="27">
                  <c:v>-1.8667157584683514E-2</c:v>
                </c:pt>
                <c:pt idx="28">
                  <c:v>-1.7025725273494441E-2</c:v>
                </c:pt>
                <c:pt idx="29">
                  <c:v>-1.3793103448275779E-2</c:v>
                </c:pt>
                <c:pt idx="30">
                  <c:v>-1.3098518429775274E-2</c:v>
                </c:pt>
                <c:pt idx="31">
                  <c:v>-1.4000176102844097E-2</c:v>
                </c:pt>
                <c:pt idx="32">
                  <c:v>-1.4445113199685222E-2</c:v>
                </c:pt>
                <c:pt idx="33">
                  <c:v>-1.5780967772601961E-2</c:v>
                </c:pt>
                <c:pt idx="34">
                  <c:v>-1.7135804813214861E-2</c:v>
                </c:pt>
                <c:pt idx="35">
                  <c:v>-1.4679948524855879E-2</c:v>
                </c:pt>
                <c:pt idx="36">
                  <c:v>-1.4300110369979246E-2</c:v>
                </c:pt>
                <c:pt idx="37">
                  <c:v>-1.3733989188136175E-2</c:v>
                </c:pt>
                <c:pt idx="38">
                  <c:v>-1.3674874894713418E-2</c:v>
                </c:pt>
                <c:pt idx="39">
                  <c:v>-1.5782285396327644E-2</c:v>
                </c:pt>
                <c:pt idx="40">
                  <c:v>-1.4493506493506558E-2</c:v>
                </c:pt>
                <c:pt idx="41">
                  <c:v>-1.3734501923899134E-2</c:v>
                </c:pt>
                <c:pt idx="42">
                  <c:v>-1.1922586369433774E-2</c:v>
                </c:pt>
                <c:pt idx="43">
                  <c:v>-9.199999999999986E-3</c:v>
                </c:pt>
                <c:pt idx="44">
                  <c:v>-8.5430881256808311E-3</c:v>
                </c:pt>
                <c:pt idx="45">
                  <c:v>-6.9301260022909261E-3</c:v>
                </c:pt>
                <c:pt idx="46">
                  <c:v>-7.4686431014824306E-3</c:v>
                </c:pt>
                <c:pt idx="47">
                  <c:v>-6.6622251832112456E-3</c:v>
                </c:pt>
                <c:pt idx="48">
                  <c:v>-4.745540828015038E-3</c:v>
                </c:pt>
                <c:pt idx="49">
                  <c:v>-5.4894287733029401E-3</c:v>
                </c:pt>
                <c:pt idx="50">
                  <c:v>-4.298851825651484E-3</c:v>
                </c:pt>
                <c:pt idx="51">
                  <c:v>-8.1164287713405558E-3</c:v>
                </c:pt>
                <c:pt idx="52">
                  <c:v>-7.2374326750448414E-3</c:v>
                </c:pt>
                <c:pt idx="53">
                  <c:v>-6.7258393516731463E-3</c:v>
                </c:pt>
                <c:pt idx="54">
                  <c:v>-6.4523125304993822E-3</c:v>
                </c:pt>
                <c:pt idx="55">
                  <c:v>-5.5745667292195211E-3</c:v>
                </c:pt>
                <c:pt idx="56">
                  <c:v>-6.8181818181818343E-3</c:v>
                </c:pt>
                <c:pt idx="57">
                  <c:v>-7.3974836905872365E-3</c:v>
                </c:pt>
                <c:pt idx="58">
                  <c:v>-7.5366194614964188E-3</c:v>
                </c:pt>
                <c:pt idx="59">
                  <c:v>-6.955323015226611E-3</c:v>
                </c:pt>
                <c:pt idx="60">
                  <c:v>-5.0229443135308971E-3</c:v>
                </c:pt>
                <c:pt idx="61">
                  <c:v>-2.6772132643747559E-3</c:v>
                </c:pt>
                <c:pt idx="62">
                  <c:v>-5.2853457497010758E-3</c:v>
                </c:pt>
                <c:pt idx="63">
                  <c:v>-3.6014405762304635E-3</c:v>
                </c:pt>
                <c:pt idx="64">
                  <c:v>-3.4713456197930093E-3</c:v>
                </c:pt>
                <c:pt idx="65">
                  <c:v>-2.3521932612842189E-3</c:v>
                </c:pt>
                <c:pt idx="66">
                  <c:v>-2.7922077922077904E-3</c:v>
                </c:pt>
                <c:pt idx="67">
                  <c:v>-1.6233766233766378E-3</c:v>
                </c:pt>
                <c:pt idx="68">
                  <c:v>-1.0680194913557095E-3</c:v>
                </c:pt>
                <c:pt idx="69">
                  <c:v>-2.090301003344619E-4</c:v>
                </c:pt>
                <c:pt idx="70">
                  <c:v>1.4455044810639528E-3</c:v>
                </c:pt>
                <c:pt idx="71">
                  <c:v>8.1073113207552616E-4</c:v>
                </c:pt>
                <c:pt idx="72">
                  <c:v>2.7205596579868985E-3</c:v>
                </c:pt>
                <c:pt idx="73">
                  <c:v>-3.735176020169817E-4</c:v>
                </c:pt>
                <c:pt idx="74">
                  <c:v>0</c:v>
                </c:pt>
              </c:numCache>
            </c:numRef>
          </c:val>
          <c:smooth val="0"/>
          <c:extLst>
            <c:ext xmlns:c16="http://schemas.microsoft.com/office/drawing/2014/chart" uri="{C3380CC4-5D6E-409C-BE32-E72D297353CC}">
              <c16:uniqueId val="{00000004-3E5C-4B55-9AE5-0C5C83675035}"/>
            </c:ext>
          </c:extLst>
        </c:ser>
        <c:ser>
          <c:idx val="6"/>
          <c:order val="5"/>
          <c:tx>
            <c:strRef>
              <c:f>'Grafik Entwicklung 2023 Bas.''21'!$B$38</c:f>
              <c:strCache>
                <c:ptCount val="1"/>
                <c:pt idx="0">
                  <c:v>Stationen</c:v>
                </c:pt>
              </c:strCache>
            </c:strRef>
          </c:tx>
          <c:spPr>
            <a:ln w="22225" cap="rnd" cmpd="sng" algn="ctr">
              <a:solidFill>
                <a:schemeClr val="accent1">
                  <a:lumMod val="60000"/>
                </a:schemeClr>
              </a:solidFill>
              <a:round/>
            </a:ln>
            <a:effectLst/>
          </c:spPr>
          <c:marker>
            <c:symbol val="none"/>
          </c:marker>
          <c:cat>
            <c:numRef>
              <c:f>'Grafik Entwicklung 2023 Bas.''21'!$C$33:$BY$33</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Bas.''21'!$C$38:$BY$38</c:f>
              <c:numCache>
                <c:formatCode>0.0000</c:formatCode>
                <c:ptCount val="75"/>
                <c:pt idx="9">
                  <c:v>-1.8525135882341837E-2</c:v>
                </c:pt>
                <c:pt idx="10">
                  <c:v>-2.0690312738367522E-2</c:v>
                </c:pt>
                <c:pt idx="11">
                  <c:v>-1.7811154579589927E-2</c:v>
                </c:pt>
                <c:pt idx="12">
                  <c:v>-1.5045054166244798E-2</c:v>
                </c:pt>
                <c:pt idx="13">
                  <c:v>-1.1389285788242276E-2</c:v>
                </c:pt>
                <c:pt idx="14">
                  <c:v>-1.1472113451158839E-2</c:v>
                </c:pt>
                <c:pt idx="15">
                  <c:v>-1.0489209870174543E-2</c:v>
                </c:pt>
                <c:pt idx="16">
                  <c:v>-1.500800138402314E-2</c:v>
                </c:pt>
                <c:pt idx="17">
                  <c:v>-1.3548118803213161E-2</c:v>
                </c:pt>
                <c:pt idx="18">
                  <c:v>-1.3521331990485663E-2</c:v>
                </c:pt>
                <c:pt idx="19">
                  <c:v>-1.6012531546427566E-2</c:v>
                </c:pt>
                <c:pt idx="20">
                  <c:v>-1.6443117508132543E-2</c:v>
                </c:pt>
                <c:pt idx="21">
                  <c:v>-1.0959435540576434E-2</c:v>
                </c:pt>
                <c:pt idx="22">
                  <c:v>-1.0708444080965052E-2</c:v>
                </c:pt>
                <c:pt idx="23">
                  <c:v>-1.043152168171968E-2</c:v>
                </c:pt>
                <c:pt idx="24">
                  <c:v>-1.102879741547369E-2</c:v>
                </c:pt>
                <c:pt idx="25">
                  <c:v>-1.1034653772239778E-2</c:v>
                </c:pt>
                <c:pt idx="26">
                  <c:v>-9.825643001637685E-3</c:v>
                </c:pt>
                <c:pt idx="27">
                  <c:v>-1.0610783208435559E-2</c:v>
                </c:pt>
                <c:pt idx="28">
                  <c:v>-9.1674078128207714E-3</c:v>
                </c:pt>
                <c:pt idx="29">
                  <c:v>-1.1113837955334271E-2</c:v>
                </c:pt>
                <c:pt idx="30">
                  <c:v>-9.8485689955198907E-3</c:v>
                </c:pt>
                <c:pt idx="31">
                  <c:v>-7.4874874874875097E-3</c:v>
                </c:pt>
                <c:pt idx="32">
                  <c:v>-8.8905743058189657E-3</c:v>
                </c:pt>
                <c:pt idx="33">
                  <c:v>-9.5578928992274825E-3</c:v>
                </c:pt>
                <c:pt idx="34">
                  <c:v>-9.6582138919515392E-3</c:v>
                </c:pt>
                <c:pt idx="35">
                  <c:v>-1.1632100991884498E-2</c:v>
                </c:pt>
                <c:pt idx="36">
                  <c:v>-1.2642572488662962E-2</c:v>
                </c:pt>
                <c:pt idx="37">
                  <c:v>-1.1238532110091848E-2</c:v>
                </c:pt>
                <c:pt idx="38">
                  <c:v>-1.1171662125340598E-2</c:v>
                </c:pt>
                <c:pt idx="39">
                  <c:v>-8.9038568001478247E-3</c:v>
                </c:pt>
                <c:pt idx="40">
                  <c:v>-1.0233571800824293E-2</c:v>
                </c:pt>
                <c:pt idx="41">
                  <c:v>-7.8813393381633734E-3</c:v>
                </c:pt>
                <c:pt idx="42">
                  <c:v>-8.339689804220729E-3</c:v>
                </c:pt>
                <c:pt idx="43">
                  <c:v>-7.706422018348591E-3</c:v>
                </c:pt>
                <c:pt idx="44">
                  <c:v>-6.7857710862535559E-3</c:v>
                </c:pt>
                <c:pt idx="45">
                  <c:v>-4.9607937269963154E-3</c:v>
                </c:pt>
                <c:pt idx="46">
                  <c:v>-6.1163734776724654E-3</c:v>
                </c:pt>
                <c:pt idx="47">
                  <c:v>-5.9596658330228758E-3</c:v>
                </c:pt>
                <c:pt idx="48">
                  <c:v>-6.1800745871071205E-3</c:v>
                </c:pt>
                <c:pt idx="49">
                  <c:v>-6.5127607751773731E-3</c:v>
                </c:pt>
                <c:pt idx="50">
                  <c:v>-6.0212576574688592E-3</c:v>
                </c:pt>
                <c:pt idx="51">
                  <c:v>-6.7857710862535559E-3</c:v>
                </c:pt>
                <c:pt idx="52">
                  <c:v>-7.2984808347298369E-3</c:v>
                </c:pt>
                <c:pt idx="53">
                  <c:v>-7.8549523860762527E-3</c:v>
                </c:pt>
                <c:pt idx="54">
                  <c:v>-9.332609875203457E-3</c:v>
                </c:pt>
                <c:pt idx="55">
                  <c:v>-8.2173770132573098E-3</c:v>
                </c:pt>
                <c:pt idx="56">
                  <c:v>-9.7158261260248402E-3</c:v>
                </c:pt>
                <c:pt idx="57">
                  <c:v>-9.149560117302058E-3</c:v>
                </c:pt>
                <c:pt idx="58">
                  <c:v>-9.671064414064845E-3</c:v>
                </c:pt>
                <c:pt idx="59">
                  <c:v>-1.0719182350741652E-2</c:v>
                </c:pt>
                <c:pt idx="60">
                  <c:v>-9.0680718093254509E-3</c:v>
                </c:pt>
                <c:pt idx="61">
                  <c:v>-9.135802469135923E-3</c:v>
                </c:pt>
                <c:pt idx="62">
                  <c:v>-9.421265141318913E-3</c:v>
                </c:pt>
                <c:pt idx="63">
                  <c:v>-1.0041077133728926E-2</c:v>
                </c:pt>
                <c:pt idx="64">
                  <c:v>-9.9048868481468322E-3</c:v>
                </c:pt>
                <c:pt idx="65">
                  <c:v>-8.9297439264608425E-3</c:v>
                </c:pt>
                <c:pt idx="66">
                  <c:v>-8.5845347313238118E-3</c:v>
                </c:pt>
                <c:pt idx="67">
                  <c:v>-6.9253887364432165E-3</c:v>
                </c:pt>
                <c:pt idx="68">
                  <c:v>-7.2614805351981504E-3</c:v>
                </c:pt>
                <c:pt idx="69">
                  <c:v>-5.6422401783225995E-3</c:v>
                </c:pt>
                <c:pt idx="70">
                  <c:v>-4.0825096691018414E-3</c:v>
                </c:pt>
                <c:pt idx="71">
                  <c:v>-4.9693914296004005E-3</c:v>
                </c:pt>
                <c:pt idx="72">
                  <c:v>2.6446795270689272E-3</c:v>
                </c:pt>
                <c:pt idx="73">
                  <c:v>2.0418180033376032E-2</c:v>
                </c:pt>
                <c:pt idx="74">
                  <c:v>0</c:v>
                </c:pt>
              </c:numCache>
            </c:numRef>
          </c:val>
          <c:smooth val="0"/>
          <c:extLst>
            <c:ext xmlns:c16="http://schemas.microsoft.com/office/drawing/2014/chart" uri="{C3380CC4-5D6E-409C-BE32-E72D297353CC}">
              <c16:uniqueId val="{00000005-3E5C-4B55-9AE5-0C5C83675035}"/>
            </c:ext>
          </c:extLst>
        </c:ser>
        <c:ser>
          <c:idx val="5"/>
          <c:order val="6"/>
          <c:tx>
            <c:strRef>
              <c:f>'Grafik Entwicklung 2023 Bas.''21'!$B$39</c:f>
              <c:strCache>
                <c:ptCount val="1"/>
                <c:pt idx="0">
                  <c:v>übrige Anlagen</c:v>
                </c:pt>
              </c:strCache>
            </c:strRef>
          </c:tx>
          <c:spPr>
            <a:ln w="22225" cap="rnd" cmpd="sng" algn="ctr">
              <a:solidFill>
                <a:schemeClr val="accent6"/>
              </a:solidFill>
              <a:round/>
            </a:ln>
            <a:effectLst/>
          </c:spPr>
          <c:marker>
            <c:symbol val="none"/>
          </c:marker>
          <c:cat>
            <c:numRef>
              <c:f>'Grafik Entwicklung 2023 Bas.''21'!$C$33:$BY$33</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 Bas.''21'!$C$39:$BY$39</c:f>
              <c:numCache>
                <c:formatCode>0.0000</c:formatCode>
                <c:ptCount val="75"/>
                <c:pt idx="0">
                  <c:v>-9.8781508696864639E-3</c:v>
                </c:pt>
                <c:pt idx="1">
                  <c:v>-1.0644085007615822E-2</c:v>
                </c:pt>
                <c:pt idx="2">
                  <c:v>-6.2324042036491223E-3</c:v>
                </c:pt>
                <c:pt idx="3">
                  <c:v>-1.2495882288349525E-2</c:v>
                </c:pt>
                <c:pt idx="4">
                  <c:v>-9.3407888253314031E-3</c:v>
                </c:pt>
                <c:pt idx="5">
                  <c:v>-7.2543230704343875E-3</c:v>
                </c:pt>
                <c:pt idx="6">
                  <c:v>-6.2324042036491223E-3</c:v>
                </c:pt>
                <c:pt idx="7">
                  <c:v>-1.1721052057186543E-2</c:v>
                </c:pt>
                <c:pt idx="8">
                  <c:v>-1.0670223407802659E-2</c:v>
                </c:pt>
                <c:pt idx="9">
                  <c:v>-9.8767068805516445E-3</c:v>
                </c:pt>
                <c:pt idx="10">
                  <c:v>-1.2495882288349525E-2</c:v>
                </c:pt>
                <c:pt idx="11">
                  <c:v>-1.0670223407802659E-2</c:v>
                </c:pt>
                <c:pt idx="12">
                  <c:v>-1.2194024478041743E-2</c:v>
                </c:pt>
                <c:pt idx="13">
                  <c:v>-9.6414991852254994E-3</c:v>
                </c:pt>
                <c:pt idx="14">
                  <c:v>-7.4667762707220087E-3</c:v>
                </c:pt>
                <c:pt idx="15">
                  <c:v>-9.383906021918853E-3</c:v>
                </c:pt>
                <c:pt idx="16">
                  <c:v>-1.2327825324197961E-2</c:v>
                </c:pt>
                <c:pt idx="17">
                  <c:v>-1.0963646855164488E-2</c:v>
                </c:pt>
                <c:pt idx="18">
                  <c:v>-9.5335457182254002E-3</c:v>
                </c:pt>
                <c:pt idx="19">
                  <c:v>-1.2327825324197961E-2</c:v>
                </c:pt>
                <c:pt idx="20">
                  <c:v>-1.1331854566496213E-2</c:v>
                </c:pt>
                <c:pt idx="21">
                  <c:v>-1.1494834919991925E-2</c:v>
                </c:pt>
                <c:pt idx="22">
                  <c:v>-1.0688429643280317E-2</c:v>
                </c:pt>
                <c:pt idx="23">
                  <c:v>-1.169416105925758E-2</c:v>
                </c:pt>
                <c:pt idx="24">
                  <c:v>-9.0100496707866684E-3</c:v>
                </c:pt>
                <c:pt idx="25">
                  <c:v>-1.0717094913476721E-2</c:v>
                </c:pt>
                <c:pt idx="26">
                  <c:v>-9.6588573777229847E-3</c:v>
                </c:pt>
                <c:pt idx="27">
                  <c:v>-1.0089885245319175E-2</c:v>
                </c:pt>
                <c:pt idx="28">
                  <c:v>-7.7229969620439265E-3</c:v>
                </c:pt>
                <c:pt idx="29">
                  <c:v>-9.1770278271166017E-3</c:v>
                </c:pt>
                <c:pt idx="30">
                  <c:v>-9.7787322161292378E-3</c:v>
                </c:pt>
                <c:pt idx="31">
                  <c:v>-8.6707566462167485E-3</c:v>
                </c:pt>
                <c:pt idx="32">
                  <c:v>-8.2940457482102437E-3</c:v>
                </c:pt>
                <c:pt idx="33">
                  <c:v>-7.9357713012807585E-3</c:v>
                </c:pt>
                <c:pt idx="34">
                  <c:v>-8.6398187054435027E-3</c:v>
                </c:pt>
                <c:pt idx="35">
                  <c:v>-9.128429230395585E-3</c:v>
                </c:pt>
                <c:pt idx="36">
                  <c:v>-8.9334458285771357E-3</c:v>
                </c:pt>
                <c:pt idx="37">
                  <c:v>-9.4023825932854077E-3</c:v>
                </c:pt>
                <c:pt idx="38">
                  <c:v>-9.4248894018080787E-3</c:v>
                </c:pt>
                <c:pt idx="39">
                  <c:v>-8.2515502172744171E-3</c:v>
                </c:pt>
                <c:pt idx="40">
                  <c:v>-8.6172344689379177E-3</c:v>
                </c:pt>
                <c:pt idx="41">
                  <c:v>-7.7377316228873783E-3</c:v>
                </c:pt>
                <c:pt idx="42">
                  <c:v>-9.044599230689232E-3</c:v>
                </c:pt>
                <c:pt idx="43">
                  <c:v>-9.3842260649514841E-3</c:v>
                </c:pt>
                <c:pt idx="44">
                  <c:v>-8.129222972973027E-3</c:v>
                </c:pt>
                <c:pt idx="45">
                  <c:v>-8.4674005080440651E-3</c:v>
                </c:pt>
                <c:pt idx="46">
                  <c:v>-9.3719702682323325E-3</c:v>
                </c:pt>
                <c:pt idx="47">
                  <c:v>-8.6371343789741761E-3</c:v>
                </c:pt>
                <c:pt idx="48">
                  <c:v>-8.7357307465566469E-3</c:v>
                </c:pt>
                <c:pt idx="49">
                  <c:v>-8.7357307465566469E-3</c:v>
                </c:pt>
                <c:pt idx="50">
                  <c:v>-8.129222972973027E-3</c:v>
                </c:pt>
                <c:pt idx="51">
                  <c:v>-7.800312012480437E-3</c:v>
                </c:pt>
                <c:pt idx="52">
                  <c:v>-7.886698139405679E-3</c:v>
                </c:pt>
                <c:pt idx="53">
                  <c:v>-8.446505465385834E-3</c:v>
                </c:pt>
                <c:pt idx="54">
                  <c:v>-9.0175870953287385E-3</c:v>
                </c:pt>
                <c:pt idx="55">
                  <c:v>-8.181818181818179E-3</c:v>
                </c:pt>
                <c:pt idx="56">
                  <c:v>-9.1396898402028581E-3</c:v>
                </c:pt>
                <c:pt idx="57">
                  <c:v>-8.4487792756413604E-3</c:v>
                </c:pt>
                <c:pt idx="58">
                  <c:v>-8.8006034699522617E-3</c:v>
                </c:pt>
                <c:pt idx="59">
                  <c:v>-8.3267248215702638E-3</c:v>
                </c:pt>
                <c:pt idx="60">
                  <c:v>-8.4946030529475802E-3</c:v>
                </c:pt>
                <c:pt idx="61">
                  <c:v>-8.4369163392798985E-3</c:v>
                </c:pt>
                <c:pt idx="62">
                  <c:v>-8.8417926565875771E-3</c:v>
                </c:pt>
                <c:pt idx="63">
                  <c:v>-8.4177388447851387E-3</c:v>
                </c:pt>
                <c:pt idx="64">
                  <c:v>-8.5628168242224412E-3</c:v>
                </c:pt>
                <c:pt idx="65">
                  <c:v>-8.7761072181780087E-3</c:v>
                </c:pt>
                <c:pt idx="66">
                  <c:v>-8.1934184016119183E-3</c:v>
                </c:pt>
                <c:pt idx="67">
                  <c:v>-8.6087014105025172E-3</c:v>
                </c:pt>
                <c:pt idx="68">
                  <c:v>-8.5551330798480096E-3</c:v>
                </c:pt>
                <c:pt idx="69">
                  <c:v>-8.2719310440706462E-3</c:v>
                </c:pt>
                <c:pt idx="70">
                  <c:v>-8.789199831247374E-3</c:v>
                </c:pt>
                <c:pt idx="71">
                  <c:v>-9.1672498250525702E-3</c:v>
                </c:pt>
                <c:pt idx="72">
                  <c:v>3.6173324097592552E-3</c:v>
                </c:pt>
                <c:pt idx="73">
                  <c:v>3.3299284984678268E-2</c:v>
                </c:pt>
                <c:pt idx="74">
                  <c:v>0</c:v>
                </c:pt>
              </c:numCache>
            </c:numRef>
          </c:val>
          <c:smooth val="0"/>
          <c:extLst>
            <c:ext xmlns:c16="http://schemas.microsoft.com/office/drawing/2014/chart" uri="{C3380CC4-5D6E-409C-BE32-E72D297353CC}">
              <c16:uniqueId val="{00000006-3E5C-4B55-9AE5-0C5C83675035}"/>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extLst>
          <c:ext xmlns:c15="http://schemas.microsoft.com/office/drawing/2012/chart" uri="{02D57815-91ED-43cb-92C2-25804820EDAC}">
            <c15:filteredLineSeries>
              <c15:ser>
                <c:idx val="0"/>
                <c:order val="0"/>
                <c:tx>
                  <c:strRef>
                    <c:extLst>
                      <c:ext uri="{02D57815-91ED-43cb-92C2-25804820EDAC}">
                        <c15:formulaRef>
                          <c15:sqref>'Grafik Entwicklung 2023 Bas.''21'!$B$33</c15:sqref>
                        </c15:formulaRef>
                      </c:ext>
                    </c:extLst>
                    <c:strCache>
                      <c:ptCount val="1"/>
                      <c:pt idx="0">
                        <c:v>Faktorveränderungenen für die Anlagengruppen
Basis 2021=100 vs. Basis 2015=100</c:v>
                      </c:pt>
                    </c:strCache>
                  </c:strRef>
                </c:tx>
                <c:spPr>
                  <a:ln w="22225" cap="rnd" cmpd="sng" algn="ctr">
                    <a:solidFill>
                      <a:schemeClr val="accent1"/>
                    </a:solidFill>
                    <a:round/>
                  </a:ln>
                  <a:effectLst/>
                </c:spPr>
                <c:marker>
                  <c:symbol val="none"/>
                </c:marker>
                <c:cat>
                  <c:numRef>
                    <c:extLst>
                      <c:ext uri="{02D57815-91ED-43cb-92C2-25804820EDAC}">
                        <c15:formulaRef>
                          <c15:sqref>'Grafik Entwicklung 2023 Bas.''21'!$C$33:$BY$33</c15:sqref>
                        </c15:formulaRef>
                      </c:ext>
                    </c:extLst>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extLst>
                      <c:ext uri="{02D57815-91ED-43cb-92C2-25804820EDAC}">
                        <c15:formulaRef>
                          <c15:sqref>'Grafik Entwicklung 2023 Bas.''21'!$C$33:$BY$33</c15:sqref>
                        </c15:formulaRef>
                      </c:ext>
                    </c:extLst>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val>
                <c:smooth val="0"/>
                <c:extLst>
                  <c:ext xmlns:c16="http://schemas.microsoft.com/office/drawing/2014/chart" uri="{C3380CC4-5D6E-409C-BE32-E72D297353CC}">
                    <c16:uniqueId val="{00000000-3E5C-4B55-9AE5-0C5C8367503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'Grafik Entwicklung 2023 Bas.''21'!$B$34</c15:sqref>
                        </c15:formulaRef>
                      </c:ext>
                    </c:extLst>
                    <c:strCache>
                      <c:ptCount val="1"/>
                      <c:pt idx="0">
                        <c:v>Strom</c:v>
                      </c:pt>
                    </c:strCache>
                  </c:strRef>
                </c:tx>
                <c:spPr>
                  <a:ln w="22225" cap="rnd" cmpd="sng" algn="ctr">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'Grafik Entwicklung 2023 Bas.''21'!$C$33:$BY$33</c15:sqref>
                        </c15:formulaRef>
                      </c:ext>
                    </c:extLst>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extLst xmlns:c15="http://schemas.microsoft.com/office/drawing/2012/chart">
                      <c:ext xmlns:c15="http://schemas.microsoft.com/office/drawing/2012/chart" uri="{02D57815-91ED-43cb-92C2-25804820EDAC}">
                        <c15:formulaRef>
                          <c15:sqref>'Grafik Entwicklung 2023 Bas.''21'!$C$34:$BY$34</c15:sqref>
                        </c15:formulaRef>
                      </c:ext>
                    </c:extLst>
                    <c:numCache>
                      <c:formatCode>General</c:formatCode>
                      <c:ptCount val="75"/>
                    </c:numCache>
                  </c:numRef>
                </c:val>
                <c:smooth val="0"/>
                <c:extLst xmlns:c15="http://schemas.microsoft.com/office/drawing/2012/chart">
                  <c:ext xmlns:c16="http://schemas.microsoft.com/office/drawing/2014/chart" uri="{C3380CC4-5D6E-409C-BE32-E72D297353CC}">
                    <c16:uniqueId val="{00000001-3E5C-4B55-9AE5-0C5C83675035}"/>
                  </c:ext>
                </c:extLst>
              </c15:ser>
            </c15:filteredLineSeries>
          </c:ext>
        </c:extLst>
      </c:lineChart>
      <c:dateAx>
        <c:axId val="1706334784"/>
        <c:scaling>
          <c:orientation val="minMax"/>
        </c:scaling>
        <c:delete val="0"/>
        <c:axPos val="b"/>
        <c:numFmt formatCode="General" sourceLinked="1"/>
        <c:majorTickMark val="none"/>
        <c:minorTickMark val="none"/>
        <c:tickLblPos val="nextTo"/>
        <c:spPr>
          <a:noFill/>
          <a:ln w="6350" cap="flat" cmpd="sng" algn="ctr">
            <a:solidFill>
              <a:srgbClr val="264F87"/>
            </a:solidFill>
            <a:round/>
          </a:ln>
          <a:effectLst/>
        </c:spPr>
        <c:txPr>
          <a:bodyPr rot="-60000000" spcFirstLastPara="1" vertOverflow="ellipsis" vert="horz" wrap="square" anchor="t" anchorCtr="0"/>
          <a:lstStyle/>
          <a:p>
            <a:pPr>
              <a:defRPr lang="en-US" sz="900" b="0" i="0" u="none" strike="noStrike" kern="1200" spc="20" baseline="0">
                <a:solidFill>
                  <a:schemeClr val="dk1"/>
                </a:solidFill>
                <a:latin typeface="Arial" panose="020B0604020202020204" pitchFamily="34" charset="0"/>
                <a:ea typeface="+mn-ea"/>
                <a:cs typeface="Arial" panose="020B0604020202020204" pitchFamily="34" charset="0"/>
              </a:defRPr>
            </a:pPr>
            <a:endParaRPr lang="de-DE"/>
          </a:p>
        </c:txPr>
        <c:crossAx val="1515950944"/>
        <c:crosses val="autoZero"/>
        <c:auto val="0"/>
        <c:lblOffset val="100"/>
        <c:baseTimeUnit val="days"/>
      </c:dateAx>
      <c:valAx>
        <c:axId val="1515950944"/>
        <c:scaling>
          <c:orientation val="minMax"/>
          <c:max val="0.1"/>
          <c:min val="-0.1"/>
        </c:scaling>
        <c:delete val="0"/>
        <c:axPos val="l"/>
        <c:numFmt formatCode="0.00%" sourceLinked="0"/>
        <c:majorTickMark val="none"/>
        <c:minorTickMark val="none"/>
        <c:tickLblPos val="nextTo"/>
        <c:spPr>
          <a:noFill/>
          <a:ln w="6350">
            <a:solidFill>
              <a:srgbClr val="264F87"/>
            </a:solidFill>
          </a:ln>
          <a:effectLst/>
        </c:spPr>
        <c:txPr>
          <a:bodyPr rot="-60000000" spcFirstLastPara="1" vertOverflow="ellipsis" vert="horz" wrap="square" anchor="t" anchorCtr="0"/>
          <a:lstStyle/>
          <a:p>
            <a:pPr>
              <a:defRPr lang="en-US" sz="900" b="0" i="0" u="none" strike="noStrike" kern="1200" spc="20" baseline="0">
                <a:solidFill>
                  <a:schemeClr val="dk1"/>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5.000000000000001E-2"/>
      </c:valAx>
      <c:spPr>
        <a:noFill/>
        <a:ln>
          <a:noFill/>
        </a:ln>
        <a:effectLst/>
      </c:spPr>
    </c:plotArea>
    <c:legend>
      <c:legendPos val="b"/>
      <c:layout>
        <c:manualLayout>
          <c:xMode val="edge"/>
          <c:yMode val="edge"/>
          <c:x val="0"/>
          <c:y val="0.9033726559197256"/>
          <c:w val="1"/>
          <c:h val="9.6627267715704235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mailto:info@anplicon.de" TargetMode="External"/><Relationship Id="rId5" Type="http://schemas.openxmlformats.org/officeDocument/2006/relationships/image" Target="../media/image4.sv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7.xml"/><Relationship Id="rId7" Type="http://schemas.openxmlformats.org/officeDocument/2006/relationships/chart" Target="../charts/chart8.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hyperlink" Target="#Start!A1"/><Relationship Id="rId9"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tart!A1"/><Relationship Id="rId1" Type="http://schemas.openxmlformats.org/officeDocument/2006/relationships/chart" Target="../charts/chart11.xml"/><Relationship Id="rId5" Type="http://schemas.openxmlformats.org/officeDocument/2006/relationships/chart" Target="../charts/chart12.xml"/><Relationship Id="rId4" Type="http://schemas.openxmlformats.org/officeDocument/2006/relationships/image" Target="../media/image4.svg"/></Relationships>
</file>

<file path=xl/drawings/_rels/drawing1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Start!A1"/></Relationships>
</file>

<file path=xl/drawings/_rels/drawing1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Start!A1"/><Relationship Id="rId5" Type="http://schemas.openxmlformats.org/officeDocument/2006/relationships/chart" Target="../charts/chart14.xml"/><Relationship Id="rId4"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Start!A1"/></Relationships>
</file>

<file path=xl/drawings/_rels/drawing1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Start!A1"/></Relationships>
</file>

<file path=xl/drawings/_rels/drawing16.xml.rels><?xml version="1.0" encoding="UTF-8" standalone="yes"?>
<Relationships xmlns="http://schemas.openxmlformats.org/package/2006/relationships"><Relationship Id="rId3" Type="http://schemas.openxmlformats.org/officeDocument/2006/relationships/chart" Target="../charts/chart17.xml"/><Relationship Id="rId7" Type="http://schemas.openxmlformats.org/officeDocument/2006/relationships/chart" Target="../charts/chart18.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hyperlink" Target="#Start!A1"/></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Start!A1"/></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4.sv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3.png"/><Relationship Id="rId16" Type="http://schemas.openxmlformats.org/officeDocument/2006/relationships/image" Target="../media/image19.png"/><Relationship Id="rId1" Type="http://schemas.openxmlformats.org/officeDocument/2006/relationships/hyperlink" Target="#Start!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hyperlink" Target="https://www.destatis.de/DE/Home/_inhalt.html" TargetMode="External"/><Relationship Id="rId9" Type="http://schemas.openxmlformats.org/officeDocument/2006/relationships/image" Target="../media/image12.PNG"/><Relationship Id="rId1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tart!A1"/><Relationship Id="rId1" Type="http://schemas.openxmlformats.org/officeDocument/2006/relationships/chart" Target="../charts/chart1.xml"/><Relationship Id="rId5" Type="http://schemas.openxmlformats.org/officeDocument/2006/relationships/chart" Target="../charts/chart2.xml"/><Relationship Id="rId4" Type="http://schemas.openxmlformats.org/officeDocument/2006/relationships/image" Target="../media/image4.svg"/></Relationships>
</file>

<file path=xl/drawings/_rels/drawing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Start!A1"/></Relationships>
</file>

<file path=xl/drawings/_rels/drawing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Start!A1"/><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Start!A1"/></Relationships>
</file>

<file path=xl/drawings/_rels/drawing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Star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4</xdr:col>
      <xdr:colOff>490537</xdr:colOff>
      <xdr:row>1</xdr:row>
      <xdr:rowOff>0</xdr:rowOff>
    </xdr:from>
    <xdr:to>
      <xdr:col>5</xdr:col>
      <xdr:colOff>172948</xdr:colOff>
      <xdr:row>3</xdr:row>
      <xdr:rowOff>57149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3737" y="161925"/>
          <a:ext cx="436791" cy="380999"/>
        </a:xfrm>
        <a:prstGeom prst="rect">
          <a:avLst/>
        </a:prstGeom>
      </xdr:spPr>
    </xdr:pic>
    <xdr:clientData/>
  </xdr:twoCellAnchor>
  <xdr:twoCellAnchor editAs="oneCell">
    <xdr:from>
      <xdr:col>7</xdr:col>
      <xdr:colOff>376241</xdr:colOff>
      <xdr:row>0</xdr:row>
      <xdr:rowOff>140496</xdr:rowOff>
    </xdr:from>
    <xdr:to>
      <xdr:col>9</xdr:col>
      <xdr:colOff>467983</xdr:colOff>
      <xdr:row>2</xdr:row>
      <xdr:rowOff>37944</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05441" y="140496"/>
          <a:ext cx="1600502" cy="221298"/>
        </a:xfrm>
        <a:prstGeom prst="rect">
          <a:avLst/>
        </a:prstGeom>
      </xdr:spPr>
    </xdr:pic>
    <xdr:clientData/>
  </xdr:twoCellAnchor>
  <xdr:twoCellAnchor>
    <xdr:from>
      <xdr:col>0</xdr:col>
      <xdr:colOff>0</xdr:colOff>
      <xdr:row>2</xdr:row>
      <xdr:rowOff>0</xdr:rowOff>
    </xdr:from>
    <xdr:to>
      <xdr:col>1</xdr:col>
      <xdr:colOff>11906</xdr:colOff>
      <xdr:row>2</xdr:row>
      <xdr:rowOff>0</xdr:rowOff>
    </xdr:to>
    <xdr:cxnSp macro="">
      <xdr:nvCxnSpPr>
        <xdr:cNvPr id="5" name="Gerader Verbinder 4">
          <a:extLst>
            <a:ext uri="{FF2B5EF4-FFF2-40B4-BE49-F238E27FC236}">
              <a16:creationId xmlns:a16="http://schemas.microsoft.com/office/drawing/2014/main" id="{00000000-0008-0000-0000-000005000000}"/>
            </a:ext>
          </a:extLst>
        </xdr:cNvPr>
        <xdr:cNvCxnSpPr/>
      </xdr:nvCxnSpPr>
      <xdr:spPr>
        <a:xfrm>
          <a:off x="0" y="333375"/>
          <a:ext cx="46434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333375</xdr:colOff>
      <xdr:row>4</xdr:row>
      <xdr:rowOff>133350</xdr:rowOff>
    </xdr:from>
    <xdr:to>
      <xdr:col>8</xdr:col>
      <xdr:colOff>707232</xdr:colOff>
      <xdr:row>79</xdr:row>
      <xdr:rowOff>57150</xdr:rowOff>
    </xdr:to>
    <xdr:sp macro="" textlink="">
      <xdr:nvSpPr>
        <xdr:cNvPr id="7" name="Rechteck 6">
          <a:extLst>
            <a:ext uri="{FF2B5EF4-FFF2-40B4-BE49-F238E27FC236}">
              <a16:creationId xmlns:a16="http://schemas.microsoft.com/office/drawing/2014/main" id="{186A52EF-654F-426A-8BEE-C1D34415F0B1}"/>
            </a:ext>
          </a:extLst>
        </xdr:cNvPr>
        <xdr:cNvSpPr/>
      </xdr:nvSpPr>
      <xdr:spPr bwMode="auto">
        <a:xfrm>
          <a:off x="333375" y="781050"/>
          <a:ext cx="6165057" cy="12068175"/>
        </a:xfrm>
        <a:prstGeom prst="rect">
          <a:avLst/>
        </a:prstGeom>
        <a:noFill/>
        <a:ln w="9525" cap="flat" cmpd="sng" algn="ctr">
          <a:noFill/>
          <a:prstDash val="solid"/>
          <a:round/>
          <a:headEnd type="none" w="med" len="med"/>
          <a:tailEnd type="none" w="med" len="med"/>
        </a:ln>
        <a:effectLst/>
      </xdr:spPr>
      <xdr:txBody>
        <a:bodyPr vertOverflow="clip" horzOverflow="clip" vert="horz" wrap="square" lIns="91440" tIns="45720" rIns="91440" bIns="45720" numCol="1" rtlCol="0" anchor="t" anchorCtr="0" compatLnSpc="1">
          <a:prstTxWarp prst="textNoShape">
            <a:avLst/>
          </a:prstTxWarp>
        </a:bodyPr>
        <a:lstStyle/>
        <a:p>
          <a:pPr algn="ctr">
            <a:lnSpc>
              <a:spcPct val="100000"/>
            </a:lnSpc>
            <a:spcAft>
              <a:spcPts val="0"/>
            </a:spcAft>
          </a:pPr>
          <a:r>
            <a:rPr lang="de-DE" sz="10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Allgemeine Bedingungen</a:t>
          </a:r>
        </a:p>
        <a:p>
          <a:pPr algn="ctr">
            <a:lnSpc>
              <a:spcPct val="100000"/>
            </a:lnSpc>
            <a:spcAft>
              <a:spcPts val="0"/>
            </a:spcAft>
          </a:pPr>
          <a:r>
            <a:rPr lang="de-DE" sz="10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für die Nutzungsüberlassung einer Excel-basierten Kalkulationshilfe </a:t>
          </a:r>
        </a:p>
        <a:p>
          <a:pPr algn="ctr">
            <a:lnSpc>
              <a:spcPct val="100000"/>
            </a:lnSpc>
            <a:spcAft>
              <a:spcPts val="300"/>
            </a:spcAft>
          </a:pPr>
          <a:r>
            <a:rPr lang="de-DE" sz="10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bei unentgeltlicher Überlassung außerhalb vertraglicher Beziehungen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ct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Für die unentgeltliche Nutzungsüberlassung der auf Excel aufgebauten Kalkulationshilfe außerhalb vertraglicher Beziehungen gelten zwischen der </a:t>
          </a:r>
          <a:r>
            <a:rPr lang="de-DE" sz="1000" i="1">
              <a:solidFill>
                <a:srgbClr val="264F87"/>
              </a:solidFill>
              <a:effectLst/>
              <a:latin typeface="Arial" panose="020B0604020202020204" pitchFamily="34" charset="0"/>
              <a:ea typeface="Times New Roman" panose="02020603050405020304" pitchFamily="18" charset="0"/>
              <a:cs typeface="Arial" panose="020B0604020202020204" pitchFamily="34" charset="0"/>
            </a:rPr>
            <a:t>ANPLICON</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r>
            <a:rPr lang="de-DE" sz="1000" i="1">
              <a:solidFill>
                <a:srgbClr val="264F87"/>
              </a:solidFill>
              <a:effectLst/>
              <a:latin typeface="Arial" panose="020B0604020202020204" pitchFamily="34" charset="0"/>
              <a:ea typeface="Times New Roman" panose="02020603050405020304" pitchFamily="18" charset="0"/>
              <a:cs typeface="Arial" panose="020B0604020202020204" pitchFamily="34" charset="0"/>
            </a:rPr>
            <a:t>GmbH</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[im Folgenden: ANPLICON] und dem Nutzer [im Folgenden: Nutzer] die nachfolgenden Bedingungen: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1.</a:t>
          </a:r>
          <a:r>
            <a:rPr lang="de-DE" sz="1000" b="1" u="none" baseline="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Verwendungszweck</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Dem Nutzer ist bekannt, dass es bei Excel-basierten Werkzeugen (Kalkulationshilfen, Tools) nach dem Stand der Technik nicht möglich ist, diese so zu gestalten, dass die Software in allen Funktionen, Anwendungen und Kombinationen fehlerfrei einsetzbar ist und sämtliche Ergebnisse daher vor ihrer weiteren Verwendung plausibilisiert werden müssen. Die durch die ANPLICON zur Verfügung gestellten Excel-basierten Kalkulationshilfen sind nicht mit Schutzmaßnahmen versehen. Sie dienen einzig dem Zweck, den Nutzer in die Lage zu versetzen, unter Nutzung der Kalkulationshilfe selbst entsprechende Berechnungen durchführen zu können.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2.  Nutzungsrechte</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2.1	Dem Nutzer wird das nicht ausschließliche, zeitlich unbegrenzte Nutzungsrecht eingeräumt, die Kalkulationshilfe auf den Rechnern des Nutzers im geschäftlichen Bereich zu nutzen. Eine Nutzung im nichtgeschäftlichen Bereich ist nur zu rein wissenschaftlichen Zwecken gestattet. Der Nutzer ist zur Weitergabe des nicht ausschließlichen Nutzungsrechtes an Dritte nur berechtigt, wenn der Dritte sich zuvor mit diesen Bedingungen schriftlich gegenüber ANPLICON einverstanden erklärt hat und der Nutzer alle auf seinen Rechnern vorhandenen Kopien, Sicherungskopien, etc. unwiederbringlich vor Weitergabe löscht.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2.2	Im Übrigen berechtigt das Nutzungsrecht den Nutzer, die Kalkulationshilfe im Rahmen des vorgegebenen normalen Gebrauchs zu nutzen. Der Nutzer ist nicht berechtigt, Übersetzungen oder weitere Vervielfältigungen des Tools vorzunehmen, auch nicht teilweise oder vorübergehend, gleich welcher Art und mit welchen Mitteln.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2.3	Die Einräumung des in 2.1 und 2.2 beschriebenen Nutzungsrechts erfolgt unentgeltlich.</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3.  Gewährleistung</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Die Haftung für Rechts- und Sachmängel richtet sich nach den §§ 523 Abs. 1 und 524 Abs. 1 BGB. Eine darüberhinausgehende Gewährleistung ist, soweit gesetzlich zulässig, ausdrücklich ausgeschlossen.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4.  Haftung</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Die Haftung der ANPLICON ist nach § 521 BGB auf Vorsatz und grobe Fahrlässigkeit beschränkt.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Gegenüber einem Unternehmer, einer juristischen Person des öffentlichen Rechts oder einem öffentlich-rechtlichen Sondervermögen ist die Haftung der ANPLICON auf Vorsatz beschränkt.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Eine darüberhinausgehende Haftung ist, soweit gesetzlich zulässig, ausdrücklich ausgeschlossen.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Bitte beachten Sie bei der Nutzung der Kalkulationshilfe auch folgende Hinweise:</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Alle Angaben sowie Berechnungsgrundlagen in der Kalkulationshilfe sind nach bestem Wissen unter Anwendung aller gebotenen Sorgfalt erstellt worden. Bitte prüfen Sie sorgfältig, ob die Informationen zu dem von Ihnen bestimmten Zweck geeignet sind, Sie alle notwendigen Daten hierfür berücksichtigt haben und nicht inzwischen in zeitlicher und/oder inhaltlicher Hinsicht Umstände eingetreten sind, welche die Ergebnisse zu dem von Ihnen bestimmten Zweck unbrauchbar machen. Sie sind daher verpflichtet, sämtliche Ergebnisse zu plausibilisieren. Denn dies können wir naturgemäß nicht für Sie tun,</a:t>
          </a:r>
          <a:r>
            <a:rPr lang="de-DE" sz="1000">
              <a:solidFill>
                <a:srgbClr val="264F87"/>
              </a:solidFill>
              <a:effectLst/>
              <a:latin typeface="Times New Roman" panose="02020603050405020304" pitchFamily="18" charset="0"/>
              <a:ea typeface="Times New Roman" panose="02020603050405020304" pitchFamily="18" charset="0"/>
              <a:cs typeface="Times New Roman" panose="02020603050405020304" pitchFamily="18" charset="0"/>
            </a:rPr>
            <a:t> </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es sei denn, Sie erteilen uns hierfür einen separaten entgeltlichen Auftrag. Insofern erfolgt die Verwertung der Ergebnisse solange auf Ihre eigene Gefahr,</a:t>
          </a:r>
          <a:r>
            <a:rPr lang="de-DE" sz="1000">
              <a:solidFill>
                <a:srgbClr val="264F87"/>
              </a:solidFill>
              <a:effectLst/>
              <a:latin typeface="Times New Roman" panose="02020603050405020304" pitchFamily="18" charset="0"/>
              <a:ea typeface="Times New Roman" panose="02020603050405020304" pitchFamily="18" charset="0"/>
              <a:cs typeface="Times New Roman" panose="02020603050405020304" pitchFamily="18" charset="0"/>
            </a:rPr>
            <a:t> </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wie die Ergebnisse nicht zuvor von ANPLICON plausibilisiert wurden.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Eine unsachgemäße Anwendung, insbesondere die Veränderung der Programmierung und/oder der Formeln kann die Programmstruktur zerstören und zu fehlerhaften Ergebnissen führen. Die Haftung nach dem Produkthaftungsgesetz bleibt unberührt.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Der Nutzer wird darauf hingewiesen, dass der Einsatz der Excel-Werkzeuge ausschließlich mit den ausdrücklich von der ANPLICON freigegebenen Versionen der Software Microsoft Excel zu erfolgen hat. Die ANPLICON haftet nicht für Schäden, welche ausschließlich darauf beruhen, dass der Nutzer andere, nicht von der ANPLICON freigegebene Versionen der Software Microsoft Excel mit den Excel-Tools einsetzt.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5.  Rechtsstatut </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Auf das Vertragsverhältnis findet ausschließlich das Recht der Bundesrepublik Deutschland unter ausdrücklichem Ausschluss des UN-Kaufrechtsabkommens (CISG) Anwendung.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6.  Gerichtsstand und Erfüllungsort </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6.1	Erfüllungsort für alle aus dem Vertrag entstehenden Leistungen ist ausschließlich der Sitz der ANPLICON.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6.2	Gerichtsstand ist der Sitz der ANPLICON, sofern es sich bei dem Nutzer um einen Kaufmann oder um eine juristische Person des öffentlichen Rechts oder um ein öffentlich-rechtliches Sondervermögen handelt.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r>
            <a:rPr lang="de-DE" sz="1000">
              <a:solidFill>
                <a:srgbClr val="264F87"/>
              </a:solidFill>
              <a:effectLst/>
              <a:latin typeface="Arial" panose="020B0604020202020204" pitchFamily="34" charset="0"/>
              <a:ea typeface="Calibri" panose="020F0502020204030204" pitchFamily="34" charset="0"/>
              <a:cs typeface="Arial" panose="020B0604020202020204" pitchFamily="34" charset="0"/>
            </a:rPr>
            <a:t>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r">
            <a:lnSpc>
              <a:spcPct val="115000"/>
            </a:lnSpc>
            <a:spcAft>
              <a:spcPts val="1000"/>
            </a:spcAft>
          </a:pPr>
          <a:r>
            <a:rPr lang="de-DE" sz="1000">
              <a:solidFill>
                <a:srgbClr val="264F87"/>
              </a:solidFill>
              <a:effectLst/>
              <a:latin typeface="Arial" panose="020B0604020202020204" pitchFamily="34" charset="0"/>
              <a:ea typeface="Calibri" panose="020F0502020204030204" pitchFamily="34" charset="0"/>
              <a:cs typeface="Arial" panose="020B0604020202020204" pitchFamily="34" charset="0"/>
            </a:rPr>
            <a:t>Aachen, 26.02.2021</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r>
            <a:rPr lang="de-DE" sz="1000">
              <a:effectLst/>
              <a:latin typeface="Arial" panose="020B0604020202020204" pitchFamily="34" charset="0"/>
              <a:ea typeface="Calibri" panose="020F0502020204030204" pitchFamily="34" charset="0"/>
              <a:cs typeface="Times New Roman" panose="02020603050405020304" pitchFamily="18"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rPr>
            <a:t>	</a:t>
          </a:r>
        </a:p>
        <a:p>
          <a:pPr marL="0" marR="0" lvl="0" indent="0" algn="r"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rPr>
            <a:t> Aachen, 26.02.2021</a:t>
          </a:r>
        </a:p>
      </xdr:txBody>
    </xdr:sp>
    <xdr:clientData/>
  </xdr:twoCellAnchor>
  <xdr:twoCellAnchor editAs="oneCell">
    <xdr:from>
      <xdr:col>0</xdr:col>
      <xdr:colOff>112190</xdr:colOff>
      <xdr:row>0</xdr:row>
      <xdr:rowOff>54890</xdr:rowOff>
    </xdr:from>
    <xdr:to>
      <xdr:col>0</xdr:col>
      <xdr:colOff>332568</xdr:colOff>
      <xdr:row>1</xdr:row>
      <xdr:rowOff>111486</xdr:rowOff>
    </xdr:to>
    <xdr:pic>
      <xdr:nvPicPr>
        <xdr:cNvPr id="4" name="Grafik 3" descr="Anfangen mit einfarbiger Füllung">
          <a:hlinkClick xmlns:r="http://schemas.openxmlformats.org/officeDocument/2006/relationships" r:id="rId3"/>
          <a:extLst>
            <a:ext uri="{FF2B5EF4-FFF2-40B4-BE49-F238E27FC236}">
              <a16:creationId xmlns:a16="http://schemas.microsoft.com/office/drawing/2014/main" id="{5D585387-FEA9-4972-9EA7-F6B7A7DAD3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12190" y="54890"/>
          <a:ext cx="220378" cy="218521"/>
        </a:xfrm>
        <a:prstGeom prst="rect">
          <a:avLst/>
        </a:prstGeom>
      </xdr:spPr>
    </xdr:pic>
    <xdr:clientData/>
  </xdr:twoCellAnchor>
  <xdr:twoCellAnchor>
    <xdr:from>
      <xdr:col>10</xdr:col>
      <xdr:colOff>369094</xdr:colOff>
      <xdr:row>1</xdr:row>
      <xdr:rowOff>47625</xdr:rowOff>
    </xdr:from>
    <xdr:to>
      <xdr:col>17</xdr:col>
      <xdr:colOff>344142</xdr:colOff>
      <xdr:row>36</xdr:row>
      <xdr:rowOff>130969</xdr:rowOff>
    </xdr:to>
    <xdr:sp macro="" textlink="">
      <xdr:nvSpPr>
        <xdr:cNvPr id="6" name="Ellipse 198">
          <a:hlinkClick xmlns:r="http://schemas.openxmlformats.org/officeDocument/2006/relationships" r:id="rId6"/>
          <a:extLst>
            <a:ext uri="{FF2B5EF4-FFF2-40B4-BE49-F238E27FC236}">
              <a16:creationId xmlns:a16="http://schemas.microsoft.com/office/drawing/2014/main" id="{6D016677-A080-4AB2-AB8F-4930883C2717}"/>
            </a:ext>
          </a:extLst>
        </xdr:cNvPr>
        <xdr:cNvSpPr/>
      </xdr:nvSpPr>
      <xdr:spPr>
        <a:xfrm>
          <a:off x="7679532" y="214313"/>
          <a:ext cx="5309048" cy="5917406"/>
        </a:xfrm>
        <a:prstGeom prst="roundRect">
          <a:avLst/>
        </a:prstGeom>
        <a:solidFill>
          <a:schemeClr val="tx1">
            <a:lumMod val="20000"/>
            <a:lumOff val="80000"/>
          </a:schemeClr>
        </a:solidFill>
        <a:ln>
          <a:noFill/>
        </a:ln>
        <a:effectLst>
          <a:outerShdw blurRad="190500" dist="127000" dir="13500000" algn="b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91440" tIns="45720" rIns="91440" bIns="45720"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050" b="1" i="1">
            <a:solidFill>
              <a:schemeClr val="tx1"/>
            </a:solidFill>
          </a:endParaRPr>
        </a:p>
        <a:p>
          <a:pPr algn="ctr"/>
          <a:r>
            <a:rPr lang="de-DE" sz="1050" b="1" i="1">
              <a:solidFill>
                <a:schemeClr val="tx1"/>
              </a:solidFill>
            </a:rPr>
            <a:t>! HINWEIS !</a:t>
          </a:r>
        </a:p>
        <a:p>
          <a:pPr algn="ctr"/>
          <a:r>
            <a:rPr lang="de-DE" sz="1050" b="0" i="0">
              <a:solidFill>
                <a:schemeClr val="tx1"/>
              </a:solidFill>
            </a:rPr>
            <a:t> </a:t>
          </a:r>
        </a:p>
        <a:p>
          <a:pPr algn="just"/>
          <a:r>
            <a:rPr lang="de-DE" sz="1050" b="0" i="0">
              <a:solidFill>
                <a:schemeClr val="tx1"/>
              </a:solidFill>
            </a:rPr>
            <a:t>Die in dieser Datei nachgebildeten Indexreihen und -faktoren stellen eine von ggf. mehreren möglichen Varianten dar. Die</a:t>
          </a:r>
          <a:r>
            <a:rPr lang="de-DE" sz="1050" b="0" i="0" baseline="0">
              <a:solidFill>
                <a:schemeClr val="tx1"/>
              </a:solidFill>
            </a:rPr>
            <a:t> Indexreihen und -faktoren</a:t>
          </a:r>
          <a:r>
            <a:rPr lang="de-DE" sz="1050" b="0" i="0">
              <a:solidFill>
                <a:schemeClr val="tx1"/>
              </a:solidFill>
            </a:rPr>
            <a:t> wurden gemäß den Veröffentlichungen der BK 9 vom 23.04.2021 und BK 8 vom 05.04.2022 und unter Berücksichtigung der bisher</a:t>
          </a:r>
          <a:r>
            <a:rPr lang="de-DE" sz="1050" b="0" i="0" baseline="0">
              <a:solidFill>
                <a:schemeClr val="tx1"/>
              </a:solidFill>
            </a:rPr>
            <a:t> gängigen Vorgehensweise und Prüfpraxis der BNetzA </a:t>
          </a:r>
          <a:r>
            <a:rPr lang="de-DE" sz="1050" b="0" i="0">
              <a:solidFill>
                <a:schemeClr val="tx1"/>
              </a:solidFill>
            </a:rPr>
            <a:t>ermittelt.		</a:t>
          </a:r>
        </a:p>
        <a:p>
          <a:pPr algn="just"/>
          <a:endParaRPr lang="de-DE" sz="1050" b="0" i="0">
            <a:solidFill>
              <a:schemeClr val="tx1"/>
            </a:solidFill>
          </a:endParaRPr>
        </a:p>
        <a:p>
          <a:pPr algn="just"/>
          <a:r>
            <a:rPr lang="de-DE" sz="1050" b="0" i="0">
              <a:solidFill>
                <a:schemeClr val="tx1"/>
              </a:solidFill>
            </a:rPr>
            <a:t>Die finalen (v.a.</a:t>
          </a:r>
          <a:r>
            <a:rPr lang="de-DE" sz="1050" b="0" i="0" baseline="0">
              <a:solidFill>
                <a:schemeClr val="tx1"/>
              </a:solidFill>
            </a:rPr>
            <a:t> weiter fortgeschriebenen)</a:t>
          </a:r>
          <a:r>
            <a:rPr lang="de-DE" sz="1050" b="0" i="0">
              <a:solidFill>
                <a:schemeClr val="tx1"/>
              </a:solidFill>
            </a:rPr>
            <a:t> Werte könnten nun mit Blick auf die nächsten Basisjahre</a:t>
          </a:r>
          <a:r>
            <a:rPr lang="de-DE" sz="1050" b="0" i="0" baseline="0">
              <a:solidFill>
                <a:schemeClr val="tx1"/>
              </a:solidFill>
            </a:rPr>
            <a:t> für die Ausgangsniveaus der 5. Regulierungsperiode </a:t>
          </a:r>
          <a:r>
            <a:rPr lang="de-DE" sz="1050" b="0" i="0">
              <a:solidFill>
                <a:schemeClr val="tx1"/>
              </a:solidFill>
            </a:rPr>
            <a:t>insbesondere</a:t>
          </a:r>
          <a:r>
            <a:rPr lang="de-DE" sz="1050" b="0" i="0" baseline="0">
              <a:solidFill>
                <a:schemeClr val="tx1"/>
              </a:solidFill>
            </a:rPr>
            <a:t> bei abweichenden Festlegungen der BNetzA (Stichwort: RAMEN, N.E.S.T. und NEF)</a:t>
          </a:r>
          <a:r>
            <a:rPr lang="de-DE" sz="1050" b="0" i="0">
              <a:solidFill>
                <a:schemeClr val="tx1"/>
              </a:solidFill>
            </a:rPr>
            <a:t> entsprechend abweichend ausfallen. Auch ist vor dem Hintergrund bereits entschiedener, evtl. noch anhängiger und / oder möglicher zukünftiger Festlegungs-</a:t>
          </a:r>
          <a:r>
            <a:rPr lang="de-DE" sz="1050" b="0" i="0" baseline="0">
              <a:solidFill>
                <a:schemeClr val="tx1"/>
              </a:solidFill>
            </a:rPr>
            <a:t> und Be</a:t>
          </a:r>
          <a:r>
            <a:rPr lang="de-DE" sz="1050" b="0" i="0">
              <a:solidFill>
                <a:schemeClr val="tx1"/>
              </a:solidFill>
            </a:rPr>
            <a:t>schwerdeverfahren</a:t>
          </a:r>
          <a:r>
            <a:rPr lang="de-DE" sz="1050" b="0" i="0" baseline="0">
              <a:solidFill>
                <a:schemeClr val="tx1"/>
              </a:solidFill>
            </a:rPr>
            <a:t> trotz der aktuell gängigen Vorgehensweise</a:t>
          </a:r>
          <a:r>
            <a:rPr lang="de-DE" sz="1050" b="0" i="0">
              <a:solidFill>
                <a:schemeClr val="tx1"/>
              </a:solidFill>
            </a:rPr>
            <a:t> ggf. ungewiss, welche Faktoren schlussendlich zur Bestimmung der Tagesneuwerte herangezogen werden.</a:t>
          </a:r>
        </a:p>
        <a:p>
          <a:pPr algn="just"/>
          <a:endParaRPr lang="de-DE" sz="1050" b="0" i="0">
            <a:solidFill>
              <a:schemeClr val="tx1"/>
            </a:solidFill>
          </a:endParaRPr>
        </a:p>
        <a:p>
          <a:pPr algn="just"/>
          <a:r>
            <a:rPr lang="de-DE" sz="1050" b="0" i="0">
              <a:solidFill>
                <a:schemeClr val="tx1"/>
              </a:solidFill>
            </a:rPr>
            <a:t>Aufgrund</a:t>
          </a:r>
          <a:r>
            <a:rPr lang="de-DE" sz="1050" b="0" i="0" baseline="0">
              <a:solidFill>
                <a:schemeClr val="tx1"/>
              </a:solidFill>
            </a:rPr>
            <a:t> der neuen europäischen Rechtsgrundlage zu den Unternehmens-statistiken ist ferner seitens Destatis die Umbasierung der Reihen auf das Jahr 2021 erfolgt. Die vorliegende Datei wurde um diese Variante für Sie erweitert. Die Gegenüberstellung der auf 2021 zu den auf 2015 basierten Reihen ist in den Blättern "Preisindizes Strom 2023 Bas.'21", "Preisindizes Gas 2023 Bas.'21" und "Basisreihen Destatis 2023 B.'21" jeweils außen rechts enthalten.</a:t>
          </a:r>
        </a:p>
        <a:p>
          <a:pPr algn="just"/>
          <a:endParaRPr lang="de-DE" sz="1050" b="0" i="0">
            <a:solidFill>
              <a:schemeClr val="tx1"/>
            </a:solidFill>
          </a:endParaRPr>
        </a:p>
        <a:p>
          <a:pPr algn="just"/>
          <a:r>
            <a:rPr lang="de-DE" sz="1050" b="0" i="0">
              <a:solidFill>
                <a:schemeClr val="tx1"/>
              </a:solidFill>
            </a:rPr>
            <a:t>Bitte berücksichtigen Sie die obigen Aspekte bei Ihren Berechnungen und im Zuge einer möglichen Verwendung der zur Verfügung gestellten Reihen. Vielen Dank.</a:t>
          </a:r>
        </a:p>
        <a:p>
          <a:pPr algn="ctr"/>
          <a:endParaRPr lang="de-DE" sz="1050" b="0" i="0">
            <a:solidFill>
              <a:schemeClr val="tx1"/>
            </a:solidFill>
          </a:endParaRPr>
        </a:p>
        <a:p>
          <a:pPr algn="r"/>
          <a:r>
            <a:rPr lang="de-DE" sz="1050" b="0" i="0">
              <a:solidFill>
                <a:schemeClr val="tx1"/>
              </a:solidFill>
            </a:rPr>
            <a:t>Aachen, 12.12.2024</a:t>
          </a:r>
        </a:p>
        <a:p>
          <a:pPr algn="l"/>
          <a:endParaRPr lang="de-DE" sz="1050" b="0" i="0">
            <a:solidFill>
              <a:schemeClr val="tx1"/>
            </a:solidFill>
          </a:endParaRPr>
        </a:p>
        <a:p>
          <a:pPr algn="ctr"/>
          <a:r>
            <a:rPr lang="de-DE" sz="1050" b="0" i="0">
              <a:solidFill>
                <a:schemeClr val="tx1"/>
              </a:solidFill>
            </a:rPr>
            <a:t>F</a:t>
          </a:r>
          <a:r>
            <a:rPr lang="de-DE" sz="1050" b="0" i="0" baseline="0">
              <a:solidFill>
                <a:schemeClr val="tx1"/>
              </a:solidFill>
            </a:rPr>
            <a:t>ür Ihre Rückfragen stehen wir Ihnen gerne zur Verfügung unter</a:t>
          </a:r>
        </a:p>
        <a:p>
          <a:pPr algn="ctr"/>
          <a:r>
            <a:rPr lang="de-DE" sz="1050" b="0" i="0" baseline="0">
              <a:solidFill>
                <a:schemeClr val="tx1"/>
              </a:solidFill>
            </a:rPr>
            <a:t>info@anplicon.de </a:t>
          </a:r>
        </a:p>
        <a:p>
          <a:pPr algn="ctr"/>
          <a:r>
            <a:rPr lang="de-DE" sz="1050" b="0" i="0" baseline="0">
              <a:solidFill>
                <a:schemeClr val="tx1"/>
              </a:solidFill>
            </a:rPr>
            <a:t>oder </a:t>
          </a:r>
        </a:p>
        <a:p>
          <a:pPr algn="ctr"/>
          <a:r>
            <a:rPr lang="de-DE" sz="1050" b="0" i="0" baseline="0">
              <a:solidFill>
                <a:schemeClr val="tx1"/>
              </a:solidFill>
            </a:rPr>
            <a:t>+49 241 55 70 57 0</a:t>
          </a:r>
        </a:p>
        <a:p>
          <a:pPr algn="l"/>
          <a:endParaRPr lang="de-DE" sz="1050" b="0" i="0" baseline="0">
            <a:solidFill>
              <a:schemeClr val="tx1"/>
            </a:solidFill>
          </a:endParaRPr>
        </a:p>
        <a:p>
          <a:pPr algn="ctr"/>
          <a:endParaRPr lang="de-DE" sz="1050" b="0" i="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159277</xdr:colOff>
      <xdr:row>47</xdr:row>
      <xdr:rowOff>7141</xdr:rowOff>
    </xdr:from>
    <xdr:to>
      <xdr:col>23</xdr:col>
      <xdr:colOff>125941</xdr:colOff>
      <xdr:row>76</xdr:row>
      <xdr:rowOff>28574</xdr:rowOff>
    </xdr:to>
    <xdr:graphicFrame macro="">
      <xdr:nvGraphicFramePr>
        <xdr:cNvPr id="2" name="Diagramm 1">
          <a:extLst>
            <a:ext uri="{FF2B5EF4-FFF2-40B4-BE49-F238E27FC236}">
              <a16:creationId xmlns:a16="http://schemas.microsoft.com/office/drawing/2014/main" id="{1D82CD0B-BF52-41CE-8868-12E564DFA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24342</xdr:colOff>
      <xdr:row>77</xdr:row>
      <xdr:rowOff>108470</xdr:rowOff>
    </xdr:from>
    <xdr:to>
      <xdr:col>23</xdr:col>
      <xdr:colOff>43392</xdr:colOff>
      <xdr:row>106</xdr:row>
      <xdr:rowOff>113242</xdr:rowOff>
    </xdr:to>
    <xdr:graphicFrame macro="">
      <xdr:nvGraphicFramePr>
        <xdr:cNvPr id="3" name="Diagramm 2">
          <a:extLst>
            <a:ext uri="{FF2B5EF4-FFF2-40B4-BE49-F238E27FC236}">
              <a16:creationId xmlns:a16="http://schemas.microsoft.com/office/drawing/2014/main" id="{8A2141C5-74AB-40FA-971D-6ABCD862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25400</xdr:colOff>
      <xdr:row>144</xdr:row>
      <xdr:rowOff>119590</xdr:rowOff>
    </xdr:from>
    <xdr:to>
      <xdr:col>23</xdr:col>
      <xdr:colOff>148167</xdr:colOff>
      <xdr:row>173</xdr:row>
      <xdr:rowOff>157690</xdr:rowOff>
    </xdr:to>
    <xdr:graphicFrame macro="">
      <xdr:nvGraphicFramePr>
        <xdr:cNvPr id="4" name="Diagramm 3">
          <a:extLst>
            <a:ext uri="{FF2B5EF4-FFF2-40B4-BE49-F238E27FC236}">
              <a16:creationId xmlns:a16="http://schemas.microsoft.com/office/drawing/2014/main" id="{07CDB417-179D-413B-9FBC-6DFCC03BAC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112190</xdr:colOff>
      <xdr:row>0</xdr:row>
      <xdr:rowOff>54890</xdr:rowOff>
    </xdr:from>
    <xdr:to>
      <xdr:col>0</xdr:col>
      <xdr:colOff>332568</xdr:colOff>
      <xdr:row>1</xdr:row>
      <xdr:rowOff>111486</xdr:rowOff>
    </xdr:to>
    <xdr:pic>
      <xdr:nvPicPr>
        <xdr:cNvPr id="5" name="Grafik 4" descr="Anfangen mit einfarbiger Füllung">
          <a:hlinkClick xmlns:r="http://schemas.openxmlformats.org/officeDocument/2006/relationships" r:id="rId4"/>
          <a:extLst>
            <a:ext uri="{FF2B5EF4-FFF2-40B4-BE49-F238E27FC236}">
              <a16:creationId xmlns:a16="http://schemas.microsoft.com/office/drawing/2014/main" id="{BE86B962-70D7-453A-B0DB-EDF90CEC2B4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2190" y="54890"/>
          <a:ext cx="220378" cy="218521"/>
        </a:xfrm>
        <a:prstGeom prst="rect">
          <a:avLst/>
        </a:prstGeom>
      </xdr:spPr>
    </xdr:pic>
    <xdr:clientData/>
  </xdr:twoCellAnchor>
  <xdr:twoCellAnchor>
    <xdr:from>
      <xdr:col>1</xdr:col>
      <xdr:colOff>37041</xdr:colOff>
      <xdr:row>113</xdr:row>
      <xdr:rowOff>74080</xdr:rowOff>
    </xdr:from>
    <xdr:to>
      <xdr:col>23</xdr:col>
      <xdr:colOff>127001</xdr:colOff>
      <xdr:row>142</xdr:row>
      <xdr:rowOff>113239</xdr:rowOff>
    </xdr:to>
    <xdr:graphicFrame macro="">
      <xdr:nvGraphicFramePr>
        <xdr:cNvPr id="7" name="Diagramm 6">
          <a:extLst>
            <a:ext uri="{FF2B5EF4-FFF2-40B4-BE49-F238E27FC236}">
              <a16:creationId xmlns:a16="http://schemas.microsoft.com/office/drawing/2014/main" id="{BE19FD51-5804-48DC-B8AD-22282E317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47624</xdr:colOff>
      <xdr:row>178</xdr:row>
      <xdr:rowOff>23812</xdr:rowOff>
    </xdr:from>
    <xdr:to>
      <xdr:col>23</xdr:col>
      <xdr:colOff>14288</xdr:colOff>
      <xdr:row>207</xdr:row>
      <xdr:rowOff>69057</xdr:rowOff>
    </xdr:to>
    <xdr:graphicFrame macro="">
      <xdr:nvGraphicFramePr>
        <xdr:cNvPr id="20" name="Diagramm 19">
          <a:extLst>
            <a:ext uri="{FF2B5EF4-FFF2-40B4-BE49-F238E27FC236}">
              <a16:creationId xmlns:a16="http://schemas.microsoft.com/office/drawing/2014/main" id="{66066B7F-03C1-40D8-818D-DA3295854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210</xdr:row>
      <xdr:rowOff>0</xdr:rowOff>
    </xdr:from>
    <xdr:to>
      <xdr:col>22</xdr:col>
      <xdr:colOff>728664</xdr:colOff>
      <xdr:row>239</xdr:row>
      <xdr:rowOff>45245</xdr:rowOff>
    </xdr:to>
    <xdr:graphicFrame macro="">
      <xdr:nvGraphicFramePr>
        <xdr:cNvPr id="15" name="Diagramm 14">
          <a:extLst>
            <a:ext uri="{FF2B5EF4-FFF2-40B4-BE49-F238E27FC236}">
              <a16:creationId xmlns:a16="http://schemas.microsoft.com/office/drawing/2014/main" id="{0361F32B-06ED-4B86-867A-C2EC3BFD7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83343</xdr:colOff>
      <xdr:row>103</xdr:row>
      <xdr:rowOff>138101</xdr:rowOff>
    </xdr:from>
    <xdr:to>
      <xdr:col>39</xdr:col>
      <xdr:colOff>352424</xdr:colOff>
      <xdr:row>125</xdr:row>
      <xdr:rowOff>119059</xdr:rowOff>
    </xdr:to>
    <xdr:graphicFrame macro="">
      <xdr:nvGraphicFramePr>
        <xdr:cNvPr id="2" name="Diagram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112190</xdr:colOff>
      <xdr:row>0</xdr:row>
      <xdr:rowOff>54890</xdr:rowOff>
    </xdr:from>
    <xdr:to>
      <xdr:col>0</xdr:col>
      <xdr:colOff>332568</xdr:colOff>
      <xdr:row>1</xdr:row>
      <xdr:rowOff>111486</xdr:rowOff>
    </xdr:to>
    <xdr:pic>
      <xdr:nvPicPr>
        <xdr:cNvPr id="3" name="Grafik 2" descr="Anfangen mit einfarbiger Füllung">
          <a:hlinkClick xmlns:r="http://schemas.openxmlformats.org/officeDocument/2006/relationships" r:id="rId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2190" y="54890"/>
          <a:ext cx="220378" cy="224236"/>
        </a:xfrm>
        <a:prstGeom prst="rect">
          <a:avLst/>
        </a:prstGeom>
      </xdr:spPr>
    </xdr:pic>
    <xdr:clientData/>
  </xdr:twoCellAnchor>
  <xdr:twoCellAnchor>
    <xdr:from>
      <xdr:col>2</xdr:col>
      <xdr:colOff>666750</xdr:colOff>
      <xdr:row>135</xdr:row>
      <xdr:rowOff>0</xdr:rowOff>
    </xdr:from>
    <xdr:to>
      <xdr:col>39</xdr:col>
      <xdr:colOff>247914</xdr:colOff>
      <xdr:row>156</xdr:row>
      <xdr:rowOff>142883</xdr:rowOff>
    </xdr:to>
    <xdr:graphicFrame macro="">
      <xdr:nvGraphicFramePr>
        <xdr:cNvPr id="11" name="Diagramm 10">
          <a:extLst>
            <a:ext uri="{FF2B5EF4-FFF2-40B4-BE49-F238E27FC236}">
              <a16:creationId xmlns:a16="http://schemas.microsoft.com/office/drawing/2014/main" id="{5BA5781B-E59E-45B6-A7BC-F099E9A6EB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332568</xdr:colOff>
      <xdr:row>1</xdr:row>
      <xdr:rowOff>111486</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2423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336378</xdr:colOff>
      <xdr:row>1</xdr:row>
      <xdr:rowOff>111486</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4188" cy="224236"/>
        </a:xfrm>
        <a:prstGeom prst="rect">
          <a:avLst/>
        </a:prstGeom>
      </xdr:spPr>
    </xdr:pic>
    <xdr:clientData/>
  </xdr:twoCellAnchor>
  <xdr:twoCellAnchor>
    <xdr:from>
      <xdr:col>3</xdr:col>
      <xdr:colOff>76197</xdr:colOff>
      <xdr:row>102</xdr:row>
      <xdr:rowOff>76200</xdr:rowOff>
    </xdr:from>
    <xdr:to>
      <xdr:col>39</xdr:col>
      <xdr:colOff>158750</xdr:colOff>
      <xdr:row>127</xdr:row>
      <xdr:rowOff>0</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134</xdr:row>
      <xdr:rowOff>0</xdr:rowOff>
    </xdr:from>
    <xdr:to>
      <xdr:col>39</xdr:col>
      <xdr:colOff>82553</xdr:colOff>
      <xdr:row>158</xdr:row>
      <xdr:rowOff>85726</xdr:rowOff>
    </xdr:to>
    <xdr:graphicFrame macro="">
      <xdr:nvGraphicFramePr>
        <xdr:cNvPr id="7" name="Diagramm 6">
          <a:extLst>
            <a:ext uri="{FF2B5EF4-FFF2-40B4-BE49-F238E27FC236}">
              <a16:creationId xmlns:a16="http://schemas.microsoft.com/office/drawing/2014/main" id="{4B617EDC-E8B4-4EF6-899C-C1D175ED9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332568</xdr:colOff>
      <xdr:row>1</xdr:row>
      <xdr:rowOff>111486</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2423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332568</xdr:colOff>
      <xdr:row>1</xdr:row>
      <xdr:rowOff>116248</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2423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159277</xdr:colOff>
      <xdr:row>31</xdr:row>
      <xdr:rowOff>7141</xdr:rowOff>
    </xdr:from>
    <xdr:to>
      <xdr:col>23</xdr:col>
      <xdr:colOff>125941</xdr:colOff>
      <xdr:row>60</xdr:row>
      <xdr:rowOff>28574</xdr:rowOff>
    </xdr:to>
    <xdr:graphicFrame macro="">
      <xdr:nvGraphicFramePr>
        <xdr:cNvPr id="2" name="Diagram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24342</xdr:colOff>
      <xdr:row>61</xdr:row>
      <xdr:rowOff>108470</xdr:rowOff>
    </xdr:from>
    <xdr:to>
      <xdr:col>23</xdr:col>
      <xdr:colOff>43392</xdr:colOff>
      <xdr:row>90</xdr:row>
      <xdr:rowOff>113242</xdr:rowOff>
    </xdr:to>
    <xdr:graphicFrame macro="">
      <xdr:nvGraphicFramePr>
        <xdr:cNvPr id="3" name="Diagramm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25400</xdr:colOff>
      <xdr:row>128</xdr:row>
      <xdr:rowOff>119590</xdr:rowOff>
    </xdr:from>
    <xdr:to>
      <xdr:col>23</xdr:col>
      <xdr:colOff>148167</xdr:colOff>
      <xdr:row>157</xdr:row>
      <xdr:rowOff>157690</xdr:rowOff>
    </xdr:to>
    <xdr:graphicFrame macro="">
      <xdr:nvGraphicFramePr>
        <xdr:cNvPr id="4" name="Diagramm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112190</xdr:colOff>
      <xdr:row>0</xdr:row>
      <xdr:rowOff>54890</xdr:rowOff>
    </xdr:from>
    <xdr:to>
      <xdr:col>0</xdr:col>
      <xdr:colOff>332568</xdr:colOff>
      <xdr:row>1</xdr:row>
      <xdr:rowOff>111486</xdr:rowOff>
    </xdr:to>
    <xdr:pic>
      <xdr:nvPicPr>
        <xdr:cNvPr id="5" name="Grafik 4" descr="Anfangen mit einfarbiger Füllung">
          <a:hlinkClick xmlns:r="http://schemas.openxmlformats.org/officeDocument/2006/relationships" r:id="rId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2190" y="54890"/>
          <a:ext cx="220378" cy="224236"/>
        </a:xfrm>
        <a:prstGeom prst="rect">
          <a:avLst/>
        </a:prstGeom>
      </xdr:spPr>
    </xdr:pic>
    <xdr:clientData/>
  </xdr:twoCellAnchor>
  <xdr:twoCellAnchor>
    <xdr:from>
      <xdr:col>1</xdr:col>
      <xdr:colOff>37041</xdr:colOff>
      <xdr:row>97</xdr:row>
      <xdr:rowOff>74080</xdr:rowOff>
    </xdr:from>
    <xdr:to>
      <xdr:col>23</xdr:col>
      <xdr:colOff>127001</xdr:colOff>
      <xdr:row>126</xdr:row>
      <xdr:rowOff>113239</xdr:rowOff>
    </xdr:to>
    <xdr:graphicFrame macro="">
      <xdr:nvGraphicFramePr>
        <xdr:cNvPr id="7" name="Diagramm 6">
          <a:extLst>
            <a:ext uri="{FF2B5EF4-FFF2-40B4-BE49-F238E27FC236}">
              <a16:creationId xmlns:a16="http://schemas.microsoft.com/office/drawing/2014/main" id="{EEF108AC-2CE5-D40F-8939-AD1D31101A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33</xdr:row>
      <xdr:rowOff>9525</xdr:rowOff>
    </xdr:from>
    <xdr:to>
      <xdr:col>14</xdr:col>
      <xdr:colOff>0</xdr:colOff>
      <xdr:row>34</xdr:row>
      <xdr:rowOff>0</xdr:rowOff>
    </xdr:to>
    <xdr:sp macro="" textlink="">
      <xdr:nvSpPr>
        <xdr:cNvPr id="2" name="Rechteck 1">
          <a:extLst>
            <a:ext uri="{FF2B5EF4-FFF2-40B4-BE49-F238E27FC236}">
              <a16:creationId xmlns:a16="http://schemas.microsoft.com/office/drawing/2014/main" id="{00000000-0008-0000-0100-000002000000}"/>
            </a:ext>
          </a:extLst>
        </xdr:cNvPr>
        <xdr:cNvSpPr/>
      </xdr:nvSpPr>
      <xdr:spPr>
        <a:xfrm>
          <a:off x="0" y="6600825"/>
          <a:ext cx="11734800" cy="323850"/>
        </a:xfrm>
        <a:prstGeom prst="rect">
          <a:avLst/>
        </a:prstGeom>
        <a:gradFill flip="none" rotWithShape="1">
          <a:gsLst>
            <a:gs pos="41000">
              <a:schemeClr val="bg1">
                <a:lumMod val="95000"/>
              </a:schemeClr>
            </a:gs>
            <a:gs pos="100000">
              <a:schemeClr val="bg1">
                <a:lumMod val="85000"/>
              </a:schemeClr>
            </a:gs>
          </a:gsLst>
          <a:lin ang="2700000" scaled="1"/>
          <a:tileRect/>
        </a:gradFill>
        <a:ln>
          <a:noFill/>
        </a:ln>
        <a:effectLst>
          <a:outerShdw blurRad="50800" dist="38100" dir="16200000" rotWithShape="0">
            <a:schemeClr val="bg1">
              <a:lumMod val="50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0</xdr:col>
      <xdr:colOff>0</xdr:colOff>
      <xdr:row>0</xdr:row>
      <xdr:rowOff>0</xdr:rowOff>
    </xdr:from>
    <xdr:to>
      <xdr:col>14</xdr:col>
      <xdr:colOff>0</xdr:colOff>
      <xdr:row>1</xdr:row>
      <xdr:rowOff>0</xdr:rowOff>
    </xdr:to>
    <xdr:sp macro="" textlink="">
      <xdr:nvSpPr>
        <xdr:cNvPr id="3" name="Rechteck 2">
          <a:extLst>
            <a:ext uri="{FF2B5EF4-FFF2-40B4-BE49-F238E27FC236}">
              <a16:creationId xmlns:a16="http://schemas.microsoft.com/office/drawing/2014/main" id="{00000000-0008-0000-0100-000003000000}"/>
            </a:ext>
          </a:extLst>
        </xdr:cNvPr>
        <xdr:cNvSpPr/>
      </xdr:nvSpPr>
      <xdr:spPr>
        <a:xfrm>
          <a:off x="0" y="0"/>
          <a:ext cx="11734800" cy="800100"/>
        </a:xfrm>
        <a:prstGeom prst="rect">
          <a:avLst/>
        </a:prstGeom>
        <a:gradFill flip="none" rotWithShape="1">
          <a:gsLst>
            <a:gs pos="41000">
              <a:schemeClr val="bg1">
                <a:lumMod val="95000"/>
              </a:schemeClr>
            </a:gs>
            <a:gs pos="100000">
              <a:schemeClr val="bg1">
                <a:lumMod val="85000"/>
              </a:schemeClr>
            </a:gs>
          </a:gsLst>
          <a:lin ang="2700000" scaled="1"/>
          <a:tileRect/>
        </a:gradFill>
        <a:ln>
          <a:noFill/>
        </a:ln>
        <a:effectLst>
          <a:outerShdw blurRad="50800" dist="38100" dir="5400000" algn="t" rotWithShape="0">
            <a:schemeClr val="bg1">
              <a:lumMod val="50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oneCellAnchor>
    <xdr:from>
      <xdr:col>0</xdr:col>
      <xdr:colOff>420686</xdr:colOff>
      <xdr:row>0</xdr:row>
      <xdr:rowOff>288131</xdr:rowOff>
    </xdr:from>
    <xdr:ext cx="4730434" cy="269369"/>
    <xdr:sp macro="" textlink="">
      <xdr:nvSpPr>
        <xdr:cNvPr id="4" name="Textfeld 3">
          <a:extLst>
            <a:ext uri="{FF2B5EF4-FFF2-40B4-BE49-F238E27FC236}">
              <a16:creationId xmlns:a16="http://schemas.microsoft.com/office/drawing/2014/main" id="{00000000-0008-0000-0100-000004000000}"/>
            </a:ext>
          </a:extLst>
        </xdr:cNvPr>
        <xdr:cNvSpPr txBox="1"/>
      </xdr:nvSpPr>
      <xdr:spPr>
        <a:xfrm>
          <a:off x="420686" y="288131"/>
          <a:ext cx="473043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200" b="1" i="1" baseline="0">
              <a:solidFill>
                <a:schemeClr val="tx1"/>
              </a:solidFill>
              <a:latin typeface="Arial" panose="020B0604020202020204" pitchFamily="34" charset="0"/>
              <a:cs typeface="Arial" panose="020B0604020202020204" pitchFamily="34" charset="0"/>
            </a:rPr>
            <a:t>Start</a:t>
          </a:r>
          <a:endParaRPr lang="de-DE" sz="1200" b="1" i="1">
            <a:solidFill>
              <a:schemeClr val="tx1"/>
            </a:solidFill>
            <a:latin typeface="Arial" panose="020B0604020202020204" pitchFamily="34" charset="0"/>
            <a:cs typeface="Arial" panose="020B0604020202020204" pitchFamily="34" charset="0"/>
          </a:endParaRPr>
        </a:p>
      </xdr:txBody>
    </xdr:sp>
    <xdr:clientData/>
  </xdr:oneCellAnchor>
  <xdr:twoCellAnchor editAs="oneCell">
    <xdr:from>
      <xdr:col>4</xdr:col>
      <xdr:colOff>1554178</xdr:colOff>
      <xdr:row>0</xdr:row>
      <xdr:rowOff>250031</xdr:rowOff>
    </xdr:from>
    <xdr:to>
      <xdr:col>8</xdr:col>
      <xdr:colOff>295457</xdr:colOff>
      <xdr:row>0</xdr:row>
      <xdr:rowOff>576105</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26053" y="250031"/>
          <a:ext cx="2103604" cy="326074"/>
        </a:xfrm>
        <a:prstGeom prst="rect">
          <a:avLst/>
        </a:prstGeom>
      </xdr:spPr>
    </xdr:pic>
    <xdr:clientData/>
  </xdr:twoCellAnchor>
  <xdr:twoCellAnchor>
    <xdr:from>
      <xdr:col>4</xdr:col>
      <xdr:colOff>21167</xdr:colOff>
      <xdr:row>33</xdr:row>
      <xdr:rowOff>19050</xdr:rowOff>
    </xdr:from>
    <xdr:to>
      <xdr:col>14</xdr:col>
      <xdr:colOff>0</xdr:colOff>
      <xdr:row>34</xdr:row>
      <xdr:rowOff>0</xdr:rowOff>
    </xdr:to>
    <xdr:sp macro="" textlink="">
      <xdr:nvSpPr>
        <xdr:cNvPr id="6" name="Textfeld 5">
          <a:extLst>
            <a:ext uri="{FF2B5EF4-FFF2-40B4-BE49-F238E27FC236}">
              <a16:creationId xmlns:a16="http://schemas.microsoft.com/office/drawing/2014/main" id="{00000000-0008-0000-0100-000006000000}"/>
            </a:ext>
          </a:extLst>
        </xdr:cNvPr>
        <xdr:cNvSpPr txBox="1"/>
      </xdr:nvSpPr>
      <xdr:spPr>
        <a:xfrm>
          <a:off x="3799417" y="6580717"/>
          <a:ext cx="8011583" cy="319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lvl="0" algn="r" defTabSz="540000">
            <a:spcBef>
              <a:spcPts val="0"/>
            </a:spcBef>
          </a:pPr>
          <a:r>
            <a:rPr lang="de-DE" sz="900" b="1" i="1">
              <a:solidFill>
                <a:schemeClr val="tx1"/>
              </a:solidFill>
              <a:latin typeface="Arial" panose="020B0604020202020204" pitchFamily="34" charset="0"/>
              <a:cs typeface="Arial" panose="020B0604020202020204" pitchFamily="34" charset="0"/>
            </a:rPr>
            <a:t>Excel-basierte</a:t>
          </a:r>
          <a:r>
            <a:rPr lang="de-DE" sz="900" b="1" i="1" baseline="0">
              <a:solidFill>
                <a:schemeClr val="tx1"/>
              </a:solidFill>
              <a:latin typeface="Arial" panose="020B0604020202020204" pitchFamily="34" charset="0"/>
              <a:cs typeface="Arial" panose="020B0604020202020204" pitchFamily="34" charset="0"/>
            </a:rPr>
            <a:t> Kalkulationshilfe zur Berechnung der Indexreihen und -faktoren nach § 6a GasNEV und § 6a StromNEV</a:t>
          </a:r>
          <a:endParaRPr lang="de-DE" sz="900" b="1" i="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12</xdr:col>
      <xdr:colOff>416719</xdr:colOff>
      <xdr:row>0</xdr:row>
      <xdr:rowOff>107156</xdr:rowOff>
    </xdr:from>
    <xdr:to>
      <xdr:col>12</xdr:col>
      <xdr:colOff>1105579</xdr:colOff>
      <xdr:row>0</xdr:row>
      <xdr:rowOff>750094</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70369" y="107156"/>
          <a:ext cx="688860" cy="642938"/>
        </a:xfrm>
        <a:prstGeom prst="rect">
          <a:avLst/>
        </a:prstGeom>
      </xdr:spPr>
    </xdr:pic>
    <xdr:clientData/>
  </xdr:twoCellAnchor>
  <xdr:twoCellAnchor>
    <xdr:from>
      <xdr:col>0</xdr:col>
      <xdr:colOff>413305</xdr:colOff>
      <xdr:row>33</xdr:row>
      <xdr:rowOff>61182</xdr:rowOff>
    </xdr:from>
    <xdr:to>
      <xdr:col>2</xdr:col>
      <xdr:colOff>1190625</xdr:colOff>
      <xdr:row>33</xdr:row>
      <xdr:rowOff>328083</xdr:rowOff>
    </xdr:to>
    <xdr:sp macro="" textlink="">
      <xdr:nvSpPr>
        <xdr:cNvPr id="8" name="Textfeld 1">
          <a:extLst>
            <a:ext uri="{FF2B5EF4-FFF2-40B4-BE49-F238E27FC236}">
              <a16:creationId xmlns:a16="http://schemas.microsoft.com/office/drawing/2014/main" id="{00000000-0008-0000-0100-000008000000}"/>
            </a:ext>
          </a:extLst>
        </xdr:cNvPr>
        <xdr:cNvSpPr txBox="1"/>
      </xdr:nvSpPr>
      <xdr:spPr>
        <a:xfrm>
          <a:off x="413305" y="6622849"/>
          <a:ext cx="2470653" cy="26690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de-DE" sz="1000" i="1">
              <a:solidFill>
                <a:srgbClr val="264F87"/>
              </a:solidFill>
              <a:latin typeface="Arial" panose="020B0604020202020204" pitchFamily="34" charset="0"/>
              <a:cs typeface="Arial" panose="020B0604020202020204" pitchFamily="34" charset="0"/>
            </a:rPr>
            <a:t>© </a:t>
          </a:r>
          <a:r>
            <a:rPr lang="de-DE" sz="1100" b="1" i="1">
              <a:solidFill>
                <a:srgbClr val="264F87"/>
              </a:solidFill>
              <a:latin typeface="Arial" panose="020B0604020202020204" pitchFamily="34" charset="0"/>
              <a:cs typeface="Arial" panose="020B0604020202020204" pitchFamily="34" charset="0"/>
            </a:rPr>
            <a:t>ANPLICON</a:t>
          </a:r>
          <a:r>
            <a:rPr lang="de-DE" sz="1000" i="1">
              <a:solidFill>
                <a:srgbClr val="264F87"/>
              </a:solidFill>
              <a:latin typeface="Arial" panose="020B0604020202020204" pitchFamily="34" charset="0"/>
              <a:cs typeface="Arial" panose="020B0604020202020204" pitchFamily="34" charset="0"/>
            </a:rPr>
            <a:t> GmbH</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332568</xdr:colOff>
      <xdr:row>1</xdr:row>
      <xdr:rowOff>111486</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185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332568</xdr:colOff>
      <xdr:row>1</xdr:row>
      <xdr:rowOff>111486</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24236"/>
        </a:xfrm>
        <a:prstGeom prst="rect">
          <a:avLst/>
        </a:prstGeom>
      </xdr:spPr>
    </xdr:pic>
    <xdr:clientData/>
  </xdr:twoCellAnchor>
  <xdr:twoCellAnchor>
    <xdr:from>
      <xdr:col>3</xdr:col>
      <xdr:colOff>5584031</xdr:colOff>
      <xdr:row>7</xdr:row>
      <xdr:rowOff>140493</xdr:rowOff>
    </xdr:from>
    <xdr:to>
      <xdr:col>3</xdr:col>
      <xdr:colOff>5774531</xdr:colOff>
      <xdr:row>8</xdr:row>
      <xdr:rowOff>147637</xdr:rowOff>
    </xdr:to>
    <xdr:cxnSp macro="">
      <xdr:nvCxnSpPr>
        <xdr:cNvPr id="36" name="Gerade Verbindung mit Pfeil 35">
          <a:extLst>
            <a:ext uri="{FF2B5EF4-FFF2-40B4-BE49-F238E27FC236}">
              <a16:creationId xmlns:a16="http://schemas.microsoft.com/office/drawing/2014/main" id="{00000000-0008-0000-0400-000024000000}"/>
            </a:ext>
          </a:extLst>
        </xdr:cNvPr>
        <xdr:cNvCxnSpPr/>
      </xdr:nvCxnSpPr>
      <xdr:spPr>
        <a:xfrm flipH="1">
          <a:off x="12918281" y="1293018"/>
          <a:ext cx="190500" cy="188119"/>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1950240</xdr:colOff>
      <xdr:row>12</xdr:row>
      <xdr:rowOff>85725</xdr:rowOff>
    </xdr:from>
    <xdr:to>
      <xdr:col>3</xdr:col>
      <xdr:colOff>2140740</xdr:colOff>
      <xdr:row>13</xdr:row>
      <xdr:rowOff>97631</xdr:rowOff>
    </xdr:to>
    <xdr:cxnSp macro="">
      <xdr:nvCxnSpPr>
        <xdr:cNvPr id="37" name="Gerade Verbindung mit Pfeil 36">
          <a:extLst>
            <a:ext uri="{FF2B5EF4-FFF2-40B4-BE49-F238E27FC236}">
              <a16:creationId xmlns:a16="http://schemas.microsoft.com/office/drawing/2014/main" id="{00000000-0008-0000-0400-000025000000}"/>
            </a:ext>
          </a:extLst>
        </xdr:cNvPr>
        <xdr:cNvCxnSpPr/>
      </xdr:nvCxnSpPr>
      <xdr:spPr>
        <a:xfrm flipH="1">
          <a:off x="9284490" y="2085975"/>
          <a:ext cx="190500" cy="1928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488157</xdr:colOff>
      <xdr:row>25</xdr:row>
      <xdr:rowOff>130969</xdr:rowOff>
    </xdr:from>
    <xdr:to>
      <xdr:col>3</xdr:col>
      <xdr:colOff>4099585</xdr:colOff>
      <xdr:row>30</xdr:row>
      <xdr:rowOff>41340</xdr:rowOff>
    </xdr:to>
    <xdr:pic>
      <xdr:nvPicPr>
        <xdr:cNvPr id="38" name="Grafik 37">
          <a:hlinkClick xmlns:r="http://schemas.openxmlformats.org/officeDocument/2006/relationships" r:id="rId4"/>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a:stretch>
          <a:fillRect/>
        </a:stretch>
      </xdr:blipFill>
      <xdr:spPr>
        <a:xfrm>
          <a:off x="8031957" y="4520089"/>
          <a:ext cx="3619048" cy="748571"/>
        </a:xfrm>
        <a:prstGeom prst="rect">
          <a:avLst/>
        </a:prstGeom>
      </xdr:spPr>
    </xdr:pic>
    <xdr:clientData/>
  </xdr:twoCellAnchor>
  <xdr:twoCellAnchor>
    <xdr:from>
      <xdr:col>3</xdr:col>
      <xdr:colOff>2176452</xdr:colOff>
      <xdr:row>25</xdr:row>
      <xdr:rowOff>140493</xdr:rowOff>
    </xdr:from>
    <xdr:to>
      <xdr:col>3</xdr:col>
      <xdr:colOff>2366952</xdr:colOff>
      <xdr:row>27</xdr:row>
      <xdr:rowOff>14287</xdr:rowOff>
    </xdr:to>
    <xdr:cxnSp macro="">
      <xdr:nvCxnSpPr>
        <xdr:cNvPr id="39" name="Gerade Verbindung mit Pfeil 38">
          <a:extLst>
            <a:ext uri="{FF2B5EF4-FFF2-40B4-BE49-F238E27FC236}">
              <a16:creationId xmlns:a16="http://schemas.microsoft.com/office/drawing/2014/main" id="{00000000-0008-0000-0400-000027000000}"/>
            </a:ext>
          </a:extLst>
        </xdr:cNvPr>
        <xdr:cNvCxnSpPr/>
      </xdr:nvCxnSpPr>
      <xdr:spPr>
        <a:xfrm flipH="1">
          <a:off x="9720252" y="4529613"/>
          <a:ext cx="190500" cy="209074"/>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5767388</xdr:colOff>
      <xdr:row>63</xdr:row>
      <xdr:rowOff>114300</xdr:rowOff>
    </xdr:from>
    <xdr:to>
      <xdr:col>3</xdr:col>
      <xdr:colOff>6496050</xdr:colOff>
      <xdr:row>64</xdr:row>
      <xdr:rowOff>102394</xdr:rowOff>
    </xdr:to>
    <xdr:cxnSp macro="">
      <xdr:nvCxnSpPr>
        <xdr:cNvPr id="40" name="Gerade Verbindung mit Pfeil 39">
          <a:extLst>
            <a:ext uri="{FF2B5EF4-FFF2-40B4-BE49-F238E27FC236}">
              <a16:creationId xmlns:a16="http://schemas.microsoft.com/office/drawing/2014/main" id="{00000000-0008-0000-0400-000028000000}"/>
            </a:ext>
          </a:extLst>
        </xdr:cNvPr>
        <xdr:cNvCxnSpPr/>
      </xdr:nvCxnSpPr>
      <xdr:spPr>
        <a:xfrm flipH="1">
          <a:off x="13101638" y="11401425"/>
          <a:ext cx="728662" cy="169069"/>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5774532</xdr:colOff>
      <xdr:row>65</xdr:row>
      <xdr:rowOff>0</xdr:rowOff>
    </xdr:from>
    <xdr:to>
      <xdr:col>3</xdr:col>
      <xdr:colOff>6543675</xdr:colOff>
      <xdr:row>66</xdr:row>
      <xdr:rowOff>2382</xdr:rowOff>
    </xdr:to>
    <xdr:cxnSp macro="">
      <xdr:nvCxnSpPr>
        <xdr:cNvPr id="41" name="Gerade Verbindung mit Pfeil 40">
          <a:extLst>
            <a:ext uri="{FF2B5EF4-FFF2-40B4-BE49-F238E27FC236}">
              <a16:creationId xmlns:a16="http://schemas.microsoft.com/office/drawing/2014/main" id="{00000000-0008-0000-0400-000029000000}"/>
            </a:ext>
          </a:extLst>
        </xdr:cNvPr>
        <xdr:cNvCxnSpPr/>
      </xdr:nvCxnSpPr>
      <xdr:spPr>
        <a:xfrm flipH="1">
          <a:off x="13108782" y="11630025"/>
          <a:ext cx="769143" cy="164307"/>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5779294</xdr:colOff>
      <xdr:row>66</xdr:row>
      <xdr:rowOff>42863</xdr:rowOff>
    </xdr:from>
    <xdr:to>
      <xdr:col>3</xdr:col>
      <xdr:colOff>6612731</xdr:colOff>
      <xdr:row>67</xdr:row>
      <xdr:rowOff>78581</xdr:rowOff>
    </xdr:to>
    <xdr:cxnSp macro="">
      <xdr:nvCxnSpPr>
        <xdr:cNvPr id="42" name="Gerade Verbindung mit Pfeil 41">
          <a:extLst>
            <a:ext uri="{FF2B5EF4-FFF2-40B4-BE49-F238E27FC236}">
              <a16:creationId xmlns:a16="http://schemas.microsoft.com/office/drawing/2014/main" id="{00000000-0008-0000-0400-00002A000000}"/>
            </a:ext>
          </a:extLst>
        </xdr:cNvPr>
        <xdr:cNvCxnSpPr/>
      </xdr:nvCxnSpPr>
      <xdr:spPr>
        <a:xfrm flipH="1">
          <a:off x="13113544" y="11834813"/>
          <a:ext cx="833437" cy="197643"/>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5822157</xdr:colOff>
      <xdr:row>67</xdr:row>
      <xdr:rowOff>71438</xdr:rowOff>
    </xdr:from>
    <xdr:to>
      <xdr:col>3</xdr:col>
      <xdr:colOff>6655594</xdr:colOff>
      <xdr:row>68</xdr:row>
      <xdr:rowOff>102394</xdr:rowOff>
    </xdr:to>
    <xdr:cxnSp macro="">
      <xdr:nvCxnSpPr>
        <xdr:cNvPr id="43" name="Gerade Verbindung mit Pfeil 42">
          <a:extLst>
            <a:ext uri="{FF2B5EF4-FFF2-40B4-BE49-F238E27FC236}">
              <a16:creationId xmlns:a16="http://schemas.microsoft.com/office/drawing/2014/main" id="{00000000-0008-0000-0400-00002B000000}"/>
            </a:ext>
          </a:extLst>
        </xdr:cNvPr>
        <xdr:cNvCxnSpPr/>
      </xdr:nvCxnSpPr>
      <xdr:spPr>
        <a:xfrm flipH="1">
          <a:off x="13156407" y="12025313"/>
          <a:ext cx="833437" cy="1928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5817395</xdr:colOff>
      <xdr:row>71</xdr:row>
      <xdr:rowOff>30957</xdr:rowOff>
    </xdr:from>
    <xdr:to>
      <xdr:col>3</xdr:col>
      <xdr:colOff>6138862</xdr:colOff>
      <xdr:row>71</xdr:row>
      <xdr:rowOff>57152</xdr:rowOff>
    </xdr:to>
    <xdr:cxnSp macro="">
      <xdr:nvCxnSpPr>
        <xdr:cNvPr id="44" name="Gerade Verbindung mit Pfeil 43">
          <a:extLst>
            <a:ext uri="{FF2B5EF4-FFF2-40B4-BE49-F238E27FC236}">
              <a16:creationId xmlns:a16="http://schemas.microsoft.com/office/drawing/2014/main" id="{00000000-0008-0000-0400-00002C000000}"/>
            </a:ext>
          </a:extLst>
        </xdr:cNvPr>
        <xdr:cNvCxnSpPr/>
      </xdr:nvCxnSpPr>
      <xdr:spPr>
        <a:xfrm flipH="1">
          <a:off x="13151645" y="12813507"/>
          <a:ext cx="321467" cy="26195"/>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1252537</xdr:colOff>
      <xdr:row>76</xdr:row>
      <xdr:rowOff>121444</xdr:rowOff>
    </xdr:from>
    <xdr:to>
      <xdr:col>3</xdr:col>
      <xdr:colOff>1443037</xdr:colOff>
      <xdr:row>77</xdr:row>
      <xdr:rowOff>138112</xdr:rowOff>
    </xdr:to>
    <xdr:cxnSp macro="">
      <xdr:nvCxnSpPr>
        <xdr:cNvPr id="45" name="Gerade Verbindung mit Pfeil 44">
          <a:extLst>
            <a:ext uri="{FF2B5EF4-FFF2-40B4-BE49-F238E27FC236}">
              <a16:creationId xmlns:a16="http://schemas.microsoft.com/office/drawing/2014/main" id="{00000000-0008-0000-0400-00002D000000}"/>
            </a:ext>
          </a:extLst>
        </xdr:cNvPr>
        <xdr:cNvCxnSpPr/>
      </xdr:nvCxnSpPr>
      <xdr:spPr>
        <a:xfrm flipH="1">
          <a:off x="8796337" y="14020324"/>
          <a:ext cx="190500" cy="199548"/>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219075</xdr:colOff>
      <xdr:row>81</xdr:row>
      <xdr:rowOff>171450</xdr:rowOff>
    </xdr:from>
    <xdr:to>
      <xdr:col>3</xdr:col>
      <xdr:colOff>1737171</xdr:colOff>
      <xdr:row>83</xdr:row>
      <xdr:rowOff>110455</xdr:rowOff>
    </xdr:to>
    <xdr:pic>
      <xdr:nvPicPr>
        <xdr:cNvPr id="46" name="Grafik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6"/>
        <a:stretch>
          <a:fillRect/>
        </a:stretch>
      </xdr:blipFill>
      <xdr:spPr>
        <a:xfrm>
          <a:off x="7762875" y="14954250"/>
          <a:ext cx="1514286" cy="274285"/>
        </a:xfrm>
        <a:prstGeom prst="rect">
          <a:avLst/>
        </a:prstGeom>
      </xdr:spPr>
    </xdr:pic>
    <xdr:clientData/>
  </xdr:twoCellAnchor>
  <xdr:twoCellAnchor>
    <xdr:from>
      <xdr:col>3</xdr:col>
      <xdr:colOff>1828803</xdr:colOff>
      <xdr:row>82</xdr:row>
      <xdr:rowOff>107156</xdr:rowOff>
    </xdr:from>
    <xdr:to>
      <xdr:col>3</xdr:col>
      <xdr:colOff>2122714</xdr:colOff>
      <xdr:row>82</xdr:row>
      <xdr:rowOff>108857</xdr:rowOff>
    </xdr:to>
    <xdr:cxnSp macro="">
      <xdr:nvCxnSpPr>
        <xdr:cNvPr id="47" name="Gerade Verbindung mit Pfeil 46">
          <a:extLst>
            <a:ext uri="{FF2B5EF4-FFF2-40B4-BE49-F238E27FC236}">
              <a16:creationId xmlns:a16="http://schemas.microsoft.com/office/drawing/2014/main" id="{00000000-0008-0000-0400-00002F000000}"/>
            </a:ext>
          </a:extLst>
        </xdr:cNvPr>
        <xdr:cNvCxnSpPr/>
      </xdr:nvCxnSpPr>
      <xdr:spPr>
        <a:xfrm flipH="1" flipV="1">
          <a:off x="9372603" y="15072836"/>
          <a:ext cx="293911" cy="170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1295401</xdr:colOff>
      <xdr:row>86</xdr:row>
      <xdr:rowOff>107156</xdr:rowOff>
    </xdr:from>
    <xdr:to>
      <xdr:col>3</xdr:col>
      <xdr:colOff>6000751</xdr:colOff>
      <xdr:row>90</xdr:row>
      <xdr:rowOff>11906</xdr:rowOff>
    </xdr:to>
    <xdr:pic>
      <xdr:nvPicPr>
        <xdr:cNvPr id="48" name="Grafik 47">
          <a:extLst>
            <a:ext uri="{FF2B5EF4-FFF2-40B4-BE49-F238E27FC236}">
              <a16:creationId xmlns:a16="http://schemas.microsoft.com/office/drawing/2014/main" id="{00000000-0008-0000-0400-000030000000}"/>
            </a:ext>
          </a:extLst>
        </xdr:cNvPr>
        <xdr:cNvPicPr>
          <a:picLocks noChangeAspect="1"/>
        </xdr:cNvPicPr>
      </xdr:nvPicPr>
      <xdr:blipFill rotWithShape="1">
        <a:blip xmlns:r="http://schemas.openxmlformats.org/officeDocument/2006/relationships" r:embed="rId7"/>
        <a:srcRect r="28726"/>
        <a:stretch/>
      </xdr:blipFill>
      <xdr:spPr>
        <a:xfrm>
          <a:off x="8629651" y="15490031"/>
          <a:ext cx="4705350" cy="916781"/>
        </a:xfrm>
        <a:prstGeom prst="rect">
          <a:avLst/>
        </a:prstGeom>
      </xdr:spPr>
    </xdr:pic>
    <xdr:clientData/>
  </xdr:twoCellAnchor>
  <xdr:oneCellAnchor>
    <xdr:from>
      <xdr:col>3</xdr:col>
      <xdr:colOff>3857625</xdr:colOff>
      <xdr:row>82</xdr:row>
      <xdr:rowOff>123825</xdr:rowOff>
    </xdr:from>
    <xdr:ext cx="2168222" cy="402033"/>
    <xdr:sp macro="" textlink="">
      <xdr:nvSpPr>
        <xdr:cNvPr id="49" name="Textfeld 48">
          <a:extLst>
            <a:ext uri="{FF2B5EF4-FFF2-40B4-BE49-F238E27FC236}">
              <a16:creationId xmlns:a16="http://schemas.microsoft.com/office/drawing/2014/main" id="{00000000-0008-0000-0400-000031000000}"/>
            </a:ext>
          </a:extLst>
        </xdr:cNvPr>
        <xdr:cNvSpPr txBox="1"/>
      </xdr:nvSpPr>
      <xdr:spPr>
        <a:xfrm>
          <a:off x="11401425" y="15089505"/>
          <a:ext cx="2168222" cy="402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50">
              <a:solidFill>
                <a:srgbClr val="264F87"/>
              </a:solidFill>
              <a:latin typeface="Arial" panose="020B0604020202020204" pitchFamily="34" charset="0"/>
              <a:cs typeface="Arial" panose="020B0604020202020204" pitchFamily="34" charset="0"/>
            </a:rPr>
            <a:t>Zeilen</a:t>
          </a:r>
          <a:r>
            <a:rPr lang="de-DE" sz="1050" baseline="0">
              <a:solidFill>
                <a:srgbClr val="264F87"/>
              </a:solidFill>
              <a:latin typeface="Arial" panose="020B0604020202020204" pitchFamily="34" charset="0"/>
              <a:cs typeface="Arial" panose="020B0604020202020204" pitchFamily="34" charset="0"/>
            </a:rPr>
            <a:t> mit den Jahreszahlen und </a:t>
          </a:r>
        </a:p>
        <a:p>
          <a:r>
            <a:rPr lang="de-DE" sz="1050" baseline="0">
              <a:solidFill>
                <a:srgbClr val="264F87"/>
              </a:solidFill>
              <a:latin typeface="Arial" panose="020B0604020202020204" pitchFamily="34" charset="0"/>
              <a:cs typeface="Arial" panose="020B0604020202020204" pitchFamily="34" charset="0"/>
            </a:rPr>
            <a:t>Werten markieren und kopieren</a:t>
          </a:r>
        </a:p>
      </xdr:txBody>
    </xdr:sp>
    <xdr:clientData/>
  </xdr:oneCellAnchor>
  <xdr:twoCellAnchor>
    <xdr:from>
      <xdr:col>3</xdr:col>
      <xdr:colOff>4629150</xdr:colOff>
      <xdr:row>84</xdr:row>
      <xdr:rowOff>171450</xdr:rowOff>
    </xdr:from>
    <xdr:to>
      <xdr:col>3</xdr:col>
      <xdr:colOff>4819650</xdr:colOff>
      <xdr:row>86</xdr:row>
      <xdr:rowOff>21431</xdr:rowOff>
    </xdr:to>
    <xdr:cxnSp macro="">
      <xdr:nvCxnSpPr>
        <xdr:cNvPr id="50" name="Gerade Verbindung mit Pfeil 49">
          <a:extLst>
            <a:ext uri="{FF2B5EF4-FFF2-40B4-BE49-F238E27FC236}">
              <a16:creationId xmlns:a16="http://schemas.microsoft.com/office/drawing/2014/main" id="{00000000-0008-0000-0400-000032000000}"/>
            </a:ext>
          </a:extLst>
        </xdr:cNvPr>
        <xdr:cNvCxnSpPr/>
      </xdr:nvCxnSpPr>
      <xdr:spPr>
        <a:xfrm flipH="1">
          <a:off x="12172950" y="15472410"/>
          <a:ext cx="190500" cy="20050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295275</xdr:colOff>
      <xdr:row>95</xdr:row>
      <xdr:rowOff>19050</xdr:rowOff>
    </xdr:from>
    <xdr:to>
      <xdr:col>3</xdr:col>
      <xdr:colOff>990513</xdr:colOff>
      <xdr:row>96</xdr:row>
      <xdr:rowOff>158076</xdr:rowOff>
    </xdr:to>
    <xdr:pic>
      <xdr:nvPicPr>
        <xdr:cNvPr id="51" name="Grafik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8"/>
        <a:stretch>
          <a:fillRect/>
        </a:stretch>
      </xdr:blipFill>
      <xdr:spPr>
        <a:xfrm>
          <a:off x="7839075" y="17621250"/>
          <a:ext cx="695238" cy="306666"/>
        </a:xfrm>
        <a:prstGeom prst="rect">
          <a:avLst/>
        </a:prstGeom>
      </xdr:spPr>
    </xdr:pic>
    <xdr:clientData/>
  </xdr:twoCellAnchor>
  <xdr:oneCellAnchor>
    <xdr:from>
      <xdr:col>3</xdr:col>
      <xdr:colOff>1400175</xdr:colOff>
      <xdr:row>94</xdr:row>
      <xdr:rowOff>85725</xdr:rowOff>
    </xdr:from>
    <xdr:ext cx="2205860" cy="561975"/>
    <xdr:sp macro="" textlink="">
      <xdr:nvSpPr>
        <xdr:cNvPr id="52" name="Textfeld 51">
          <a:extLst>
            <a:ext uri="{FF2B5EF4-FFF2-40B4-BE49-F238E27FC236}">
              <a16:creationId xmlns:a16="http://schemas.microsoft.com/office/drawing/2014/main" id="{00000000-0008-0000-0400-000034000000}"/>
            </a:ext>
          </a:extLst>
        </xdr:cNvPr>
        <xdr:cNvSpPr txBox="1"/>
      </xdr:nvSpPr>
      <xdr:spPr>
        <a:xfrm>
          <a:off x="8943975" y="17505045"/>
          <a:ext cx="2205860" cy="56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neues Tabellenblatt erstellen und </a:t>
          </a:r>
        </a:p>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in diese einfügen</a:t>
          </a:r>
          <a:r>
            <a:rPr lang="de-DE" sz="1050" baseline="0">
              <a:solidFill>
                <a:srgbClr val="264F87"/>
              </a:solidFill>
              <a:effectLst/>
              <a:latin typeface="Arial" panose="020B0604020202020204" pitchFamily="34" charset="0"/>
              <a:ea typeface="+mn-ea"/>
              <a:cs typeface="Arial" panose="020B0604020202020204" pitchFamily="34" charset="0"/>
            </a:rPr>
            <a:t> </a:t>
          </a:r>
          <a:endParaRPr lang="de-DE" sz="1050">
            <a:solidFill>
              <a:srgbClr val="264F87"/>
            </a:solidFill>
            <a:effectLst/>
            <a:latin typeface="Arial" panose="020B0604020202020204" pitchFamily="34" charset="0"/>
            <a:cs typeface="Arial" panose="020B0604020202020204" pitchFamily="34" charset="0"/>
          </a:endParaRPr>
        </a:p>
        <a:p>
          <a:endParaRPr lang="de-DE" sz="1050">
            <a:solidFill>
              <a:srgbClr val="264F87"/>
            </a:solidFill>
            <a:latin typeface="Arial" panose="020B0604020202020204" pitchFamily="34" charset="0"/>
            <a:cs typeface="Arial" panose="020B0604020202020204" pitchFamily="34" charset="0"/>
          </a:endParaRPr>
        </a:p>
      </xdr:txBody>
    </xdr:sp>
    <xdr:clientData/>
  </xdr:oneCellAnchor>
  <xdr:twoCellAnchor>
    <xdr:from>
      <xdr:col>3</xdr:col>
      <xdr:colOff>914400</xdr:colOff>
      <xdr:row>95</xdr:row>
      <xdr:rowOff>180975</xdr:rowOff>
    </xdr:from>
    <xdr:to>
      <xdr:col>3</xdr:col>
      <xdr:colOff>1285875</xdr:colOff>
      <xdr:row>95</xdr:row>
      <xdr:rowOff>183356</xdr:rowOff>
    </xdr:to>
    <xdr:cxnSp macro="">
      <xdr:nvCxnSpPr>
        <xdr:cNvPr id="53" name="Gerade Verbindung mit Pfeil 52">
          <a:extLst>
            <a:ext uri="{FF2B5EF4-FFF2-40B4-BE49-F238E27FC236}">
              <a16:creationId xmlns:a16="http://schemas.microsoft.com/office/drawing/2014/main" id="{00000000-0008-0000-0400-000035000000}"/>
            </a:ext>
          </a:extLst>
        </xdr:cNvPr>
        <xdr:cNvCxnSpPr/>
      </xdr:nvCxnSpPr>
      <xdr:spPr>
        <a:xfrm flipH="1">
          <a:off x="8458200" y="17783175"/>
          <a:ext cx="371475"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2762250</xdr:colOff>
      <xdr:row>99</xdr:row>
      <xdr:rowOff>133350</xdr:rowOff>
    </xdr:from>
    <xdr:ext cx="3006336" cy="711733"/>
    <xdr:sp macro="" textlink="">
      <xdr:nvSpPr>
        <xdr:cNvPr id="54" name="Textfeld 53">
          <a:extLst>
            <a:ext uri="{FF2B5EF4-FFF2-40B4-BE49-F238E27FC236}">
              <a16:creationId xmlns:a16="http://schemas.microsoft.com/office/drawing/2014/main" id="{00000000-0008-0000-0400-000036000000}"/>
            </a:ext>
          </a:extLst>
        </xdr:cNvPr>
        <xdr:cNvSpPr txBox="1"/>
      </xdr:nvSpPr>
      <xdr:spPr>
        <a:xfrm>
          <a:off x="10306050" y="18467070"/>
          <a:ext cx="3006336" cy="711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nachdem alle leeren und </a:t>
          </a:r>
        </a:p>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mit Text befüllten Zeilen/Spalten</a:t>
          </a:r>
          <a:r>
            <a:rPr lang="de-DE" sz="1050" baseline="0">
              <a:solidFill>
                <a:srgbClr val="264F87"/>
              </a:solidFill>
              <a:effectLst/>
              <a:latin typeface="Arial" panose="020B0604020202020204" pitchFamily="34" charset="0"/>
              <a:ea typeface="+mn-ea"/>
              <a:cs typeface="Arial" panose="020B0604020202020204" pitchFamily="34" charset="0"/>
            </a:rPr>
            <a:t> gelöscht sind, </a:t>
          </a:r>
        </a:p>
        <a:p>
          <a:pPr marL="0" marR="0" lvl="0" indent="0" defTabSz="914400" eaLnBrk="1" fontAlgn="auto" latinLnBrk="0" hangingPunct="1">
            <a:lnSpc>
              <a:spcPct val="100000"/>
            </a:lnSpc>
            <a:spcBef>
              <a:spcPts val="0"/>
            </a:spcBef>
            <a:spcAft>
              <a:spcPts val="0"/>
            </a:spcAft>
            <a:buClrTx/>
            <a:buSzTx/>
            <a:buFontTx/>
            <a:buNone/>
            <a:tabLst/>
            <a:defRPr/>
          </a:pPr>
          <a:r>
            <a:rPr lang="de-DE" sz="1050" baseline="0">
              <a:solidFill>
                <a:srgbClr val="264F87"/>
              </a:solidFill>
              <a:effectLst/>
              <a:latin typeface="Arial" panose="020B0604020202020204" pitchFamily="34" charset="0"/>
              <a:ea typeface="+mn-ea"/>
              <a:cs typeface="Arial" panose="020B0604020202020204" pitchFamily="34" charset="0"/>
            </a:rPr>
            <a:t>sollte die Tabelle so aussehen</a:t>
          </a:r>
          <a:endParaRPr lang="de-DE" sz="1050">
            <a:solidFill>
              <a:srgbClr val="264F87"/>
            </a:solidFill>
            <a:effectLst/>
            <a:latin typeface="Arial" panose="020B0604020202020204" pitchFamily="34" charset="0"/>
            <a:cs typeface="Arial" panose="020B0604020202020204" pitchFamily="34" charset="0"/>
          </a:endParaRPr>
        </a:p>
        <a:p>
          <a:endParaRPr lang="de-DE" sz="1050">
            <a:solidFill>
              <a:srgbClr val="264F87"/>
            </a:solidFill>
            <a:latin typeface="Arial" panose="020B0604020202020204" pitchFamily="34" charset="0"/>
            <a:cs typeface="Arial" panose="020B0604020202020204" pitchFamily="34" charset="0"/>
          </a:endParaRPr>
        </a:p>
      </xdr:txBody>
    </xdr:sp>
    <xdr:clientData/>
  </xdr:oneCellAnchor>
  <xdr:twoCellAnchor>
    <xdr:from>
      <xdr:col>3</xdr:col>
      <xdr:colOff>2195510</xdr:colOff>
      <xdr:row>100</xdr:row>
      <xdr:rowOff>285750</xdr:rowOff>
    </xdr:from>
    <xdr:to>
      <xdr:col>3</xdr:col>
      <xdr:colOff>2566985</xdr:colOff>
      <xdr:row>100</xdr:row>
      <xdr:rowOff>288131</xdr:rowOff>
    </xdr:to>
    <xdr:cxnSp macro="">
      <xdr:nvCxnSpPr>
        <xdr:cNvPr id="55" name="Gerade Verbindung mit Pfeil 54">
          <a:extLst>
            <a:ext uri="{FF2B5EF4-FFF2-40B4-BE49-F238E27FC236}">
              <a16:creationId xmlns:a16="http://schemas.microsoft.com/office/drawing/2014/main" id="{00000000-0008-0000-0400-000037000000}"/>
            </a:ext>
          </a:extLst>
        </xdr:cNvPr>
        <xdr:cNvCxnSpPr/>
      </xdr:nvCxnSpPr>
      <xdr:spPr>
        <a:xfrm flipH="1">
          <a:off x="9529760" y="18411825"/>
          <a:ext cx="371475"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2714625</xdr:colOff>
      <xdr:row>106</xdr:row>
      <xdr:rowOff>104775</xdr:rowOff>
    </xdr:from>
    <xdr:ext cx="2137958" cy="247184"/>
    <xdr:sp macro="" textlink="">
      <xdr:nvSpPr>
        <xdr:cNvPr id="56" name="Textfeld 55">
          <a:extLst>
            <a:ext uri="{FF2B5EF4-FFF2-40B4-BE49-F238E27FC236}">
              <a16:creationId xmlns:a16="http://schemas.microsoft.com/office/drawing/2014/main" id="{00000000-0008-0000-0400-000038000000}"/>
            </a:ext>
          </a:extLst>
        </xdr:cNvPr>
        <xdr:cNvSpPr txBox="1"/>
      </xdr:nvSpPr>
      <xdr:spPr>
        <a:xfrm>
          <a:off x="10048875" y="19564350"/>
          <a:ext cx="2137958" cy="2471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50">
              <a:solidFill>
                <a:srgbClr val="264F87"/>
              </a:solidFill>
              <a:latin typeface="Arial" panose="020B0604020202020204" pitchFamily="34" charset="0"/>
              <a:cs typeface="Arial" panose="020B0604020202020204" pitchFamily="34" charset="0"/>
            </a:rPr>
            <a:t>fängt mit dem</a:t>
          </a:r>
          <a:r>
            <a:rPr lang="de-DE" sz="1050" baseline="0">
              <a:solidFill>
                <a:srgbClr val="264F87"/>
              </a:solidFill>
              <a:latin typeface="Arial" panose="020B0604020202020204" pitchFamily="34" charset="0"/>
              <a:cs typeface="Arial" panose="020B0604020202020204" pitchFamily="34" charset="0"/>
            </a:rPr>
            <a:t> aktuellen Jahr an</a:t>
          </a:r>
          <a:endParaRPr lang="de-DE" sz="1050">
            <a:solidFill>
              <a:srgbClr val="264F87"/>
            </a:solidFill>
            <a:latin typeface="Arial" panose="020B0604020202020204" pitchFamily="34" charset="0"/>
            <a:cs typeface="Arial" panose="020B0604020202020204" pitchFamily="34" charset="0"/>
          </a:endParaRPr>
        </a:p>
      </xdr:txBody>
    </xdr:sp>
    <xdr:clientData/>
  </xdr:oneCellAnchor>
  <xdr:twoCellAnchor>
    <xdr:from>
      <xdr:col>3</xdr:col>
      <xdr:colOff>2371725</xdr:colOff>
      <xdr:row>107</xdr:row>
      <xdr:rowOff>38100</xdr:rowOff>
    </xdr:from>
    <xdr:to>
      <xdr:col>3</xdr:col>
      <xdr:colOff>2743200</xdr:colOff>
      <xdr:row>107</xdr:row>
      <xdr:rowOff>40481</xdr:rowOff>
    </xdr:to>
    <xdr:cxnSp macro="">
      <xdr:nvCxnSpPr>
        <xdr:cNvPr id="57" name="Gerade Verbindung mit Pfeil 56">
          <a:extLst>
            <a:ext uri="{FF2B5EF4-FFF2-40B4-BE49-F238E27FC236}">
              <a16:creationId xmlns:a16="http://schemas.microsoft.com/office/drawing/2014/main" id="{00000000-0008-0000-0400-000039000000}"/>
            </a:ext>
          </a:extLst>
        </xdr:cNvPr>
        <xdr:cNvCxnSpPr/>
      </xdr:nvCxnSpPr>
      <xdr:spPr>
        <a:xfrm flipH="1">
          <a:off x="9705975" y="19678650"/>
          <a:ext cx="371475"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140494</xdr:colOff>
      <xdr:row>31</xdr:row>
      <xdr:rowOff>135737</xdr:rowOff>
    </xdr:from>
    <xdr:to>
      <xdr:col>3</xdr:col>
      <xdr:colOff>5817310</xdr:colOff>
      <xdr:row>36</xdr:row>
      <xdr:rowOff>13809</xdr:rowOff>
    </xdr:to>
    <xdr:pic>
      <xdr:nvPicPr>
        <xdr:cNvPr id="58" name="Grafik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84294" y="5561177"/>
          <a:ext cx="5692056" cy="1539232"/>
        </a:xfrm>
        <a:prstGeom prst="rect">
          <a:avLst/>
        </a:prstGeom>
      </xdr:spPr>
    </xdr:pic>
    <xdr:clientData/>
  </xdr:twoCellAnchor>
  <xdr:twoCellAnchor editAs="oneCell">
    <xdr:from>
      <xdr:col>3</xdr:col>
      <xdr:colOff>95250</xdr:colOff>
      <xdr:row>43</xdr:row>
      <xdr:rowOff>80962</xdr:rowOff>
    </xdr:from>
    <xdr:to>
      <xdr:col>3</xdr:col>
      <xdr:colOff>6637280</xdr:colOff>
      <xdr:row>58</xdr:row>
      <xdr:rowOff>148589</xdr:rowOff>
    </xdr:to>
    <xdr:pic>
      <xdr:nvPicPr>
        <xdr:cNvPr id="59" name="Grafik 58">
          <a:extLst>
            <a:ext uri="{FF2B5EF4-FFF2-40B4-BE49-F238E27FC236}">
              <a16:creationId xmlns:a16="http://schemas.microsoft.com/office/drawing/2014/main" id="{00000000-0008-0000-0400-00003B00000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824" r="5348"/>
        <a:stretch/>
      </xdr:blipFill>
      <xdr:spPr>
        <a:xfrm>
          <a:off x="7429500" y="7700962"/>
          <a:ext cx="6542030" cy="2725102"/>
        </a:xfrm>
        <a:prstGeom prst="rect">
          <a:avLst/>
        </a:prstGeom>
      </xdr:spPr>
    </xdr:pic>
    <xdr:clientData/>
  </xdr:twoCellAnchor>
  <xdr:twoCellAnchor>
    <xdr:from>
      <xdr:col>3</xdr:col>
      <xdr:colOff>2033587</xdr:colOff>
      <xdr:row>53</xdr:row>
      <xdr:rowOff>57150</xdr:rowOff>
    </xdr:from>
    <xdr:to>
      <xdr:col>3</xdr:col>
      <xdr:colOff>2243136</xdr:colOff>
      <xdr:row>54</xdr:row>
      <xdr:rowOff>114300</xdr:rowOff>
    </xdr:to>
    <xdr:cxnSp macro="">
      <xdr:nvCxnSpPr>
        <xdr:cNvPr id="60" name="Gerade Verbindung mit Pfeil 59">
          <a:extLst>
            <a:ext uri="{FF2B5EF4-FFF2-40B4-BE49-F238E27FC236}">
              <a16:creationId xmlns:a16="http://schemas.microsoft.com/office/drawing/2014/main" id="{00000000-0008-0000-0400-00003C000000}"/>
            </a:ext>
          </a:extLst>
        </xdr:cNvPr>
        <xdr:cNvCxnSpPr/>
      </xdr:nvCxnSpPr>
      <xdr:spPr>
        <a:xfrm flipH="1">
          <a:off x="9577387" y="9597390"/>
          <a:ext cx="209549" cy="240030"/>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95251</xdr:colOff>
      <xdr:row>60</xdr:row>
      <xdr:rowOff>51251</xdr:rowOff>
    </xdr:from>
    <xdr:to>
      <xdr:col>3</xdr:col>
      <xdr:colOff>5699759</xdr:colOff>
      <xdr:row>72</xdr:row>
      <xdr:rowOff>15280</xdr:rowOff>
    </xdr:to>
    <xdr:pic>
      <xdr:nvPicPr>
        <xdr:cNvPr id="61" name="Grafik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639051" y="10856411"/>
          <a:ext cx="5619748" cy="2804384"/>
        </a:xfrm>
        <a:prstGeom prst="rect">
          <a:avLst/>
        </a:prstGeom>
      </xdr:spPr>
    </xdr:pic>
    <xdr:clientData/>
  </xdr:twoCellAnchor>
  <xdr:twoCellAnchor>
    <xdr:from>
      <xdr:col>3</xdr:col>
      <xdr:colOff>621506</xdr:colOff>
      <xdr:row>69</xdr:row>
      <xdr:rowOff>152400</xdr:rowOff>
    </xdr:from>
    <xdr:to>
      <xdr:col>3</xdr:col>
      <xdr:colOff>888206</xdr:colOff>
      <xdr:row>69</xdr:row>
      <xdr:rowOff>154781</xdr:rowOff>
    </xdr:to>
    <xdr:cxnSp macro="">
      <xdr:nvCxnSpPr>
        <xdr:cNvPr id="62" name="Gerade Verbindung mit Pfeil 61">
          <a:extLst>
            <a:ext uri="{FF2B5EF4-FFF2-40B4-BE49-F238E27FC236}">
              <a16:creationId xmlns:a16="http://schemas.microsoft.com/office/drawing/2014/main" id="{00000000-0008-0000-0400-00003E000000}"/>
            </a:ext>
          </a:extLst>
        </xdr:cNvPr>
        <xdr:cNvCxnSpPr/>
      </xdr:nvCxnSpPr>
      <xdr:spPr>
        <a:xfrm flipH="1">
          <a:off x="7955756" y="12449175"/>
          <a:ext cx="266700"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85725</xdr:colOff>
      <xdr:row>77</xdr:row>
      <xdr:rowOff>152400</xdr:rowOff>
    </xdr:from>
    <xdr:to>
      <xdr:col>3</xdr:col>
      <xdr:colOff>5413342</xdr:colOff>
      <xdr:row>80</xdr:row>
      <xdr:rowOff>116144</xdr:rowOff>
    </xdr:to>
    <xdr:pic>
      <xdr:nvPicPr>
        <xdr:cNvPr id="65" name="Grafik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12"/>
        <a:stretch>
          <a:fillRect/>
        </a:stretch>
      </xdr:blipFill>
      <xdr:spPr>
        <a:xfrm>
          <a:off x="7419975" y="13944600"/>
          <a:ext cx="5327617" cy="487619"/>
        </a:xfrm>
        <a:prstGeom prst="rect">
          <a:avLst/>
        </a:prstGeom>
      </xdr:spPr>
    </xdr:pic>
    <xdr:clientData/>
  </xdr:twoCellAnchor>
  <xdr:twoCellAnchor editAs="oneCell">
    <xdr:from>
      <xdr:col>3</xdr:col>
      <xdr:colOff>178593</xdr:colOff>
      <xdr:row>99</xdr:row>
      <xdr:rowOff>23812</xdr:rowOff>
    </xdr:from>
    <xdr:to>
      <xdr:col>3</xdr:col>
      <xdr:colOff>2059780</xdr:colOff>
      <xdr:row>103</xdr:row>
      <xdr:rowOff>83343</xdr:rowOff>
    </xdr:to>
    <xdr:pic>
      <xdr:nvPicPr>
        <xdr:cNvPr id="67" name="Grafik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13"/>
        <a:stretch>
          <a:fillRect/>
        </a:stretch>
      </xdr:blipFill>
      <xdr:spPr>
        <a:xfrm>
          <a:off x="7512843" y="18026062"/>
          <a:ext cx="1881187" cy="1047750"/>
        </a:xfrm>
        <a:prstGeom prst="rect">
          <a:avLst/>
        </a:prstGeom>
      </xdr:spPr>
    </xdr:pic>
    <xdr:clientData/>
  </xdr:twoCellAnchor>
  <xdr:oneCellAnchor>
    <xdr:from>
      <xdr:col>3</xdr:col>
      <xdr:colOff>35719</xdr:colOff>
      <xdr:row>86</xdr:row>
      <xdr:rowOff>226217</xdr:rowOff>
    </xdr:from>
    <xdr:ext cx="1187889" cy="402033"/>
    <xdr:sp macro="" textlink="">
      <xdr:nvSpPr>
        <xdr:cNvPr id="68" name="Textfeld 67">
          <a:extLst>
            <a:ext uri="{FF2B5EF4-FFF2-40B4-BE49-F238E27FC236}">
              <a16:creationId xmlns:a16="http://schemas.microsoft.com/office/drawing/2014/main" id="{00000000-0008-0000-0400-000044000000}"/>
            </a:ext>
          </a:extLst>
        </xdr:cNvPr>
        <xdr:cNvSpPr txBox="1"/>
      </xdr:nvSpPr>
      <xdr:spPr>
        <a:xfrm>
          <a:off x="7579519" y="15877697"/>
          <a:ext cx="1187889" cy="402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50">
              <a:solidFill>
                <a:srgbClr val="264F87"/>
              </a:solidFill>
              <a:latin typeface="Arial" panose="020B0604020202020204" pitchFamily="34" charset="0"/>
              <a:cs typeface="Arial" panose="020B0604020202020204" pitchFamily="34" charset="0"/>
            </a:rPr>
            <a:t>hier vertikaler </a:t>
          </a:r>
        </a:p>
        <a:p>
          <a:r>
            <a:rPr lang="de-DE" sz="1050">
              <a:solidFill>
                <a:srgbClr val="264F87"/>
              </a:solidFill>
              <a:latin typeface="Arial" panose="020B0604020202020204" pitchFamily="34" charset="0"/>
              <a:cs typeface="Arial" panose="020B0604020202020204" pitchFamily="34" charset="0"/>
            </a:rPr>
            <a:t>Tabellenaufbau</a:t>
          </a:r>
          <a:r>
            <a:rPr lang="de-DE" sz="1050" baseline="0">
              <a:solidFill>
                <a:srgbClr val="264F87"/>
              </a:solidFill>
              <a:latin typeface="Arial" panose="020B0604020202020204" pitchFamily="34" charset="0"/>
              <a:cs typeface="Arial" panose="020B0604020202020204" pitchFamily="34" charset="0"/>
            </a:rPr>
            <a:t> !</a:t>
          </a:r>
        </a:p>
      </xdr:txBody>
    </xdr:sp>
    <xdr:clientData/>
  </xdr:oneCellAnchor>
  <xdr:twoCellAnchor editAs="oneCell">
    <xdr:from>
      <xdr:col>2</xdr:col>
      <xdr:colOff>2631280</xdr:colOff>
      <xdr:row>88</xdr:row>
      <xdr:rowOff>71438</xdr:rowOff>
    </xdr:from>
    <xdr:to>
      <xdr:col>2</xdr:col>
      <xdr:colOff>4699158</xdr:colOff>
      <xdr:row>94</xdr:row>
      <xdr:rowOff>27624</xdr:rowOff>
    </xdr:to>
    <xdr:pic>
      <xdr:nvPicPr>
        <xdr:cNvPr id="69" name="Grafik 68">
          <a:extLst>
            <a:ext uri="{FF2B5EF4-FFF2-40B4-BE49-F238E27FC236}">
              <a16:creationId xmlns:a16="http://schemas.microsoft.com/office/drawing/2014/main" id="{00000000-0008-0000-0400-000045000000}"/>
            </a:ext>
          </a:extLst>
        </xdr:cNvPr>
        <xdr:cNvPicPr>
          <a:picLocks noChangeAspect="1"/>
        </xdr:cNvPicPr>
      </xdr:nvPicPr>
      <xdr:blipFill rotWithShape="1">
        <a:blip xmlns:r="http://schemas.openxmlformats.org/officeDocument/2006/relationships" r:embed="rId14"/>
        <a:srcRect l="76181" t="49195" r="12489" b="41081"/>
        <a:stretch/>
      </xdr:blipFill>
      <xdr:spPr>
        <a:xfrm>
          <a:off x="3873340" y="16393478"/>
          <a:ext cx="2071688" cy="962026"/>
        </a:xfrm>
        <a:prstGeom prst="rect">
          <a:avLst/>
        </a:prstGeom>
      </xdr:spPr>
    </xdr:pic>
    <xdr:clientData/>
  </xdr:twoCellAnchor>
  <xdr:twoCellAnchor editAs="oneCell">
    <xdr:from>
      <xdr:col>2</xdr:col>
      <xdr:colOff>59532</xdr:colOff>
      <xdr:row>88</xdr:row>
      <xdr:rowOff>59529</xdr:rowOff>
    </xdr:from>
    <xdr:to>
      <xdr:col>2</xdr:col>
      <xdr:colOff>2282190</xdr:colOff>
      <xdr:row>94</xdr:row>
      <xdr:rowOff>27620</xdr:rowOff>
    </xdr:to>
    <xdr:pic>
      <xdr:nvPicPr>
        <xdr:cNvPr id="70" name="Grafik 69">
          <a:extLst>
            <a:ext uri="{FF2B5EF4-FFF2-40B4-BE49-F238E27FC236}">
              <a16:creationId xmlns:a16="http://schemas.microsoft.com/office/drawing/2014/main" id="{00000000-0008-0000-0400-000046000000}"/>
            </a:ext>
          </a:extLst>
        </xdr:cNvPr>
        <xdr:cNvPicPr>
          <a:picLocks noChangeAspect="1"/>
        </xdr:cNvPicPr>
      </xdr:nvPicPr>
      <xdr:blipFill rotWithShape="1">
        <a:blip xmlns:r="http://schemas.openxmlformats.org/officeDocument/2006/relationships" r:embed="rId15"/>
        <a:srcRect l="64983" t="49080" r="22842" b="41081"/>
        <a:stretch/>
      </xdr:blipFill>
      <xdr:spPr>
        <a:xfrm>
          <a:off x="1301592" y="16381569"/>
          <a:ext cx="2226468" cy="973931"/>
        </a:xfrm>
        <a:prstGeom prst="rect">
          <a:avLst/>
        </a:prstGeom>
      </xdr:spPr>
    </xdr:pic>
    <xdr:clientData/>
  </xdr:twoCellAnchor>
  <xdr:twoCellAnchor editAs="oneCell">
    <xdr:from>
      <xdr:col>3</xdr:col>
      <xdr:colOff>95250</xdr:colOff>
      <xdr:row>13</xdr:row>
      <xdr:rowOff>121444</xdr:rowOff>
    </xdr:from>
    <xdr:to>
      <xdr:col>3</xdr:col>
      <xdr:colOff>6877997</xdr:colOff>
      <xdr:row>22</xdr:row>
      <xdr:rowOff>83563</xdr:rowOff>
    </xdr:to>
    <xdr:pic>
      <xdr:nvPicPr>
        <xdr:cNvPr id="7" name="Grafik 6">
          <a:extLst>
            <a:ext uri="{FF2B5EF4-FFF2-40B4-BE49-F238E27FC236}">
              <a16:creationId xmlns:a16="http://schemas.microsoft.com/office/drawing/2014/main" id="{DED979AD-F106-56D0-92BA-B859342C59A3}"/>
            </a:ext>
          </a:extLst>
        </xdr:cNvPr>
        <xdr:cNvPicPr>
          <a:picLocks noChangeAspect="1"/>
        </xdr:cNvPicPr>
      </xdr:nvPicPr>
      <xdr:blipFill>
        <a:blip xmlns:r="http://schemas.openxmlformats.org/officeDocument/2006/relationships" r:embed="rId16"/>
        <a:stretch>
          <a:fillRect/>
        </a:stretch>
      </xdr:blipFill>
      <xdr:spPr>
        <a:xfrm>
          <a:off x="7429500" y="2302669"/>
          <a:ext cx="6782747" cy="1571844"/>
        </a:xfrm>
        <a:prstGeom prst="rect">
          <a:avLst/>
        </a:prstGeom>
      </xdr:spPr>
    </xdr:pic>
    <xdr:clientData/>
  </xdr:twoCellAnchor>
  <xdr:twoCellAnchor editAs="oneCell">
    <xdr:from>
      <xdr:col>3</xdr:col>
      <xdr:colOff>57150</xdr:colOff>
      <xdr:row>10</xdr:row>
      <xdr:rowOff>19050</xdr:rowOff>
    </xdr:from>
    <xdr:to>
      <xdr:col>3</xdr:col>
      <xdr:colOff>6953250</xdr:colOff>
      <xdr:row>11</xdr:row>
      <xdr:rowOff>123862</xdr:rowOff>
    </xdr:to>
    <xdr:pic>
      <xdr:nvPicPr>
        <xdr:cNvPr id="10" name="Grafik 9">
          <a:extLst>
            <a:ext uri="{FF2B5EF4-FFF2-40B4-BE49-F238E27FC236}">
              <a16:creationId xmlns:a16="http://schemas.microsoft.com/office/drawing/2014/main" id="{EAC371E8-2D57-D130-7138-25976F7BF61A}"/>
            </a:ext>
          </a:extLst>
        </xdr:cNvPr>
        <xdr:cNvPicPr>
          <a:picLocks noChangeAspect="1"/>
        </xdr:cNvPicPr>
      </xdr:nvPicPr>
      <xdr:blipFill>
        <a:blip xmlns:r="http://schemas.openxmlformats.org/officeDocument/2006/relationships" r:embed="rId17"/>
        <a:stretch>
          <a:fillRect/>
        </a:stretch>
      </xdr:blipFill>
      <xdr:spPr>
        <a:xfrm>
          <a:off x="7391400" y="1676400"/>
          <a:ext cx="6896100" cy="266737"/>
        </a:xfrm>
        <a:prstGeom prst="rect">
          <a:avLst/>
        </a:prstGeom>
      </xdr:spPr>
    </xdr:pic>
    <xdr:clientData/>
  </xdr:twoCellAnchor>
  <xdr:twoCellAnchor editAs="oneCell">
    <xdr:from>
      <xdr:col>3</xdr:col>
      <xdr:colOff>142874</xdr:colOff>
      <xdr:row>106</xdr:row>
      <xdr:rowOff>173831</xdr:rowOff>
    </xdr:from>
    <xdr:to>
      <xdr:col>3</xdr:col>
      <xdr:colOff>2209799</xdr:colOff>
      <xdr:row>115</xdr:row>
      <xdr:rowOff>142875</xdr:rowOff>
    </xdr:to>
    <xdr:pic>
      <xdr:nvPicPr>
        <xdr:cNvPr id="11" name="Grafik 10">
          <a:extLst>
            <a:ext uri="{FF2B5EF4-FFF2-40B4-BE49-F238E27FC236}">
              <a16:creationId xmlns:a16="http://schemas.microsoft.com/office/drawing/2014/main" id="{82DC70CB-EBC6-7A52-AD17-9C733ADE025F}"/>
            </a:ext>
          </a:extLst>
        </xdr:cNvPr>
        <xdr:cNvPicPr>
          <a:picLocks noChangeAspect="1"/>
        </xdr:cNvPicPr>
      </xdr:nvPicPr>
      <xdr:blipFill>
        <a:blip xmlns:r="http://schemas.openxmlformats.org/officeDocument/2006/relationships" r:embed="rId18"/>
        <a:stretch>
          <a:fillRect/>
        </a:stretch>
      </xdr:blipFill>
      <xdr:spPr>
        <a:xfrm>
          <a:off x="7477124" y="19633406"/>
          <a:ext cx="2066925" cy="1521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83343</xdr:colOff>
      <xdr:row>103</xdr:row>
      <xdr:rowOff>138101</xdr:rowOff>
    </xdr:from>
    <xdr:to>
      <xdr:col>39</xdr:col>
      <xdr:colOff>352424</xdr:colOff>
      <xdr:row>125</xdr:row>
      <xdr:rowOff>119059</xdr:rowOff>
    </xdr:to>
    <xdr:graphicFrame macro="">
      <xdr:nvGraphicFramePr>
        <xdr:cNvPr id="2" name="Diagramm 1">
          <a:extLst>
            <a:ext uri="{FF2B5EF4-FFF2-40B4-BE49-F238E27FC236}">
              <a16:creationId xmlns:a16="http://schemas.microsoft.com/office/drawing/2014/main" id="{C8C93E5B-EDDE-41FE-B284-A1D6190E0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112190</xdr:colOff>
      <xdr:row>0</xdr:row>
      <xdr:rowOff>54890</xdr:rowOff>
    </xdr:from>
    <xdr:to>
      <xdr:col>0</xdr:col>
      <xdr:colOff>332568</xdr:colOff>
      <xdr:row>1</xdr:row>
      <xdr:rowOff>111486</xdr:rowOff>
    </xdr:to>
    <xdr:pic>
      <xdr:nvPicPr>
        <xdr:cNvPr id="3" name="Grafik 2" descr="Anfangen mit einfarbiger Füllung">
          <a:hlinkClick xmlns:r="http://schemas.openxmlformats.org/officeDocument/2006/relationships" r:id="rId2"/>
          <a:extLst>
            <a:ext uri="{FF2B5EF4-FFF2-40B4-BE49-F238E27FC236}">
              <a16:creationId xmlns:a16="http://schemas.microsoft.com/office/drawing/2014/main" id="{66158CA0-91FD-4B0F-8948-FC8F0E34E7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2190" y="54890"/>
          <a:ext cx="220378" cy="218521"/>
        </a:xfrm>
        <a:prstGeom prst="rect">
          <a:avLst/>
        </a:prstGeom>
      </xdr:spPr>
    </xdr:pic>
    <xdr:clientData/>
  </xdr:twoCellAnchor>
  <xdr:twoCellAnchor>
    <xdr:from>
      <xdr:col>2</xdr:col>
      <xdr:colOff>666750</xdr:colOff>
      <xdr:row>135</xdr:row>
      <xdr:rowOff>0</xdr:rowOff>
    </xdr:from>
    <xdr:to>
      <xdr:col>39</xdr:col>
      <xdr:colOff>247914</xdr:colOff>
      <xdr:row>156</xdr:row>
      <xdr:rowOff>142883</xdr:rowOff>
    </xdr:to>
    <xdr:graphicFrame macro="">
      <xdr:nvGraphicFramePr>
        <xdr:cNvPr id="4" name="Diagramm 3">
          <a:extLst>
            <a:ext uri="{FF2B5EF4-FFF2-40B4-BE49-F238E27FC236}">
              <a16:creationId xmlns:a16="http://schemas.microsoft.com/office/drawing/2014/main" id="{952F668A-C2F3-441F-B71C-4353D8611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332568</xdr:colOff>
      <xdr:row>1</xdr:row>
      <xdr:rowOff>111486</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9BEF8E6-2A9C-4909-90B1-8D11B183F4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185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336378</xdr:colOff>
      <xdr:row>1</xdr:row>
      <xdr:rowOff>111486</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771D487D-C54A-4209-8847-6DEA4A689B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4188" cy="218521"/>
        </a:xfrm>
        <a:prstGeom prst="rect">
          <a:avLst/>
        </a:prstGeom>
      </xdr:spPr>
    </xdr:pic>
    <xdr:clientData/>
  </xdr:twoCellAnchor>
  <xdr:twoCellAnchor>
    <xdr:from>
      <xdr:col>3</xdr:col>
      <xdr:colOff>76197</xdr:colOff>
      <xdr:row>102</xdr:row>
      <xdr:rowOff>76200</xdr:rowOff>
    </xdr:from>
    <xdr:to>
      <xdr:col>39</xdr:col>
      <xdr:colOff>158750</xdr:colOff>
      <xdr:row>127</xdr:row>
      <xdr:rowOff>0</xdr:rowOff>
    </xdr:to>
    <xdr:graphicFrame macro="">
      <xdr:nvGraphicFramePr>
        <xdr:cNvPr id="3" name="Diagramm 2">
          <a:extLst>
            <a:ext uri="{FF2B5EF4-FFF2-40B4-BE49-F238E27FC236}">
              <a16:creationId xmlns:a16="http://schemas.microsoft.com/office/drawing/2014/main" id="{DB67DACE-AC27-4F1E-BE3C-14635A1F8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134</xdr:row>
      <xdr:rowOff>0</xdr:rowOff>
    </xdr:from>
    <xdr:to>
      <xdr:col>39</xdr:col>
      <xdr:colOff>82553</xdr:colOff>
      <xdr:row>158</xdr:row>
      <xdr:rowOff>85726</xdr:rowOff>
    </xdr:to>
    <xdr:graphicFrame macro="">
      <xdr:nvGraphicFramePr>
        <xdr:cNvPr id="4" name="Diagramm 3">
          <a:extLst>
            <a:ext uri="{FF2B5EF4-FFF2-40B4-BE49-F238E27FC236}">
              <a16:creationId xmlns:a16="http://schemas.microsoft.com/office/drawing/2014/main" id="{19FFCC80-90EA-4201-ADDD-E8ABD679F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332568</xdr:colOff>
      <xdr:row>1</xdr:row>
      <xdr:rowOff>111486</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861C5655-37F3-4AED-AD0B-D327E10720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185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332568</xdr:colOff>
      <xdr:row>1</xdr:row>
      <xdr:rowOff>116248</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7740A1AE-E729-4670-8A1F-A89B53FC0E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23283"/>
        </a:xfrm>
        <a:prstGeom prst="rect">
          <a:avLst/>
        </a:prstGeom>
      </xdr:spPr>
    </xdr:pic>
    <xdr:clientData/>
  </xdr:twoCellAnchor>
</xdr:wsDr>
</file>

<file path=xl/theme/theme1.xml><?xml version="1.0" encoding="utf-8"?>
<a:theme xmlns:a="http://schemas.openxmlformats.org/drawingml/2006/main" name="Office">
  <a:themeElements>
    <a:clrScheme name="anplicon 2023">
      <a:dk1>
        <a:srgbClr val="264F87"/>
      </a:dk1>
      <a:lt1>
        <a:sysClr val="window" lastClr="FFFFFF"/>
      </a:lt1>
      <a:dk2>
        <a:srgbClr val="264F87"/>
      </a:dk2>
      <a:lt2>
        <a:srgbClr val="E2E2E2"/>
      </a:lt2>
      <a:accent1>
        <a:srgbClr val="969A27"/>
      </a:accent1>
      <a:accent2>
        <a:srgbClr val="F18620"/>
      </a:accent2>
      <a:accent3>
        <a:srgbClr val="B8265D"/>
      </a:accent3>
      <a:accent4>
        <a:srgbClr val="0F7033"/>
      </a:accent4>
      <a:accent5>
        <a:srgbClr val="818181"/>
      </a:accent5>
      <a:accent6>
        <a:srgbClr val="BCBCBC"/>
      </a:accent6>
      <a:hlink>
        <a:srgbClr val="2D2D2D"/>
      </a:hlink>
      <a:folHlink>
        <a:srgbClr val="FFFF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anplicon 2023">
    <a:dk1>
      <a:srgbClr val="264F87"/>
    </a:dk1>
    <a:lt1>
      <a:sysClr val="window" lastClr="FFFFFF"/>
    </a:lt1>
    <a:dk2>
      <a:srgbClr val="264F87"/>
    </a:dk2>
    <a:lt2>
      <a:srgbClr val="E2E2E2"/>
    </a:lt2>
    <a:accent1>
      <a:srgbClr val="969A27"/>
    </a:accent1>
    <a:accent2>
      <a:srgbClr val="F18620"/>
    </a:accent2>
    <a:accent3>
      <a:srgbClr val="B8265D"/>
    </a:accent3>
    <a:accent4>
      <a:srgbClr val="0F7033"/>
    </a:accent4>
    <a:accent5>
      <a:srgbClr val="818181"/>
    </a:accent5>
    <a:accent6>
      <a:srgbClr val="BCBCBC"/>
    </a:accent6>
    <a:hlink>
      <a:srgbClr val="2D2D2D"/>
    </a:hlink>
    <a:folHlink>
      <a:srgbClr val="FFFF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anplicon 2023">
    <a:dk1>
      <a:srgbClr val="264F87"/>
    </a:dk1>
    <a:lt1>
      <a:sysClr val="window" lastClr="FFFFFF"/>
    </a:lt1>
    <a:dk2>
      <a:srgbClr val="264F87"/>
    </a:dk2>
    <a:lt2>
      <a:srgbClr val="E2E2E2"/>
    </a:lt2>
    <a:accent1>
      <a:srgbClr val="969A27"/>
    </a:accent1>
    <a:accent2>
      <a:srgbClr val="F18620"/>
    </a:accent2>
    <a:accent3>
      <a:srgbClr val="B8265D"/>
    </a:accent3>
    <a:accent4>
      <a:srgbClr val="0F7033"/>
    </a:accent4>
    <a:accent5>
      <a:srgbClr val="818181"/>
    </a:accent5>
    <a:accent6>
      <a:srgbClr val="BCBCBC"/>
    </a:accent6>
    <a:hlink>
      <a:srgbClr val="2D2D2D"/>
    </a:hlink>
    <a:folHlink>
      <a:srgbClr val="FFFF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anplicon 2023">
    <a:dk1>
      <a:srgbClr val="264F87"/>
    </a:dk1>
    <a:lt1>
      <a:sysClr val="window" lastClr="FFFFFF"/>
    </a:lt1>
    <a:dk2>
      <a:srgbClr val="264F87"/>
    </a:dk2>
    <a:lt2>
      <a:srgbClr val="E2E2E2"/>
    </a:lt2>
    <a:accent1>
      <a:srgbClr val="969A27"/>
    </a:accent1>
    <a:accent2>
      <a:srgbClr val="F18620"/>
    </a:accent2>
    <a:accent3>
      <a:srgbClr val="B8265D"/>
    </a:accent3>
    <a:accent4>
      <a:srgbClr val="0F7033"/>
    </a:accent4>
    <a:accent5>
      <a:srgbClr val="818181"/>
    </a:accent5>
    <a:accent6>
      <a:srgbClr val="BCBCBC"/>
    </a:accent6>
    <a:hlink>
      <a:srgbClr val="2D2D2D"/>
    </a:hlink>
    <a:folHlink>
      <a:srgbClr val="FFFF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anplicon 2023">
    <a:dk1>
      <a:srgbClr val="264F87"/>
    </a:dk1>
    <a:lt1>
      <a:sysClr val="window" lastClr="FFFFFF"/>
    </a:lt1>
    <a:dk2>
      <a:srgbClr val="264F87"/>
    </a:dk2>
    <a:lt2>
      <a:srgbClr val="E2E2E2"/>
    </a:lt2>
    <a:accent1>
      <a:srgbClr val="969A27"/>
    </a:accent1>
    <a:accent2>
      <a:srgbClr val="F18620"/>
    </a:accent2>
    <a:accent3>
      <a:srgbClr val="B8265D"/>
    </a:accent3>
    <a:accent4>
      <a:srgbClr val="0F7033"/>
    </a:accent4>
    <a:accent5>
      <a:srgbClr val="818181"/>
    </a:accent5>
    <a:accent6>
      <a:srgbClr val="BCBCBC"/>
    </a:accent6>
    <a:hlink>
      <a:srgbClr val="2D2D2D"/>
    </a:hlink>
    <a:folHlink>
      <a:srgbClr val="FFFF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anplicon 2023">
    <a:dk1>
      <a:srgbClr val="264F87"/>
    </a:dk1>
    <a:lt1>
      <a:sysClr val="window" lastClr="FFFFFF"/>
    </a:lt1>
    <a:dk2>
      <a:srgbClr val="264F87"/>
    </a:dk2>
    <a:lt2>
      <a:srgbClr val="E2E2E2"/>
    </a:lt2>
    <a:accent1>
      <a:srgbClr val="969A27"/>
    </a:accent1>
    <a:accent2>
      <a:srgbClr val="F18620"/>
    </a:accent2>
    <a:accent3>
      <a:srgbClr val="B8265D"/>
    </a:accent3>
    <a:accent4>
      <a:srgbClr val="0F7033"/>
    </a:accent4>
    <a:accent5>
      <a:srgbClr val="818181"/>
    </a:accent5>
    <a:accent6>
      <a:srgbClr val="BCBCBC"/>
    </a:accent6>
    <a:hlink>
      <a:srgbClr val="2D2D2D"/>
    </a:hlink>
    <a:folHlink>
      <a:srgbClr val="FFFF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anplicon 2023">
    <a:dk1>
      <a:srgbClr val="264F87"/>
    </a:dk1>
    <a:lt1>
      <a:sysClr val="window" lastClr="FFFFFF"/>
    </a:lt1>
    <a:dk2>
      <a:srgbClr val="264F87"/>
    </a:dk2>
    <a:lt2>
      <a:srgbClr val="E2E2E2"/>
    </a:lt2>
    <a:accent1>
      <a:srgbClr val="969A27"/>
    </a:accent1>
    <a:accent2>
      <a:srgbClr val="F18620"/>
    </a:accent2>
    <a:accent3>
      <a:srgbClr val="B8265D"/>
    </a:accent3>
    <a:accent4>
      <a:srgbClr val="0F7033"/>
    </a:accent4>
    <a:accent5>
      <a:srgbClr val="818181"/>
    </a:accent5>
    <a:accent6>
      <a:srgbClr val="BCBCBC"/>
    </a:accent6>
    <a:hlink>
      <a:srgbClr val="2D2D2D"/>
    </a:hlink>
    <a:folHlink>
      <a:srgbClr val="FFFF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4.xml"/><Relationship Id="rId4" Type="http://schemas.openxmlformats.org/officeDocument/2006/relationships/vmlDrawing" Target="../drawings/vmlDrawing15.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omments" Target="../comments5.xml"/><Relationship Id="rId4" Type="http://schemas.openxmlformats.org/officeDocument/2006/relationships/vmlDrawing" Target="../drawings/vmlDrawing18.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omments" Target="../comments6.xml"/><Relationship Id="rId4" Type="http://schemas.openxmlformats.org/officeDocument/2006/relationships/vmlDrawing" Target="../drawings/vmlDrawing20.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bundesnetzagentur.de/DE/Beschlusskammern/BK08/BK8_01_Aktuell/Downloads/Preisindizes.html?nn=909752" TargetMode="External"/><Relationship Id="rId7" Type="http://schemas.openxmlformats.org/officeDocument/2006/relationships/drawing" Target="../drawings/drawing2.xml"/><Relationship Id="rId2" Type="http://schemas.openxmlformats.org/officeDocument/2006/relationships/hyperlink" Target="https://www.gesetze-im-internet.de/stromnev/__6a.html" TargetMode="External"/><Relationship Id="rId1" Type="http://schemas.openxmlformats.org/officeDocument/2006/relationships/hyperlink" Target="https://www.gesetze-im-internet.de/gasnev/__6a.html" TargetMode="External"/><Relationship Id="rId6" Type="http://schemas.openxmlformats.org/officeDocument/2006/relationships/printerSettings" Target="../printerSettings/printerSettings2.bin"/><Relationship Id="rId5" Type="http://schemas.openxmlformats.org/officeDocument/2006/relationships/hyperlink" Target="https://www-genesis.destatis.de/datenbank/online/" TargetMode="External"/><Relationship Id="rId4" Type="http://schemas.openxmlformats.org/officeDocument/2006/relationships/hyperlink" Target="https://www.bundesnetzagentur.de/DE/Beschlusskammern/BK09/BK9_03_Gasnetz/04_EHB_Leitf/BK9_EHB_Leitf.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genesis.destatis.de/genesis/online/data?operation=find&amp;suchanweisung_language=de&amp;query=61261-0001" TargetMode="External"/><Relationship Id="rId13" Type="http://schemas.openxmlformats.org/officeDocument/2006/relationships/drawing" Target="../drawings/drawing3.xml"/><Relationship Id="rId3" Type="http://schemas.openxmlformats.org/officeDocument/2006/relationships/hyperlink" Target="https://www-genesis.destatis.de/genesis/online/data?operation=find&amp;suchanweisung_language=de&amp;query=61241-0003" TargetMode="External"/><Relationship Id="rId7" Type="http://schemas.openxmlformats.org/officeDocument/2006/relationships/hyperlink" Target="https://www-genesis.destatis.de/genesis/online/data?operation=find&amp;suchanweisung_language=de&amp;query=61241-0005" TargetMode="External"/><Relationship Id="rId12" Type="http://schemas.openxmlformats.org/officeDocument/2006/relationships/printerSettings" Target="../printerSettings/printerSettings3.bin"/><Relationship Id="rId2" Type="http://schemas.openxmlformats.org/officeDocument/2006/relationships/hyperlink" Target="https://www-genesis.destatis.de/genesis/online/data?operation=find&amp;suchanweisung_language=de&amp;query=61261-0003" TargetMode="External"/><Relationship Id="rId1" Type="http://schemas.openxmlformats.org/officeDocument/2006/relationships/hyperlink" Target="https://www-genesis.destatis.de/genesis/online/data?operation=find&amp;suchanweisung_language=de&amp;query=61261-0001" TargetMode="External"/><Relationship Id="rId6" Type="http://schemas.openxmlformats.org/officeDocument/2006/relationships/hyperlink" Target="https://www-genesis.destatis.de/genesis/online?operation=find&amp;suchanweisung_language=de&amp;query=61241-0003" TargetMode="External"/><Relationship Id="rId11" Type="http://schemas.openxmlformats.org/officeDocument/2006/relationships/hyperlink" Target="https://www-genesis.destatis.de/genesis/online/data?operation=find&amp;suchanweisung_language=de&amp;query=61241-0001" TargetMode="External"/><Relationship Id="rId5" Type="http://schemas.openxmlformats.org/officeDocument/2006/relationships/hyperlink" Target="https://www-genesis.destatis.de/genesis/online/data?operation=find&amp;suchanweisung_language=de&amp;query=61241-0003" TargetMode="External"/><Relationship Id="rId10" Type="http://schemas.openxmlformats.org/officeDocument/2006/relationships/hyperlink" Target="https://www-genesis.destatis.de/genesis/online/data?operation=find&amp;suchanweisung_language=de&amp;query=61261-0011" TargetMode="External"/><Relationship Id="rId4" Type="http://schemas.openxmlformats.org/officeDocument/2006/relationships/hyperlink" Target="https://www-genesis.destatis.de/genesis/online/data?operation=find&amp;suchanweisung_language=de&amp;query=61241-0003" TargetMode="External"/><Relationship Id="rId9" Type="http://schemas.openxmlformats.org/officeDocument/2006/relationships/hyperlink" Target="https://www-genesis.destatis.de/genesis/online/data?operation=find&amp;suchanweisung_language=de&amp;query=61261-0003" TargetMode="External"/><Relationship Id="rId1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1.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2.xml"/><Relationship Id="rId4" Type="http://schemas.openxmlformats.org/officeDocument/2006/relationships/vmlDrawing" Target="../drawings/vmlDrawing9.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3.xml"/><Relationship Id="rId4" Type="http://schemas.openxmlformats.org/officeDocument/2006/relationships/vmlDrawing" Target="../drawings/vmlDrawing1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2331A-A57A-4105-896E-FBEC2A6A41DF}">
  <sheetPr>
    <tabColor theme="0" tint="-0.14999847407452621"/>
    <pageSetUpPr fitToPage="1"/>
  </sheetPr>
  <dimension ref="A1:B5"/>
  <sheetViews>
    <sheetView tabSelected="1" zoomScale="80" zoomScaleNormal="80" workbookViewId="0"/>
  </sheetViews>
  <sheetFormatPr baseColWidth="10" defaultColWidth="11.40625" defaultRowHeight="13" x14ac:dyDescent="0.6"/>
  <cols>
    <col min="1" max="1" width="6.86328125" style="1" customWidth="1"/>
    <col min="2" max="16384" width="11.40625" style="1"/>
  </cols>
  <sheetData>
    <row r="1" spans="1:2" x14ac:dyDescent="0.6">
      <c r="A1" s="60"/>
    </row>
    <row r="2" spans="1:2" x14ac:dyDescent="0.6">
      <c r="A2" s="61"/>
    </row>
    <row r="3" spans="1:2" x14ac:dyDescent="0.6">
      <c r="A3" s="2"/>
    </row>
    <row r="4" spans="1:2" x14ac:dyDescent="0.6">
      <c r="A4" s="2"/>
    </row>
    <row r="5" spans="1:2" x14ac:dyDescent="0.6">
      <c r="B5" s="3"/>
    </row>
  </sheetData>
  <sheetProtection algorithmName="SHA-512" hashValue="ZiKj37ypDg8eLbujDB9yUG6T64hAHH1SvG9AgzzBL9EdAfluZ742uGaEujI/qeTkPE4TRC9xSofNlrocMLC9CQ==" saltValue="uU5E8PDTEwhjxPS8jbGwiw==" spinCount="100000" sheet="1" objects="1" scenarios="1"/>
  <pageMargins left="0.70866141732283472" right="0.70866141732283472" top="0.74803149606299213" bottom="0.74803149606299213" header="0.31496062992125984" footer="0.31496062992125984"/>
  <pageSetup paperSize="9" scale="74" orientation="portrait" horizontalDpi="1200" verticalDpi="1200"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F4D14-D621-4408-A92A-D55C90CC6A7D}">
  <sheetPr>
    <tabColor rgb="FF264F87"/>
    <pageSetUpPr fitToPage="1"/>
  </sheetPr>
  <dimension ref="A1:CH231"/>
  <sheetViews>
    <sheetView zoomScale="85" zoomScaleNormal="85" workbookViewId="0">
      <pane xSplit="2" topLeftCell="C1" activePane="topRight" state="frozen"/>
      <selection activeCell="M11" sqref="M11:M12"/>
      <selection pane="topRight" activeCell="M11" sqref="M11:M12"/>
    </sheetView>
  </sheetViews>
  <sheetFormatPr baseColWidth="10" defaultColWidth="11.40625" defaultRowHeight="13" x14ac:dyDescent="0.6"/>
  <cols>
    <col min="1" max="1" width="6.7265625" style="1" customWidth="1"/>
    <col min="2" max="2" width="77.7265625" style="1" customWidth="1"/>
    <col min="3" max="60" width="11.40625" style="1"/>
    <col min="61" max="61" width="10.1328125" style="1" customWidth="1"/>
    <col min="62" max="63" width="11.40625" style="1"/>
    <col min="64" max="64" width="14.40625" style="1" bestFit="1" customWidth="1"/>
    <col min="65" max="65" width="11.7265625" style="1" bestFit="1" customWidth="1"/>
    <col min="66" max="71" width="11.40625" style="1"/>
    <col min="72" max="72" width="11.40625" style="1" customWidth="1"/>
    <col min="73" max="73" width="11.40625" style="1"/>
    <col min="74" max="74" width="11.40625" style="1" customWidth="1"/>
    <col min="75" max="77" width="11.40625" style="1"/>
    <col min="78" max="78" width="14.7265625" style="1" customWidth="1"/>
    <col min="79" max="85" width="11.40625" style="1"/>
    <col min="86" max="86" width="14.26953125" style="1" bestFit="1" customWidth="1"/>
    <col min="87" max="87" width="13.1328125" style="1" bestFit="1" customWidth="1"/>
    <col min="88" max="16384" width="11.40625" style="1"/>
  </cols>
  <sheetData>
    <row r="1" spans="1:78" x14ac:dyDescent="0.6">
      <c r="A1" s="59"/>
      <c r="BQ1" s="291"/>
      <c r="BR1" s="290"/>
      <c r="BS1" s="290"/>
      <c r="BT1" s="290"/>
      <c r="BU1" s="290"/>
      <c r="BV1" s="290"/>
      <c r="BW1" s="291"/>
      <c r="BX1" s="290"/>
      <c r="BY1" s="290"/>
      <c r="BZ1" s="290"/>
    </row>
    <row r="2" spans="1:78" x14ac:dyDescent="0.6">
      <c r="A2" s="59"/>
      <c r="BQ2" s="291"/>
      <c r="BR2" s="290"/>
      <c r="BS2" s="290"/>
      <c r="BT2" s="290"/>
      <c r="BU2" s="290"/>
      <c r="BV2" s="290"/>
      <c r="BW2" s="291"/>
      <c r="BX2" s="290"/>
      <c r="BY2" s="290"/>
      <c r="BZ2" s="290"/>
    </row>
    <row r="3" spans="1:78" x14ac:dyDescent="0.6">
      <c r="A3" s="57" t="str">
        <f>Start!$C$6</f>
        <v>Preisindizes nach § 6a Gas-&amp; StromNEV für 2023</v>
      </c>
      <c r="BQ3" s="291"/>
      <c r="BR3" s="290"/>
      <c r="BS3" s="290"/>
      <c r="BT3" s="290"/>
      <c r="BU3" s="290"/>
      <c r="BV3" s="290"/>
      <c r="BW3" s="291"/>
      <c r="BX3" s="290"/>
      <c r="BY3" s="290"/>
      <c r="BZ3" s="290"/>
    </row>
    <row r="4" spans="1:78" x14ac:dyDescent="0.6">
      <c r="A4" s="58" t="s">
        <v>452</v>
      </c>
      <c r="BQ4" s="291"/>
      <c r="BR4" s="290"/>
      <c r="BS4" s="290"/>
      <c r="BT4" s="290"/>
      <c r="BU4" s="290"/>
      <c r="BV4" s="290"/>
      <c r="BW4" s="291"/>
      <c r="BX4" s="290"/>
      <c r="BY4" s="290"/>
      <c r="BZ4" s="290"/>
    </row>
    <row r="5" spans="1:78" x14ac:dyDescent="0.6">
      <c r="A5" s="58" t="s">
        <v>376</v>
      </c>
      <c r="B5" s="273" t="s">
        <v>219</v>
      </c>
      <c r="BQ5" s="291"/>
      <c r="BR5" s="290"/>
      <c r="BS5" s="290"/>
      <c r="BT5" s="290"/>
      <c r="BU5" s="290"/>
      <c r="BV5" s="290"/>
      <c r="BW5" s="291"/>
      <c r="BX5" s="290"/>
      <c r="BY5" s="290"/>
      <c r="BZ5" s="290"/>
    </row>
    <row r="6" spans="1:78" x14ac:dyDescent="0.6">
      <c r="BQ6" s="291"/>
      <c r="BR6" s="290"/>
      <c r="BS6" s="290"/>
      <c r="BT6" s="290"/>
      <c r="BU6" s="290"/>
      <c r="BV6" s="290"/>
      <c r="BW6" s="291"/>
      <c r="BX6" s="290"/>
      <c r="BY6" s="290"/>
      <c r="BZ6" s="290"/>
    </row>
    <row r="7" spans="1:78" x14ac:dyDescent="0.6">
      <c r="BQ7" s="291"/>
      <c r="BR7" s="290"/>
      <c r="BS7" s="290"/>
      <c r="BT7" s="290"/>
      <c r="BU7" s="290"/>
      <c r="BV7" s="290"/>
      <c r="BW7" s="291"/>
      <c r="BX7" s="290"/>
      <c r="BY7" s="290"/>
      <c r="BZ7" s="290"/>
    </row>
    <row r="8" spans="1:78" x14ac:dyDescent="0.6">
      <c r="B8" s="259" t="s">
        <v>374</v>
      </c>
      <c r="C8" s="260">
        <v>1949</v>
      </c>
      <c r="D8" s="260">
        <v>1950</v>
      </c>
      <c r="E8" s="260">
        <v>1951</v>
      </c>
      <c r="F8" s="260">
        <v>1952</v>
      </c>
      <c r="G8" s="260">
        <v>1953</v>
      </c>
      <c r="H8" s="260">
        <v>1954</v>
      </c>
      <c r="I8" s="260">
        <v>1955</v>
      </c>
      <c r="J8" s="260">
        <v>1956</v>
      </c>
      <c r="K8" s="260">
        <v>1957</v>
      </c>
      <c r="L8" s="260">
        <v>1958</v>
      </c>
      <c r="M8" s="260">
        <v>1959</v>
      </c>
      <c r="N8" s="260">
        <v>1960</v>
      </c>
      <c r="O8" s="260">
        <v>1961</v>
      </c>
      <c r="P8" s="260">
        <v>1962</v>
      </c>
      <c r="Q8" s="260">
        <v>1963</v>
      </c>
      <c r="R8" s="260">
        <v>1964</v>
      </c>
      <c r="S8" s="260">
        <v>1965</v>
      </c>
      <c r="T8" s="260">
        <v>1966</v>
      </c>
      <c r="U8" s="260">
        <v>1967</v>
      </c>
      <c r="V8" s="260">
        <v>1968</v>
      </c>
      <c r="W8" s="260">
        <v>1969</v>
      </c>
      <c r="X8" s="260">
        <v>1970</v>
      </c>
      <c r="Y8" s="260">
        <v>1971</v>
      </c>
      <c r="Z8" s="260">
        <v>1972</v>
      </c>
      <c r="AA8" s="260">
        <v>1973</v>
      </c>
      <c r="AB8" s="260">
        <v>1974</v>
      </c>
      <c r="AC8" s="260">
        <v>1975</v>
      </c>
      <c r="AD8" s="260">
        <v>1976</v>
      </c>
      <c r="AE8" s="260">
        <v>1977</v>
      </c>
      <c r="AF8" s="260">
        <v>1978</v>
      </c>
      <c r="AG8" s="260">
        <v>1979</v>
      </c>
      <c r="AH8" s="260">
        <v>1980</v>
      </c>
      <c r="AI8" s="260">
        <v>1981</v>
      </c>
      <c r="AJ8" s="260">
        <v>1982</v>
      </c>
      <c r="AK8" s="260">
        <v>1983</v>
      </c>
      <c r="AL8" s="260">
        <v>1984</v>
      </c>
      <c r="AM8" s="260">
        <v>1985</v>
      </c>
      <c r="AN8" s="260">
        <v>1986</v>
      </c>
      <c r="AO8" s="260">
        <v>1987</v>
      </c>
      <c r="AP8" s="260">
        <v>1988</v>
      </c>
      <c r="AQ8" s="260">
        <v>1989</v>
      </c>
      <c r="AR8" s="260">
        <v>1990</v>
      </c>
      <c r="AS8" s="260">
        <v>1991</v>
      </c>
      <c r="AT8" s="260">
        <v>1992</v>
      </c>
      <c r="AU8" s="260">
        <v>1993</v>
      </c>
      <c r="AV8" s="260">
        <v>1994</v>
      </c>
      <c r="AW8" s="260">
        <v>1995</v>
      </c>
      <c r="AX8" s="260">
        <v>1996</v>
      </c>
      <c r="AY8" s="260">
        <v>1997</v>
      </c>
      <c r="AZ8" s="260">
        <v>1998</v>
      </c>
      <c r="BA8" s="260">
        <v>1999</v>
      </c>
      <c r="BB8" s="260">
        <v>2000</v>
      </c>
      <c r="BC8" s="260">
        <v>2001</v>
      </c>
      <c r="BD8" s="260">
        <v>2002</v>
      </c>
      <c r="BE8" s="260">
        <v>2003</v>
      </c>
      <c r="BF8" s="260">
        <v>2004</v>
      </c>
      <c r="BG8" s="260">
        <v>2005</v>
      </c>
      <c r="BH8" s="260">
        <v>2006</v>
      </c>
      <c r="BI8" s="260">
        <v>2007</v>
      </c>
      <c r="BJ8" s="260">
        <v>2008</v>
      </c>
      <c r="BK8" s="260">
        <v>2009</v>
      </c>
      <c r="BL8" s="260">
        <v>2010</v>
      </c>
      <c r="BM8" s="260">
        <v>2011</v>
      </c>
      <c r="BN8" s="260">
        <v>2012</v>
      </c>
      <c r="BO8" s="260">
        <v>2013</v>
      </c>
      <c r="BP8" s="260">
        <v>2014</v>
      </c>
      <c r="BQ8" s="260">
        <v>2015</v>
      </c>
      <c r="BR8" s="260">
        <v>2016</v>
      </c>
      <c r="BS8" s="260">
        <v>2017</v>
      </c>
      <c r="BT8" s="260">
        <v>2018</v>
      </c>
      <c r="BU8" s="261">
        <v>2019</v>
      </c>
      <c r="BV8" s="261">
        <v>2020</v>
      </c>
      <c r="BW8" s="261">
        <v>2021</v>
      </c>
      <c r="BX8" s="261">
        <v>2022</v>
      </c>
      <c r="BY8" s="261">
        <v>2023</v>
      </c>
    </row>
    <row r="9" spans="1:78" x14ac:dyDescent="0.6">
      <c r="B9" s="262" t="s">
        <v>10</v>
      </c>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89"/>
      <c r="BM9" s="263"/>
      <c r="BN9" s="263"/>
      <c r="BO9" s="263"/>
      <c r="BP9" s="263"/>
      <c r="BQ9" s="289"/>
      <c r="BR9" s="263"/>
      <c r="BS9" s="263"/>
      <c r="BT9" s="263"/>
      <c r="BU9" s="263"/>
      <c r="BV9" s="289"/>
      <c r="BW9" s="263"/>
      <c r="BX9" s="263"/>
      <c r="BY9" s="264"/>
    </row>
    <row r="10" spans="1:78" s="87" customFormat="1" x14ac:dyDescent="0.6">
      <c r="A10" s="1"/>
      <c r="B10" s="265" t="s">
        <v>11</v>
      </c>
      <c r="C10" s="266"/>
      <c r="D10" s="266"/>
      <c r="E10" s="266"/>
      <c r="F10" s="266"/>
      <c r="G10" s="266"/>
      <c r="H10" s="266"/>
      <c r="I10" s="266"/>
      <c r="J10" s="266"/>
      <c r="K10" s="266"/>
      <c r="L10" s="266"/>
      <c r="M10" s="266"/>
      <c r="N10" s="266"/>
      <c r="O10" s="266"/>
      <c r="P10" s="266"/>
      <c r="Q10" s="266"/>
      <c r="R10" s="266"/>
      <c r="S10" s="266"/>
      <c r="T10" s="266"/>
      <c r="U10" s="266"/>
      <c r="V10" s="266">
        <f>IF(ISBLANK(VLOOKUP(V$8,'Basisreihen Destatis 2023 B.''21'!$B$8:$H$95,2,FALSE)),"-",VLOOKUP(V$8,'Basisreihen Destatis 2023 B.''21'!$B$8:$H$95,2,FALSE))</f>
        <v>15.8</v>
      </c>
      <c r="W10" s="266">
        <f>IF(ISBLANK(VLOOKUP(W$8,'Basisreihen Destatis 2023 B.''21'!$B$8:$H$95,2,FALSE)),"-",VLOOKUP(W$8,'Basisreihen Destatis 2023 B.''21'!$B$8:$H$95,2,FALSE))</f>
        <v>17.100000000000001</v>
      </c>
      <c r="X10" s="266">
        <f>IF(ISBLANK(VLOOKUP(X$8,'Basisreihen Destatis 2023 B.''21'!$B$8:$H$95,2,FALSE)),"-",VLOOKUP(X$8,'Basisreihen Destatis 2023 B.''21'!$B$8:$H$95,2,FALSE))</f>
        <v>20.2</v>
      </c>
      <c r="Y10" s="266">
        <f>IF(ISBLANK(VLOOKUP(Y$8,'Basisreihen Destatis 2023 B.''21'!$B$8:$H$95,2,FALSE)),"-",VLOOKUP(Y$8,'Basisreihen Destatis 2023 B.''21'!$B$8:$H$95,2,FALSE))</f>
        <v>22.4</v>
      </c>
      <c r="Z10" s="266">
        <f>IF(ISBLANK(VLOOKUP(Z$8,'Basisreihen Destatis 2023 B.''21'!$B$8:$H$95,2,FALSE)),"-",VLOOKUP(Z$8,'Basisreihen Destatis 2023 B.''21'!$B$8:$H$95,2,FALSE))</f>
        <v>23.5</v>
      </c>
      <c r="AA10" s="266">
        <f>IF(ISBLANK(VLOOKUP(AA$8,'Basisreihen Destatis 2023 B.''21'!$B$8:$H$95,2,FALSE)),"-",VLOOKUP(AA$8,'Basisreihen Destatis 2023 B.''21'!$B$8:$H$95,2,FALSE))</f>
        <v>24.9</v>
      </c>
      <c r="AB10" s="266">
        <f>IF(ISBLANK(VLOOKUP(AB$8,'Basisreihen Destatis 2023 B.''21'!$B$8:$H$95,2,FALSE)),"-",VLOOKUP(AB$8,'Basisreihen Destatis 2023 B.''21'!$B$8:$H$95,2,FALSE))</f>
        <v>26.4</v>
      </c>
      <c r="AC10" s="266">
        <f>IF(ISBLANK(VLOOKUP(AC$8,'Basisreihen Destatis 2023 B.''21'!$B$8:$H$95,2,FALSE)),"-",VLOOKUP(AC$8,'Basisreihen Destatis 2023 B.''21'!$B$8:$H$95,2,FALSE))</f>
        <v>27.1</v>
      </c>
      <c r="AD10" s="266">
        <f>IF(ISBLANK(VLOOKUP(AD$8,'Basisreihen Destatis 2023 B.''21'!$B$8:$H$95,2,FALSE)),"-",VLOOKUP(AD$8,'Basisreihen Destatis 2023 B.''21'!$B$8:$H$95,2,FALSE))</f>
        <v>28.1</v>
      </c>
      <c r="AE10" s="266">
        <f>IF(ISBLANK(VLOOKUP(AE$8,'Basisreihen Destatis 2023 B.''21'!$B$8:$H$95,2,FALSE)),"-",VLOOKUP(AE$8,'Basisreihen Destatis 2023 B.''21'!$B$8:$H$95,2,FALSE))</f>
        <v>29.3</v>
      </c>
      <c r="AF10" s="266">
        <f>IF(ISBLANK(VLOOKUP(AF$8,'Basisreihen Destatis 2023 B.''21'!$B$8:$H$95,2,FALSE)),"-",VLOOKUP(AF$8,'Basisreihen Destatis 2023 B.''21'!$B$8:$H$95,2,FALSE))</f>
        <v>30.6</v>
      </c>
      <c r="AG10" s="266">
        <f>IF(ISBLANK(VLOOKUP(AG$8,'Basisreihen Destatis 2023 B.''21'!$B$8:$H$95,2,FALSE)),"-",VLOOKUP(AG$8,'Basisreihen Destatis 2023 B.''21'!$B$8:$H$95,2,FALSE))</f>
        <v>32.9</v>
      </c>
      <c r="AH10" s="266">
        <f>IF(ISBLANK(VLOOKUP(AH$8,'Basisreihen Destatis 2023 B.''21'!$B$8:$H$95,2,FALSE)),"-",VLOOKUP(AH$8,'Basisreihen Destatis 2023 B.''21'!$B$8:$H$95,2,FALSE))</f>
        <v>36.200000000000003</v>
      </c>
      <c r="AI10" s="266">
        <f>IF(ISBLANK(VLOOKUP(AI$8,'Basisreihen Destatis 2023 B.''21'!$B$8:$H$95,2,FALSE)),"-",VLOOKUP(AI$8,'Basisreihen Destatis 2023 B.''21'!$B$8:$H$95,2,FALSE))</f>
        <v>38.4</v>
      </c>
      <c r="AJ10" s="266">
        <f>IF(ISBLANK(VLOOKUP(AJ$8,'Basisreihen Destatis 2023 B.''21'!$B$8:$H$95,2,FALSE)),"-",VLOOKUP(AJ$8,'Basisreihen Destatis 2023 B.''21'!$B$8:$H$95,2,FALSE))</f>
        <v>40</v>
      </c>
      <c r="AK10" s="266">
        <f>IF(ISBLANK(VLOOKUP(AK$8,'Basisreihen Destatis 2023 B.''21'!$B$8:$H$95,2,FALSE)),"-",VLOOKUP(AK$8,'Basisreihen Destatis 2023 B.''21'!$B$8:$H$95,2,FALSE))</f>
        <v>40.700000000000003</v>
      </c>
      <c r="AL10" s="266">
        <f>IF(ISBLANK(VLOOKUP(AL$8,'Basisreihen Destatis 2023 B.''21'!$B$8:$H$95,2,FALSE)),"-",VLOOKUP(AL$8,'Basisreihen Destatis 2023 B.''21'!$B$8:$H$95,2,FALSE))</f>
        <v>41.5</v>
      </c>
      <c r="AM10" s="266">
        <f>IF(ISBLANK(VLOOKUP(AM$8,'Basisreihen Destatis 2023 B.''21'!$B$8:$H$95,2,FALSE)),"-",VLOOKUP(AM$8,'Basisreihen Destatis 2023 B.''21'!$B$8:$H$95,2,FALSE))</f>
        <v>41.8</v>
      </c>
      <c r="AN10" s="266">
        <f>IF(ISBLANK(VLOOKUP(AN$8,'Basisreihen Destatis 2023 B.''21'!$B$8:$H$95,2,FALSE)),"-",VLOOKUP(AN$8,'Basisreihen Destatis 2023 B.''21'!$B$8:$H$95,2,FALSE))</f>
        <v>42.6</v>
      </c>
      <c r="AO10" s="266">
        <f>IF(ISBLANK(VLOOKUP(AO$8,'Basisreihen Destatis 2023 B.''21'!$B$8:$H$95,2,FALSE)),"-",VLOOKUP(AO$8,'Basisreihen Destatis 2023 B.''21'!$B$8:$H$95,2,FALSE))</f>
        <v>43.6</v>
      </c>
      <c r="AP10" s="266">
        <f>IF(ISBLANK(VLOOKUP(AP$8,'Basisreihen Destatis 2023 B.''21'!$B$8:$H$95,2,FALSE)),"-",VLOOKUP(AP$8,'Basisreihen Destatis 2023 B.''21'!$B$8:$H$95,2,FALSE))</f>
        <v>44.6</v>
      </c>
      <c r="AQ10" s="266">
        <f>IF(ISBLANK(VLOOKUP(AQ$8,'Basisreihen Destatis 2023 B.''21'!$B$8:$H$95,2,FALSE)),"-",VLOOKUP(AQ$8,'Basisreihen Destatis 2023 B.''21'!$B$8:$H$95,2,FALSE))</f>
        <v>46.1</v>
      </c>
      <c r="AR10" s="266">
        <f>IF(ISBLANK(VLOOKUP(AR$8,'Basisreihen Destatis 2023 B.''21'!$B$8:$H$95,2,FALSE)),"-",VLOOKUP(AR$8,'Basisreihen Destatis 2023 B.''21'!$B$8:$H$95,2,FALSE))</f>
        <v>48.9</v>
      </c>
      <c r="AS10" s="266">
        <f>IF(ISBLANK(VLOOKUP(AS$8,'Basisreihen Destatis 2023 B.''21'!$B$8:$H$95,2,FALSE)),"-",VLOOKUP(AS$8,'Basisreihen Destatis 2023 B.''21'!$B$8:$H$95,2,FALSE))</f>
        <v>52</v>
      </c>
      <c r="AT10" s="266">
        <f>IF(ISBLANK(VLOOKUP(AT$8,'Basisreihen Destatis 2023 B.''21'!$B$8:$H$95,2,FALSE)),"-",VLOOKUP(AT$8,'Basisreihen Destatis 2023 B.''21'!$B$8:$H$95,2,FALSE))</f>
        <v>55.2</v>
      </c>
      <c r="AU10" s="266">
        <f>IF(ISBLANK(VLOOKUP(AU$8,'Basisreihen Destatis 2023 B.''21'!$B$8:$H$95,2,FALSE)),"-",VLOOKUP(AU$8,'Basisreihen Destatis 2023 B.''21'!$B$8:$H$95,2,FALSE))</f>
        <v>57.1</v>
      </c>
      <c r="AV10" s="266">
        <f>IF(ISBLANK(VLOOKUP(AV$8,'Basisreihen Destatis 2023 B.''21'!$B$8:$H$95,2,FALSE)),"-",VLOOKUP(AV$8,'Basisreihen Destatis 2023 B.''21'!$B$8:$H$95,2,FALSE))</f>
        <v>58.3</v>
      </c>
      <c r="AW10" s="266">
        <f>IF(ISBLANK(VLOOKUP(AW$8,'Basisreihen Destatis 2023 B.''21'!$B$8:$H$95,2,FALSE)),"-",VLOOKUP(AW$8,'Basisreihen Destatis 2023 B.''21'!$B$8:$H$95,2,FALSE))</f>
        <v>59.6</v>
      </c>
      <c r="AX10" s="266">
        <f>IF(ISBLANK(VLOOKUP(AX$8,'Basisreihen Destatis 2023 B.''21'!$B$8:$H$95,2,FALSE)),"-",VLOOKUP(AX$8,'Basisreihen Destatis 2023 B.''21'!$B$8:$H$95,2,FALSE))</f>
        <v>59.8</v>
      </c>
      <c r="AY10" s="266">
        <f>IF(ISBLANK(VLOOKUP(AY$8,'Basisreihen Destatis 2023 B.''21'!$B$8:$H$95,2,FALSE)),"-",VLOOKUP(AY$8,'Basisreihen Destatis 2023 B.''21'!$B$8:$H$95,2,FALSE))</f>
        <v>59.4</v>
      </c>
      <c r="AZ10" s="266">
        <f>IF(ISBLANK(VLOOKUP(AZ$8,'Basisreihen Destatis 2023 B.''21'!$B$8:$H$95,2,FALSE)),"-",VLOOKUP(AZ$8,'Basisreihen Destatis 2023 B.''21'!$B$8:$H$95,2,FALSE))</f>
        <v>59.1</v>
      </c>
      <c r="BA10" s="266">
        <f>IF(ISBLANK(VLOOKUP(BA$8,'Basisreihen Destatis 2023 B.''21'!$B$8:$H$95,2,FALSE)),"-",VLOOKUP(BA$8,'Basisreihen Destatis 2023 B.''21'!$B$8:$H$95,2,FALSE))</f>
        <v>58.8</v>
      </c>
      <c r="BB10" s="266">
        <f>IF(ISBLANK(VLOOKUP(BB$8,'Basisreihen Destatis 2023 B.''21'!$B$8:$H$95,2,FALSE)),"-",VLOOKUP(BB$8,'Basisreihen Destatis 2023 B.''21'!$B$8:$H$95,2,FALSE))</f>
        <v>59.2</v>
      </c>
      <c r="BC10" s="266">
        <f>IF(ISBLANK(VLOOKUP(BC$8,'Basisreihen Destatis 2023 B.''21'!$B$8:$H$95,2,FALSE)),"-",VLOOKUP(BC$8,'Basisreihen Destatis 2023 B.''21'!$B$8:$H$95,2,FALSE))</f>
        <v>59.4</v>
      </c>
      <c r="BD10" s="266">
        <f>IF(ISBLANK(VLOOKUP(BD$8,'Basisreihen Destatis 2023 B.''21'!$B$8:$H$95,2,FALSE)),"-",VLOOKUP(BD$8,'Basisreihen Destatis 2023 B.''21'!$B$8:$H$95,2,FALSE))</f>
        <v>59.6</v>
      </c>
      <c r="BE10" s="266">
        <f>IF(ISBLANK(VLOOKUP(BE$8,'Basisreihen Destatis 2023 B.''21'!$B$8:$H$95,2,FALSE)),"-",VLOOKUP(BE$8,'Basisreihen Destatis 2023 B.''21'!$B$8:$H$95,2,FALSE))</f>
        <v>59.7</v>
      </c>
      <c r="BF10" s="266">
        <f>IF(ISBLANK(VLOOKUP(BF$8,'Basisreihen Destatis 2023 B.''21'!$B$8:$H$95,2,FALSE)),"-",VLOOKUP(BF$8,'Basisreihen Destatis 2023 B.''21'!$B$8:$H$95,2,FALSE))</f>
        <v>60.6</v>
      </c>
      <c r="BG10" s="266">
        <f>IF(ISBLANK(VLOOKUP(BG$8,'Basisreihen Destatis 2023 B.''21'!$B$8:$H$95,2,FALSE)),"-",VLOOKUP(BG$8,'Basisreihen Destatis 2023 B.''21'!$B$8:$H$95,2,FALSE))</f>
        <v>61.9</v>
      </c>
      <c r="BH10" s="266">
        <f>IF(ISBLANK(VLOOKUP(BH$8,'Basisreihen Destatis 2023 B.''21'!$B$8:$H$95,2,FALSE)),"-",VLOOKUP(BH$8,'Basisreihen Destatis 2023 B.''21'!$B$8:$H$95,2,FALSE))</f>
        <v>63.3</v>
      </c>
      <c r="BI10" s="266">
        <f>IF(ISBLANK(VLOOKUP(BI$8,'Basisreihen Destatis 2023 B.''21'!$B$8:$H$95,2,FALSE)),"-",VLOOKUP(BI$8,'Basisreihen Destatis 2023 B.''21'!$B$8:$H$95,2,FALSE))</f>
        <v>66.099999999999994</v>
      </c>
      <c r="BJ10" s="266">
        <f>IF(ISBLANK(VLOOKUP(BJ$8,'Basisreihen Destatis 2023 B.''21'!$B$8:$H$95,2,FALSE)),"-",VLOOKUP(BJ$8,'Basisreihen Destatis 2023 B.''21'!$B$8:$H$95,2,FALSE))</f>
        <v>68.5</v>
      </c>
      <c r="BK10" s="266">
        <f>IF(ISBLANK(VLOOKUP(BK$8,'Basisreihen Destatis 2023 B.''21'!$B$8:$H$95,2,FALSE)),"-",VLOOKUP(BK$8,'Basisreihen Destatis 2023 B.''21'!$B$8:$H$95,2,FALSE))</f>
        <v>69.3</v>
      </c>
      <c r="BL10" s="266">
        <f>IF(ISBLANK(VLOOKUP(BL$8,'Basisreihen Destatis 2023 B.''21'!$B$8:$H$95,2,FALSE)),"-",VLOOKUP(BL$8,'Basisreihen Destatis 2023 B.''21'!$B$8:$H$95,2,FALSE))</f>
        <v>70</v>
      </c>
      <c r="BM10" s="266">
        <f>IF(ISBLANK(VLOOKUP(BM$8,'Basisreihen Destatis 2023 B.''21'!$B$8:$H$95,2,FALSE)),"-",VLOOKUP(BM$8,'Basisreihen Destatis 2023 B.''21'!$B$8:$H$95,2,FALSE))</f>
        <v>72.2</v>
      </c>
      <c r="BN10" s="266">
        <f>IF(ISBLANK(VLOOKUP(BN$8,'Basisreihen Destatis 2023 B.''21'!$B$8:$H$95,2,FALSE)),"-",VLOOKUP(BN$8,'Basisreihen Destatis 2023 B.''21'!$B$8:$H$95,2,FALSE))</f>
        <v>74.099999999999994</v>
      </c>
      <c r="BO10" s="266">
        <f>IF(ISBLANK(VLOOKUP(BO$8,'Basisreihen Destatis 2023 B.''21'!$B$8:$H$95,2,FALSE)),"-",VLOOKUP(BO$8,'Basisreihen Destatis 2023 B.''21'!$B$8:$H$95,2,FALSE))</f>
        <v>75.5</v>
      </c>
      <c r="BP10" s="266">
        <f>IF(ISBLANK(VLOOKUP(BP$8,'Basisreihen Destatis 2023 B.''21'!$B$8:$H$95,2,FALSE)),"-",VLOOKUP(BP$8,'Basisreihen Destatis 2023 B.''21'!$B$8:$H$95,2,FALSE))</f>
        <v>76.8</v>
      </c>
      <c r="BQ10" s="266">
        <f>IF(ISBLANK(VLOOKUP(BQ$8,'Basisreihen Destatis 2023 B.''21'!$B$8:$H$95,2,FALSE)),"-",VLOOKUP(BQ$8,'Basisreihen Destatis 2023 B.''21'!$B$8:$H$95,2,FALSE))</f>
        <v>78.099999999999994</v>
      </c>
      <c r="BR10" s="266">
        <f>IF(ISBLANK(VLOOKUP(BR$8,'Basisreihen Destatis 2023 B.''21'!$B$8:$H$95,2,FALSE)),"-",VLOOKUP(BR$8,'Basisreihen Destatis 2023 B.''21'!$B$8:$H$95,2,FALSE))</f>
        <v>79.7</v>
      </c>
      <c r="BS10" s="266">
        <f>IF(ISBLANK(VLOOKUP(BS$8,'Basisreihen Destatis 2023 B.''21'!$B$8:$H$95,2,FALSE)),"-",VLOOKUP(BS$8,'Basisreihen Destatis 2023 B.''21'!$B$8:$H$95,2,FALSE))</f>
        <v>82.4</v>
      </c>
      <c r="BT10" s="266">
        <f>IF(ISBLANK(VLOOKUP(BT$8,'Basisreihen Destatis 2023 B.''21'!$B$8:$H$95,2,FALSE)),"-",VLOOKUP(BT$8,'Basisreihen Destatis 2023 B.''21'!$B$8:$H$95,2,FALSE))</f>
        <v>86.1</v>
      </c>
      <c r="BU10" s="266">
        <f>IF(ISBLANK(VLOOKUP(BU$8,'Basisreihen Destatis 2023 B.''21'!$B$8:$H$95,2,FALSE)),"-",VLOOKUP(BU$8,'Basisreihen Destatis 2023 B.''21'!$B$8:$H$95,2,FALSE))</f>
        <v>89.9</v>
      </c>
      <c r="BV10" s="266">
        <f>IF(ISBLANK(VLOOKUP(BV$8,'Basisreihen Destatis 2023 B.''21'!$B$8:$H$95,2,FALSE)),"-",VLOOKUP(BV$8,'Basisreihen Destatis 2023 B.''21'!$B$8:$H$95,2,FALSE))</f>
        <v>92.4</v>
      </c>
      <c r="BW10" s="266">
        <f>IF(ISBLANK(VLOOKUP(BW$8,'Basisreihen Destatis 2023 B.''21'!$B$8:$H$95,2,FALSE)),"-",VLOOKUP(BW$8,'Basisreihen Destatis 2023 B.''21'!$B$8:$H$95,2,FALSE))</f>
        <v>100</v>
      </c>
      <c r="BX10" s="266">
        <f>IF(ISBLANK(VLOOKUP(BX$8,'Basisreihen Destatis 2023 B.''21'!$B$8:$H$95,2,FALSE)),"-",VLOOKUP(BX$8,'Basisreihen Destatis 2023 B.''21'!$B$8:$H$95,2,FALSE))</f>
        <v>117.2</v>
      </c>
      <c r="BY10" s="267">
        <f>IF(ISBLANK(VLOOKUP(BY$8,'Basisreihen Destatis 2023 B.''21'!$B$8:$H$95,2,FALSE)),"-",VLOOKUP(BY$8,'Basisreihen Destatis 2023 B.''21'!$B$8:$H$95,2,FALSE))</f>
        <v>127</v>
      </c>
    </row>
    <row r="11" spans="1:78" s="87" customFormat="1" x14ac:dyDescent="0.6">
      <c r="A11" s="1"/>
      <c r="B11" s="265" t="s">
        <v>16</v>
      </c>
      <c r="C11" s="266"/>
      <c r="D11" s="266"/>
      <c r="E11" s="266"/>
      <c r="F11" s="266"/>
      <c r="G11" s="266"/>
      <c r="H11" s="266"/>
      <c r="I11" s="266"/>
      <c r="J11" s="266"/>
      <c r="K11" s="266"/>
      <c r="L11" s="266"/>
      <c r="M11" s="266"/>
      <c r="N11" s="266"/>
      <c r="O11" s="266"/>
      <c r="P11" s="266"/>
      <c r="Q11" s="266"/>
      <c r="R11" s="266"/>
      <c r="S11" s="266"/>
      <c r="T11" s="266"/>
      <c r="U11" s="266"/>
      <c r="V11" s="266">
        <f>IF(ISBLANK(VLOOKUP(V$8,'Basisreihen Destatis 2023 B.''21'!$B$8:$H$95,3,FALSE)),"-",VLOOKUP(V$8,'Basisreihen Destatis 2023 B.''21'!$B$8:$H$95,3,FALSE))</f>
        <v>23.2</v>
      </c>
      <c r="W11" s="266">
        <f>IF(ISBLANK(VLOOKUP(W$8,'Basisreihen Destatis 2023 B.''21'!$B$8:$H$95,3,FALSE)),"-",VLOOKUP(W$8,'Basisreihen Destatis 2023 B.''21'!$B$8:$H$95,3,FALSE))</f>
        <v>24.3</v>
      </c>
      <c r="X11" s="266">
        <f>IF(ISBLANK(VLOOKUP(X$8,'Basisreihen Destatis 2023 B.''21'!$B$8:$H$95,3,FALSE)),"-",VLOOKUP(X$8,'Basisreihen Destatis 2023 B.''21'!$B$8:$H$95,3,FALSE))</f>
        <v>28.3</v>
      </c>
      <c r="Y11" s="266">
        <f>IF(ISBLANK(VLOOKUP(Y$8,'Basisreihen Destatis 2023 B.''21'!$B$8:$H$95,3,FALSE)),"-",VLOOKUP(Y$8,'Basisreihen Destatis 2023 B.''21'!$B$8:$H$95,3,FALSE))</f>
        <v>30.7</v>
      </c>
      <c r="Z11" s="266">
        <f>IF(ISBLANK(VLOOKUP(Z$8,'Basisreihen Destatis 2023 B.''21'!$B$8:$H$95,3,FALSE)),"-",VLOOKUP(Z$8,'Basisreihen Destatis 2023 B.''21'!$B$8:$H$95,3,FALSE))</f>
        <v>31.7</v>
      </c>
      <c r="AA11" s="266">
        <f>IF(ISBLANK(VLOOKUP(AA$8,'Basisreihen Destatis 2023 B.''21'!$B$8:$H$95,3,FALSE)),"-",VLOOKUP(AA$8,'Basisreihen Destatis 2023 B.''21'!$B$8:$H$95,3,FALSE))</f>
        <v>33</v>
      </c>
      <c r="AB11" s="266">
        <f>IF(ISBLANK(VLOOKUP(AB$8,'Basisreihen Destatis 2023 B.''21'!$B$8:$H$95,3,FALSE)),"-",VLOOKUP(AB$8,'Basisreihen Destatis 2023 B.''21'!$B$8:$H$95,3,FALSE))</f>
        <v>35.200000000000003</v>
      </c>
      <c r="AC11" s="266">
        <f>IF(ISBLANK(VLOOKUP(AC$8,'Basisreihen Destatis 2023 B.''21'!$B$8:$H$95,3,FALSE)),"-",VLOOKUP(AC$8,'Basisreihen Destatis 2023 B.''21'!$B$8:$H$95,3,FALSE))</f>
        <v>35.799999999999997</v>
      </c>
      <c r="AD11" s="266">
        <f>IF(ISBLANK(VLOOKUP(AD$8,'Basisreihen Destatis 2023 B.''21'!$B$8:$H$95,3,FALSE)),"-",VLOOKUP(AD$8,'Basisreihen Destatis 2023 B.''21'!$B$8:$H$95,3,FALSE))</f>
        <v>36.6</v>
      </c>
      <c r="AE11" s="266">
        <f>IF(ISBLANK(VLOOKUP(AE$8,'Basisreihen Destatis 2023 B.''21'!$B$8:$H$95,3,FALSE)),"-",VLOOKUP(AE$8,'Basisreihen Destatis 2023 B.''21'!$B$8:$H$95,3,FALSE))</f>
        <v>37.799999999999997</v>
      </c>
      <c r="AF11" s="266">
        <f>IF(ISBLANK(VLOOKUP(AF$8,'Basisreihen Destatis 2023 B.''21'!$B$8:$H$95,3,FALSE)),"-",VLOOKUP(AF$8,'Basisreihen Destatis 2023 B.''21'!$B$8:$H$95,3,FALSE))</f>
        <v>40</v>
      </c>
      <c r="AG11" s="266">
        <f>IF(ISBLANK(VLOOKUP(AG$8,'Basisreihen Destatis 2023 B.''21'!$B$8:$H$95,3,FALSE)),"-",VLOOKUP(AG$8,'Basisreihen Destatis 2023 B.''21'!$B$8:$H$95,3,FALSE))</f>
        <v>44</v>
      </c>
      <c r="AH11" s="266">
        <f>IF(ISBLANK(VLOOKUP(AH$8,'Basisreihen Destatis 2023 B.''21'!$B$8:$H$95,3,FALSE)),"-",VLOOKUP(AH$8,'Basisreihen Destatis 2023 B.''21'!$B$8:$H$95,3,FALSE))</f>
        <v>48.6</v>
      </c>
      <c r="AI11" s="266">
        <f>IF(ISBLANK(VLOOKUP(AI$8,'Basisreihen Destatis 2023 B.''21'!$B$8:$H$95,3,FALSE)),"-",VLOOKUP(AI$8,'Basisreihen Destatis 2023 B.''21'!$B$8:$H$95,3,FALSE))</f>
        <v>50</v>
      </c>
      <c r="AJ11" s="266">
        <f>IF(ISBLANK(VLOOKUP(AJ$8,'Basisreihen Destatis 2023 B.''21'!$B$8:$H$95,3,FALSE)),"-",VLOOKUP(AJ$8,'Basisreihen Destatis 2023 B.''21'!$B$8:$H$95,3,FALSE))</f>
        <v>49</v>
      </c>
      <c r="AK11" s="266">
        <f>IF(ISBLANK(VLOOKUP(AK$8,'Basisreihen Destatis 2023 B.''21'!$B$8:$H$95,3,FALSE)),"-",VLOOKUP(AK$8,'Basisreihen Destatis 2023 B.''21'!$B$8:$H$95,3,FALSE))</f>
        <v>48.8</v>
      </c>
      <c r="AL11" s="266">
        <f>IF(ISBLANK(VLOOKUP(AL$8,'Basisreihen Destatis 2023 B.''21'!$B$8:$H$95,3,FALSE)),"-",VLOOKUP(AL$8,'Basisreihen Destatis 2023 B.''21'!$B$8:$H$95,3,FALSE))</f>
        <v>49.4</v>
      </c>
      <c r="AM11" s="266">
        <f>IF(ISBLANK(VLOOKUP(AM$8,'Basisreihen Destatis 2023 B.''21'!$B$8:$H$95,3,FALSE)),"-",VLOOKUP(AM$8,'Basisreihen Destatis 2023 B.''21'!$B$8:$H$95,3,FALSE))</f>
        <v>49.5</v>
      </c>
      <c r="AN11" s="266">
        <f>IF(ISBLANK(VLOOKUP(AN$8,'Basisreihen Destatis 2023 B.''21'!$B$8:$H$95,3,FALSE)),"-",VLOOKUP(AN$8,'Basisreihen Destatis 2023 B.''21'!$B$8:$H$95,3,FALSE))</f>
        <v>50.6</v>
      </c>
      <c r="AO11" s="266">
        <f>IF(ISBLANK(VLOOKUP(AO$8,'Basisreihen Destatis 2023 B.''21'!$B$8:$H$95,3,FALSE)),"-",VLOOKUP(AO$8,'Basisreihen Destatis 2023 B.''21'!$B$8:$H$95,3,FALSE))</f>
        <v>51.5</v>
      </c>
      <c r="AP11" s="266">
        <f>IF(ISBLANK(VLOOKUP(AP$8,'Basisreihen Destatis 2023 B.''21'!$B$8:$H$95,3,FALSE)),"-",VLOOKUP(AP$8,'Basisreihen Destatis 2023 B.''21'!$B$8:$H$95,3,FALSE))</f>
        <v>52.3</v>
      </c>
      <c r="AQ11" s="266">
        <f>IF(ISBLANK(VLOOKUP(AQ$8,'Basisreihen Destatis 2023 B.''21'!$B$8:$H$95,3,FALSE)),"-",VLOOKUP(AQ$8,'Basisreihen Destatis 2023 B.''21'!$B$8:$H$95,3,FALSE))</f>
        <v>53.8</v>
      </c>
      <c r="AR11" s="266">
        <f>IF(ISBLANK(VLOOKUP(AR$8,'Basisreihen Destatis 2023 B.''21'!$B$8:$H$95,3,FALSE)),"-",VLOOKUP(AR$8,'Basisreihen Destatis 2023 B.''21'!$B$8:$H$95,3,FALSE))</f>
        <v>57.5</v>
      </c>
      <c r="AS11" s="266">
        <f>IF(ISBLANK(VLOOKUP(AS$8,'Basisreihen Destatis 2023 B.''21'!$B$8:$H$95,3,FALSE)),"-",VLOOKUP(AS$8,'Basisreihen Destatis 2023 B.''21'!$B$8:$H$95,3,FALSE))</f>
        <v>61.7</v>
      </c>
      <c r="AT11" s="266">
        <f>IF(ISBLANK(VLOOKUP(AT$8,'Basisreihen Destatis 2023 B.''21'!$B$8:$H$95,3,FALSE)),"-",VLOOKUP(AT$8,'Basisreihen Destatis 2023 B.''21'!$B$8:$H$95,3,FALSE))</f>
        <v>65.7</v>
      </c>
      <c r="AU11" s="266">
        <f>IF(ISBLANK(VLOOKUP(AU$8,'Basisreihen Destatis 2023 B.''21'!$B$8:$H$95,3,FALSE)),"-",VLOOKUP(AU$8,'Basisreihen Destatis 2023 B.''21'!$B$8:$H$95,3,FALSE))</f>
        <v>67.599999999999994</v>
      </c>
      <c r="AV11" s="266">
        <f>IF(ISBLANK(VLOOKUP(AV$8,'Basisreihen Destatis 2023 B.''21'!$B$8:$H$95,3,FALSE)),"-",VLOOKUP(AV$8,'Basisreihen Destatis 2023 B.''21'!$B$8:$H$95,3,FALSE))</f>
        <v>68.3</v>
      </c>
      <c r="AW11" s="266">
        <f>IF(ISBLANK(VLOOKUP(AW$8,'Basisreihen Destatis 2023 B.''21'!$B$8:$H$95,3,FALSE)),"-",VLOOKUP(AW$8,'Basisreihen Destatis 2023 B.''21'!$B$8:$H$95,3,FALSE))</f>
        <v>69</v>
      </c>
      <c r="AX11" s="266">
        <f>IF(ISBLANK(VLOOKUP(AX$8,'Basisreihen Destatis 2023 B.''21'!$B$8:$H$95,3,FALSE)),"-",VLOOKUP(AX$8,'Basisreihen Destatis 2023 B.''21'!$B$8:$H$95,3,FALSE))</f>
        <v>67.8</v>
      </c>
      <c r="AY11" s="266">
        <f>IF(ISBLANK(VLOOKUP(AY$8,'Basisreihen Destatis 2023 B.''21'!$B$8:$H$95,3,FALSE)),"-",VLOOKUP(AY$8,'Basisreihen Destatis 2023 B.''21'!$B$8:$H$95,3,FALSE))</f>
        <v>66.599999999999994</v>
      </c>
      <c r="AZ11" s="266">
        <f>IF(ISBLANK(VLOOKUP(AZ$8,'Basisreihen Destatis 2023 B.''21'!$B$8:$H$95,3,FALSE)),"-",VLOOKUP(AZ$8,'Basisreihen Destatis 2023 B.''21'!$B$8:$H$95,3,FALSE))</f>
        <v>65.400000000000006</v>
      </c>
      <c r="BA11" s="266">
        <f>IF(ISBLANK(VLOOKUP(BA$8,'Basisreihen Destatis 2023 B.''21'!$B$8:$H$95,3,FALSE)),"-",VLOOKUP(BA$8,'Basisreihen Destatis 2023 B.''21'!$B$8:$H$95,3,FALSE))</f>
        <v>65.099999999999994</v>
      </c>
      <c r="BB11" s="266">
        <f>IF(ISBLANK(VLOOKUP(BB$8,'Basisreihen Destatis 2023 B.''21'!$B$8:$H$95,3,FALSE)),"-",VLOOKUP(BB$8,'Basisreihen Destatis 2023 B.''21'!$B$8:$H$95,3,FALSE))</f>
        <v>65.3</v>
      </c>
      <c r="BC11" s="266">
        <f>IF(ISBLANK(VLOOKUP(BC$8,'Basisreihen Destatis 2023 B.''21'!$B$8:$H$95,3,FALSE)),"-",VLOOKUP(BC$8,'Basisreihen Destatis 2023 B.''21'!$B$8:$H$95,3,FALSE))</f>
        <v>65.099999999999994</v>
      </c>
      <c r="BD11" s="266">
        <f>IF(ISBLANK(VLOOKUP(BD$8,'Basisreihen Destatis 2023 B.''21'!$B$8:$H$95,3,FALSE)),"-",VLOOKUP(BD$8,'Basisreihen Destatis 2023 B.''21'!$B$8:$H$95,3,FALSE))</f>
        <v>65</v>
      </c>
      <c r="BE11" s="266">
        <f>IF(ISBLANK(VLOOKUP(BE$8,'Basisreihen Destatis 2023 B.''21'!$B$8:$H$95,3,FALSE)),"-",VLOOKUP(BE$8,'Basisreihen Destatis 2023 B.''21'!$B$8:$H$95,3,FALSE))</f>
        <v>64.7</v>
      </c>
      <c r="BF11" s="266">
        <f>IF(ISBLANK(VLOOKUP(BF$8,'Basisreihen Destatis 2023 B.''21'!$B$8:$H$95,3,FALSE)),"-",VLOOKUP(BF$8,'Basisreihen Destatis 2023 B.''21'!$B$8:$H$95,3,FALSE))</f>
        <v>64.7</v>
      </c>
      <c r="BG11" s="266">
        <f>IF(ISBLANK(VLOOKUP(BG$8,'Basisreihen Destatis 2023 B.''21'!$B$8:$H$95,3,FALSE)),"-",VLOOKUP(BG$8,'Basisreihen Destatis 2023 B.''21'!$B$8:$H$95,3,FALSE))</f>
        <v>64.8</v>
      </c>
      <c r="BH11" s="266">
        <f>IF(ISBLANK(VLOOKUP(BH$8,'Basisreihen Destatis 2023 B.''21'!$B$8:$H$95,3,FALSE)),"-",VLOOKUP(BH$8,'Basisreihen Destatis 2023 B.''21'!$B$8:$H$95,3,FALSE))</f>
        <v>66.400000000000006</v>
      </c>
      <c r="BI11" s="266">
        <f>IF(ISBLANK(VLOOKUP(BI$8,'Basisreihen Destatis 2023 B.''21'!$B$8:$H$95,3,FALSE)),"-",VLOOKUP(BI$8,'Basisreihen Destatis 2023 B.''21'!$B$8:$H$95,3,FALSE))</f>
        <v>68.400000000000006</v>
      </c>
      <c r="BJ11" s="266">
        <f>IF(ISBLANK(VLOOKUP(BJ$8,'Basisreihen Destatis 2023 B.''21'!$B$8:$H$95,3,FALSE)),"-",VLOOKUP(BJ$8,'Basisreihen Destatis 2023 B.''21'!$B$8:$H$95,3,FALSE))</f>
        <v>70.5</v>
      </c>
      <c r="BK11" s="266">
        <f>IF(ISBLANK(VLOOKUP(BK$8,'Basisreihen Destatis 2023 B.''21'!$B$8:$H$95,3,FALSE)),"-",VLOOKUP(BK$8,'Basisreihen Destatis 2023 B.''21'!$B$8:$H$95,3,FALSE))</f>
        <v>71.7</v>
      </c>
      <c r="BL11" s="266">
        <f>IF(ISBLANK(VLOOKUP(BL$8,'Basisreihen Destatis 2023 B.''21'!$B$8:$H$95,3,FALSE)),"-",VLOOKUP(BL$8,'Basisreihen Destatis 2023 B.''21'!$B$8:$H$95,3,FALSE))</f>
        <v>72</v>
      </c>
      <c r="BM11" s="266">
        <f>IF(ISBLANK(VLOOKUP(BM$8,'Basisreihen Destatis 2023 B.''21'!$B$8:$H$95,3,FALSE)),"-",VLOOKUP(BM$8,'Basisreihen Destatis 2023 B.''21'!$B$8:$H$95,3,FALSE))</f>
        <v>73.400000000000006</v>
      </c>
      <c r="BN11" s="266">
        <f>IF(ISBLANK(VLOOKUP(BN$8,'Basisreihen Destatis 2023 B.''21'!$B$8:$H$95,3,FALSE)),"-",VLOOKUP(BN$8,'Basisreihen Destatis 2023 B.''21'!$B$8:$H$95,3,FALSE))</f>
        <v>75.3</v>
      </c>
      <c r="BO11" s="266">
        <f>IF(ISBLANK(VLOOKUP(BO$8,'Basisreihen Destatis 2023 B.''21'!$B$8:$H$95,3,FALSE)),"-",VLOOKUP(BO$8,'Basisreihen Destatis 2023 B.''21'!$B$8:$H$95,3,FALSE))</f>
        <v>76.599999999999994</v>
      </c>
      <c r="BP11" s="266">
        <f>IF(ISBLANK(VLOOKUP(BP$8,'Basisreihen Destatis 2023 B.''21'!$B$8:$H$95,3,FALSE)),"-",VLOOKUP(BP$8,'Basisreihen Destatis 2023 B.''21'!$B$8:$H$95,3,FALSE))</f>
        <v>77.8</v>
      </c>
      <c r="BQ11" s="266">
        <f>IF(ISBLANK(VLOOKUP(BQ$8,'Basisreihen Destatis 2023 B.''21'!$B$8:$H$95,3,FALSE)),"-",VLOOKUP(BQ$8,'Basisreihen Destatis 2023 B.''21'!$B$8:$H$95,3,FALSE))</f>
        <v>79.3</v>
      </c>
      <c r="BR11" s="266">
        <f>IF(ISBLANK(VLOOKUP(BR$8,'Basisreihen Destatis 2023 B.''21'!$B$8:$H$95,3,FALSE)),"-",VLOOKUP(BR$8,'Basisreihen Destatis 2023 B.''21'!$B$8:$H$95,3,FALSE))</f>
        <v>80.599999999999994</v>
      </c>
      <c r="BS11" s="266">
        <f>IF(ISBLANK(VLOOKUP(BS$8,'Basisreihen Destatis 2023 B.''21'!$B$8:$H$95,3,FALSE)),"-",VLOOKUP(BS$8,'Basisreihen Destatis 2023 B.''21'!$B$8:$H$95,3,FALSE))</f>
        <v>83.5</v>
      </c>
      <c r="BT11" s="266">
        <f>IF(ISBLANK(VLOOKUP(BT$8,'Basisreihen Destatis 2023 B.''21'!$B$8:$H$95,3,FALSE)),"-",VLOOKUP(BT$8,'Basisreihen Destatis 2023 B.''21'!$B$8:$H$95,3,FALSE))</f>
        <v>88.3</v>
      </c>
      <c r="BU11" s="266">
        <f>IF(ISBLANK(VLOOKUP(BU$8,'Basisreihen Destatis 2023 B.''21'!$B$8:$H$95,3,FALSE)),"-",VLOOKUP(BU$8,'Basisreihen Destatis 2023 B.''21'!$B$8:$H$95,3,FALSE))</f>
        <v>93.2</v>
      </c>
      <c r="BV11" s="266">
        <f>IF(ISBLANK(VLOOKUP(BV$8,'Basisreihen Destatis 2023 B.''21'!$B$8:$H$95,3,FALSE)),"-",VLOOKUP(BV$8,'Basisreihen Destatis 2023 B.''21'!$B$8:$H$95,3,FALSE))</f>
        <v>95.4</v>
      </c>
      <c r="BW11" s="266">
        <f>IF(ISBLANK(VLOOKUP(BW$8,'Basisreihen Destatis 2023 B.''21'!$B$8:$H$95,3,FALSE)),"-",VLOOKUP(BW$8,'Basisreihen Destatis 2023 B.''21'!$B$8:$H$95,3,FALSE))</f>
        <v>100</v>
      </c>
      <c r="BX11" s="266">
        <f>IF(ISBLANK(VLOOKUP(BX$8,'Basisreihen Destatis 2023 B.''21'!$B$8:$H$95,3,FALSE)),"-",VLOOKUP(BX$8,'Basisreihen Destatis 2023 B.''21'!$B$8:$H$95,3,FALSE))</f>
        <v>115</v>
      </c>
      <c r="BY11" s="267">
        <f>IF(ISBLANK(VLOOKUP(BY$8,'Basisreihen Destatis 2023 B.''21'!$B$8:$H$95,3,FALSE)),"-",VLOOKUP(BY$8,'Basisreihen Destatis 2023 B.''21'!$B$8:$H$95,3,FALSE))</f>
        <v>126</v>
      </c>
    </row>
    <row r="12" spans="1:78" x14ac:dyDescent="0.6">
      <c r="B12" s="265" t="s">
        <v>20</v>
      </c>
      <c r="C12" s="266"/>
      <c r="D12" s="26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f>IF(ISBLANK(VLOOKUP(AW$8,'Basisreihen Destatis 2023 B.''21'!$B$8:$H$95,4,FALSE)),"-",VLOOKUP(AW$8,'Basisreihen Destatis 2023 B.''21'!$B$8:$H$95,4,FALSE))</f>
        <v>110.7</v>
      </c>
      <c r="AX12" s="266">
        <f>IF(ISBLANK(VLOOKUP(AX$8,'Basisreihen Destatis 2023 B.''21'!$B$8:$H$95,4,FALSE)),"-",VLOOKUP(AX$8,'Basisreihen Destatis 2023 B.''21'!$B$8:$H$95,4,FALSE))</f>
        <v>101.3</v>
      </c>
      <c r="AY12" s="266">
        <f>IF(ISBLANK(VLOOKUP(AY$8,'Basisreihen Destatis 2023 B.''21'!$B$8:$H$95,4,FALSE)),"-",VLOOKUP(AY$8,'Basisreihen Destatis 2023 B.''21'!$B$8:$H$95,4,FALSE))</f>
        <v>92.5</v>
      </c>
      <c r="AZ12" s="266">
        <f>IF(ISBLANK(VLOOKUP(AZ$8,'Basisreihen Destatis 2023 B.''21'!$B$8:$H$95,4,FALSE)),"-",VLOOKUP(AZ$8,'Basisreihen Destatis 2023 B.''21'!$B$8:$H$95,4,FALSE))</f>
        <v>90.2</v>
      </c>
      <c r="BA12" s="266">
        <f>IF(ISBLANK(VLOOKUP(BA$8,'Basisreihen Destatis 2023 B.''21'!$B$8:$H$95,4,FALSE)),"-",VLOOKUP(BA$8,'Basisreihen Destatis 2023 B.''21'!$B$8:$H$95,4,FALSE))</f>
        <v>88.6</v>
      </c>
      <c r="BB12" s="266">
        <f>IF(ISBLANK(VLOOKUP(BB$8,'Basisreihen Destatis 2023 B.''21'!$B$8:$H$95,4,FALSE)),"-",VLOOKUP(BB$8,'Basisreihen Destatis 2023 B.''21'!$B$8:$H$95,4,FALSE))</f>
        <v>95.6</v>
      </c>
      <c r="BC12" s="266">
        <f>IF(ISBLANK(VLOOKUP(BC$8,'Basisreihen Destatis 2023 B.''21'!$B$8:$H$95,4,FALSE)),"-",VLOOKUP(BC$8,'Basisreihen Destatis 2023 B.''21'!$B$8:$H$95,4,FALSE))</f>
        <v>94.9</v>
      </c>
      <c r="BD12" s="266">
        <f>IF(ISBLANK(VLOOKUP(BD$8,'Basisreihen Destatis 2023 B.''21'!$B$8:$H$95,4,FALSE)),"-",VLOOKUP(BD$8,'Basisreihen Destatis 2023 B.''21'!$B$8:$H$95,4,FALSE))</f>
        <v>92.6</v>
      </c>
      <c r="BE12" s="266">
        <f>IF(ISBLANK(VLOOKUP(BE$8,'Basisreihen Destatis 2023 B.''21'!$B$8:$H$95,4,FALSE)),"-",VLOOKUP(BE$8,'Basisreihen Destatis 2023 B.''21'!$B$8:$H$95,4,FALSE))</f>
        <v>90.3</v>
      </c>
      <c r="BF12" s="266">
        <f>IF(ISBLANK(VLOOKUP(BF$8,'Basisreihen Destatis 2023 B.''21'!$B$8:$H$95,4,FALSE)),"-",VLOOKUP(BF$8,'Basisreihen Destatis 2023 B.''21'!$B$8:$H$95,4,FALSE))</f>
        <v>90.1</v>
      </c>
      <c r="BG12" s="266">
        <f>IF(ISBLANK(VLOOKUP(BG$8,'Basisreihen Destatis 2023 B.''21'!$B$8:$H$95,4,FALSE)),"-",VLOOKUP(BG$8,'Basisreihen Destatis 2023 B.''21'!$B$8:$H$95,4,FALSE))</f>
        <v>88</v>
      </c>
      <c r="BH12" s="266">
        <f>IF(ISBLANK(VLOOKUP(BH$8,'Basisreihen Destatis 2023 B.''21'!$B$8:$H$95,4,FALSE)),"-",VLOOKUP(BH$8,'Basisreihen Destatis 2023 B.''21'!$B$8:$H$95,4,FALSE))</f>
        <v>93.7</v>
      </c>
      <c r="BI12" s="266">
        <f>IF(ISBLANK(VLOOKUP(BI$8,'Basisreihen Destatis 2023 B.''21'!$B$8:$H$95,4,FALSE)),"-",VLOOKUP(BI$8,'Basisreihen Destatis 2023 B.''21'!$B$8:$H$95,4,FALSE))</f>
        <v>95.8</v>
      </c>
      <c r="BJ12" s="266">
        <f>IF(ISBLANK(VLOOKUP(BJ$8,'Basisreihen Destatis 2023 B.''21'!$B$8:$H$95,4,FALSE)),"-",VLOOKUP(BJ$8,'Basisreihen Destatis 2023 B.''21'!$B$8:$H$95,4,FALSE))</f>
        <v>92.6</v>
      </c>
      <c r="BK12" s="266">
        <f>IF(ISBLANK(VLOOKUP(BK$8,'Basisreihen Destatis 2023 B.''21'!$B$8:$H$95,4,FALSE)),"-",VLOOKUP(BK$8,'Basisreihen Destatis 2023 B.''21'!$B$8:$H$95,4,FALSE))</f>
        <v>84.9</v>
      </c>
      <c r="BL12" s="266">
        <f>IF(ISBLANK(VLOOKUP(BL$8,'Basisreihen Destatis 2023 B.''21'!$B$8:$H$95,4,FALSE)),"-",VLOOKUP(BL$8,'Basisreihen Destatis 2023 B.''21'!$B$8:$H$95,4,FALSE))</f>
        <v>86.4</v>
      </c>
      <c r="BM12" s="266">
        <f>IF(ISBLANK(VLOOKUP(BM$8,'Basisreihen Destatis 2023 B.''21'!$B$8:$H$95,4,FALSE)),"-",VLOOKUP(BM$8,'Basisreihen Destatis 2023 B.''21'!$B$8:$H$95,4,FALSE))</f>
        <v>96.7</v>
      </c>
      <c r="BN12" s="266">
        <f>IF(ISBLANK(VLOOKUP(BN$8,'Basisreihen Destatis 2023 B.''21'!$B$8:$H$95,4,FALSE)),"-",VLOOKUP(BN$8,'Basisreihen Destatis 2023 B.''21'!$B$8:$H$95,4,FALSE))</f>
        <v>95.6</v>
      </c>
      <c r="BO12" s="266">
        <f>IF(ISBLANK(VLOOKUP(BO$8,'Basisreihen Destatis 2023 B.''21'!$B$8:$H$95,4,FALSE)),"-",VLOOKUP(BO$8,'Basisreihen Destatis 2023 B.''21'!$B$8:$H$95,4,FALSE))</f>
        <v>91.4</v>
      </c>
      <c r="BP12" s="266">
        <f>IF(ISBLANK(VLOOKUP(BP$8,'Basisreihen Destatis 2023 B.''21'!$B$8:$H$95,4,FALSE)),"-",VLOOKUP(BP$8,'Basisreihen Destatis 2023 B.''21'!$B$8:$H$95,4,FALSE))</f>
        <v>88.9</v>
      </c>
      <c r="BQ12" s="266">
        <f>IF(ISBLANK(VLOOKUP(BQ$8,'Basisreihen Destatis 2023 B.''21'!$B$8:$H$95,4,FALSE)),"-",VLOOKUP(BQ$8,'Basisreihen Destatis 2023 B.''21'!$B$8:$H$95,4,FALSE))</f>
        <v>93.9</v>
      </c>
      <c r="BR12" s="266">
        <f>IF(ISBLANK(VLOOKUP(BR$8,'Basisreihen Destatis 2023 B.''21'!$B$8:$H$95,4,FALSE)),"-",VLOOKUP(BR$8,'Basisreihen Destatis 2023 B.''21'!$B$8:$H$95,4,FALSE))</f>
        <v>90.2</v>
      </c>
      <c r="BS12" s="266">
        <f>IF(ISBLANK(VLOOKUP(BS$8,'Basisreihen Destatis 2023 B.''21'!$B$8:$H$95,4,FALSE)),"-",VLOOKUP(BS$8,'Basisreihen Destatis 2023 B.''21'!$B$8:$H$95,4,FALSE))</f>
        <v>91.1</v>
      </c>
      <c r="BT12" s="266">
        <f>IF(ISBLANK(VLOOKUP(BT$8,'Basisreihen Destatis 2023 B.''21'!$B$8:$H$95,4,FALSE)),"-",VLOOKUP(BT$8,'Basisreihen Destatis 2023 B.''21'!$B$8:$H$95,4,FALSE))</f>
        <v>92.3</v>
      </c>
      <c r="BU12" s="266">
        <f>IF(ISBLANK(VLOOKUP(BU$8,'Basisreihen Destatis 2023 B.''21'!$B$8:$H$95,4,FALSE)),"-",VLOOKUP(BU$8,'Basisreihen Destatis 2023 B.''21'!$B$8:$H$95,4,FALSE))</f>
        <v>92.7</v>
      </c>
      <c r="BV12" s="266">
        <f>IF(ISBLANK(VLOOKUP(BV$8,'Basisreihen Destatis 2023 B.''21'!$B$8:$H$95,4,FALSE)),"-",VLOOKUP(BV$8,'Basisreihen Destatis 2023 B.''21'!$B$8:$H$95,4,FALSE))</f>
        <v>93.2</v>
      </c>
      <c r="BW12" s="266">
        <f>IF(ISBLANK(VLOOKUP(BW$8,'Basisreihen Destatis 2023 B.''21'!$B$8:$H$95,4,FALSE)),"-",VLOOKUP(BW$8,'Basisreihen Destatis 2023 B.''21'!$B$8:$H$95,4,FALSE))</f>
        <v>100</v>
      </c>
      <c r="BX12" s="266">
        <f>IF(ISBLANK(VLOOKUP(BX$8,'Basisreihen Destatis 2023 B.''21'!$B$8:$H$95,4,FALSE)),"-",VLOOKUP(BX$8,'Basisreihen Destatis 2023 B.''21'!$B$8:$H$95,4,FALSE))</f>
        <v>122.3</v>
      </c>
      <c r="BY12" s="267">
        <f>IF(ISBLANK(VLOOKUP(BY$8,'Basisreihen Destatis 2023 B.''21'!$B$8:$H$95,4,FALSE)),"-",VLOOKUP(BY$8,'Basisreihen Destatis 2023 B.''21'!$B$8:$H$95,4,FALSE))</f>
        <v>121.4</v>
      </c>
    </row>
    <row r="13" spans="1:78" x14ac:dyDescent="0.6">
      <c r="B13" s="265" t="s">
        <v>25</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f>IF(ISBLANK(VLOOKUP(AD$8,'Basisreihen Destatis 2023 B.''21'!$B$8:$H$95,5,FALSE)),"-",VLOOKUP(AD$8,'Basisreihen Destatis 2023 B.''21'!$B$8:$H$95,5,FALSE))</f>
        <v>47.9</v>
      </c>
      <c r="AE13" s="266">
        <f>IF(ISBLANK(VLOOKUP(AE$8,'Basisreihen Destatis 2023 B.''21'!$B$8:$H$95,5,FALSE)),"-",VLOOKUP(AE$8,'Basisreihen Destatis 2023 B.''21'!$B$8:$H$95,5,FALSE))</f>
        <v>50.2</v>
      </c>
      <c r="AF13" s="266">
        <f>IF(ISBLANK(VLOOKUP(AF$8,'Basisreihen Destatis 2023 B.''21'!$B$8:$H$95,5,FALSE)),"-",VLOOKUP(AF$8,'Basisreihen Destatis 2023 B.''21'!$B$8:$H$95,5,FALSE))</f>
        <v>47.9</v>
      </c>
      <c r="AG13" s="266">
        <f>IF(ISBLANK(VLOOKUP(AG$8,'Basisreihen Destatis 2023 B.''21'!$B$8:$H$95,5,FALSE)),"-",VLOOKUP(AG$8,'Basisreihen Destatis 2023 B.''21'!$B$8:$H$95,5,FALSE))</f>
        <v>49.4</v>
      </c>
      <c r="AH13" s="266">
        <f>IF(ISBLANK(VLOOKUP(AH$8,'Basisreihen Destatis 2023 B.''21'!$B$8:$H$95,5,FALSE)),"-",VLOOKUP(AH$8,'Basisreihen Destatis 2023 B.''21'!$B$8:$H$95,5,FALSE))</f>
        <v>52.5</v>
      </c>
      <c r="AI13" s="266">
        <f>IF(ISBLANK(VLOOKUP(AI$8,'Basisreihen Destatis 2023 B.''21'!$B$8:$H$95,5,FALSE)),"-",VLOOKUP(AI$8,'Basisreihen Destatis 2023 B.''21'!$B$8:$H$95,5,FALSE))</f>
        <v>56.7</v>
      </c>
      <c r="AJ13" s="266">
        <f>IF(ISBLANK(VLOOKUP(AJ$8,'Basisreihen Destatis 2023 B.''21'!$B$8:$H$95,5,FALSE)),"-",VLOOKUP(AJ$8,'Basisreihen Destatis 2023 B.''21'!$B$8:$H$95,5,FALSE))</f>
        <v>63.1</v>
      </c>
      <c r="AK13" s="266">
        <f>IF(ISBLANK(VLOOKUP(AK$8,'Basisreihen Destatis 2023 B.''21'!$B$8:$H$95,5,FALSE)),"-",VLOOKUP(AK$8,'Basisreihen Destatis 2023 B.''21'!$B$8:$H$95,5,FALSE))</f>
        <v>63.6</v>
      </c>
      <c r="AL13" s="266">
        <f>IF(ISBLANK(VLOOKUP(AL$8,'Basisreihen Destatis 2023 B.''21'!$B$8:$H$95,5,FALSE)),"-",VLOOKUP(AL$8,'Basisreihen Destatis 2023 B.''21'!$B$8:$H$95,5,FALSE))</f>
        <v>63.6</v>
      </c>
      <c r="AM13" s="266">
        <f>IF(ISBLANK(VLOOKUP(AM$8,'Basisreihen Destatis 2023 B.''21'!$B$8:$H$95,5,FALSE)),"-",VLOOKUP(AM$8,'Basisreihen Destatis 2023 B.''21'!$B$8:$H$95,5,FALSE))</f>
        <v>64.2</v>
      </c>
      <c r="AN13" s="266">
        <f>IF(ISBLANK(VLOOKUP(AN$8,'Basisreihen Destatis 2023 B.''21'!$B$8:$H$95,5,FALSE)),"-",VLOOKUP(AN$8,'Basisreihen Destatis 2023 B.''21'!$B$8:$H$95,5,FALSE))</f>
        <v>66.599999999999994</v>
      </c>
      <c r="AO13" s="266">
        <f>IF(ISBLANK(VLOOKUP(AO$8,'Basisreihen Destatis 2023 B.''21'!$B$8:$H$95,5,FALSE)),"-",VLOOKUP(AO$8,'Basisreihen Destatis 2023 B.''21'!$B$8:$H$95,5,FALSE))</f>
        <v>67.7</v>
      </c>
      <c r="AP13" s="266">
        <f>IF(ISBLANK(VLOOKUP(AP$8,'Basisreihen Destatis 2023 B.''21'!$B$8:$H$95,5,FALSE)),"-",VLOOKUP(AP$8,'Basisreihen Destatis 2023 B.''21'!$B$8:$H$95,5,FALSE))</f>
        <v>68.099999999999994</v>
      </c>
      <c r="AQ13" s="266">
        <f>IF(ISBLANK(VLOOKUP(AQ$8,'Basisreihen Destatis 2023 B.''21'!$B$8:$H$95,5,FALSE)),"-",VLOOKUP(AQ$8,'Basisreihen Destatis 2023 B.''21'!$B$8:$H$95,5,FALSE))</f>
        <v>68.900000000000006</v>
      </c>
      <c r="AR13" s="266">
        <f>IF(ISBLANK(VLOOKUP(AR$8,'Basisreihen Destatis 2023 B.''21'!$B$8:$H$95,5,FALSE)),"-",VLOOKUP(AR$8,'Basisreihen Destatis 2023 B.''21'!$B$8:$H$95,5,FALSE))</f>
        <v>69.7</v>
      </c>
      <c r="AS13" s="266">
        <f>IF(ISBLANK(VLOOKUP(AS$8,'Basisreihen Destatis 2023 B.''21'!$B$8:$H$95,5,FALSE)),"-",VLOOKUP(AS$8,'Basisreihen Destatis 2023 B.''21'!$B$8:$H$95,5,FALSE))</f>
        <v>70.8</v>
      </c>
      <c r="AT13" s="266">
        <f>IF(ISBLANK(VLOOKUP(AT$8,'Basisreihen Destatis 2023 B.''21'!$B$8:$H$95,5,FALSE)),"-",VLOOKUP(AT$8,'Basisreihen Destatis 2023 B.''21'!$B$8:$H$95,5,FALSE))</f>
        <v>71.3</v>
      </c>
      <c r="AU13" s="266">
        <f>IF(ISBLANK(VLOOKUP(AU$8,'Basisreihen Destatis 2023 B.''21'!$B$8:$H$95,5,FALSE)),"-",VLOOKUP(AU$8,'Basisreihen Destatis 2023 B.''21'!$B$8:$H$95,5,FALSE))</f>
        <v>70.3</v>
      </c>
      <c r="AV13" s="266">
        <f>IF(ISBLANK(VLOOKUP(AV$8,'Basisreihen Destatis 2023 B.''21'!$B$8:$H$95,5,FALSE)),"-",VLOOKUP(AV$8,'Basisreihen Destatis 2023 B.''21'!$B$8:$H$95,5,FALSE))</f>
        <v>68.8</v>
      </c>
      <c r="AW13" s="266">
        <f>IF(ISBLANK(VLOOKUP(AW$8,'Basisreihen Destatis 2023 B.''21'!$B$8:$H$95,5,FALSE)),"-",VLOOKUP(AW$8,'Basisreihen Destatis 2023 B.''21'!$B$8:$H$95,5,FALSE))</f>
        <v>65.7</v>
      </c>
      <c r="AX13" s="266">
        <f>IF(ISBLANK(VLOOKUP(AX$8,'Basisreihen Destatis 2023 B.''21'!$B$8:$H$95,5,FALSE)),"-",VLOOKUP(AX$8,'Basisreihen Destatis 2023 B.''21'!$B$8:$H$95,5,FALSE))</f>
        <v>65.8</v>
      </c>
      <c r="AY13" s="266">
        <f>IF(ISBLANK(VLOOKUP(AY$8,'Basisreihen Destatis 2023 B.''21'!$B$8:$H$95,5,FALSE)),"-",VLOOKUP(AY$8,'Basisreihen Destatis 2023 B.''21'!$B$8:$H$95,5,FALSE))</f>
        <v>67.3</v>
      </c>
      <c r="AZ13" s="266">
        <f>IF(ISBLANK(VLOOKUP(AZ$8,'Basisreihen Destatis 2023 B.''21'!$B$8:$H$95,5,FALSE)),"-",VLOOKUP(AZ$8,'Basisreihen Destatis 2023 B.''21'!$B$8:$H$95,5,FALSE))</f>
        <v>69.2</v>
      </c>
      <c r="BA13" s="266">
        <f>IF(ISBLANK(VLOOKUP(BA$8,'Basisreihen Destatis 2023 B.''21'!$B$8:$H$95,5,FALSE)),"-",VLOOKUP(BA$8,'Basisreihen Destatis 2023 B.''21'!$B$8:$H$95,5,FALSE))</f>
        <v>70.5</v>
      </c>
      <c r="BB13" s="266">
        <f>IF(ISBLANK(VLOOKUP(BB$8,'Basisreihen Destatis 2023 B.''21'!$B$8:$H$95,5,FALSE)),"-",VLOOKUP(BB$8,'Basisreihen Destatis 2023 B.''21'!$B$8:$H$95,5,FALSE))</f>
        <v>73.599999999999994</v>
      </c>
      <c r="BC13" s="266">
        <f>IF(ISBLANK(VLOOKUP(BC$8,'Basisreihen Destatis 2023 B.''21'!$B$8:$H$95,5,FALSE)),"-",VLOOKUP(BC$8,'Basisreihen Destatis 2023 B.''21'!$B$8:$H$95,5,FALSE))</f>
        <v>74.599999999999994</v>
      </c>
      <c r="BD13" s="266">
        <f>IF(ISBLANK(VLOOKUP(BD$8,'Basisreihen Destatis 2023 B.''21'!$B$8:$H$95,5,FALSE)),"-",VLOOKUP(BD$8,'Basisreihen Destatis 2023 B.''21'!$B$8:$H$95,5,FALSE))</f>
        <v>72</v>
      </c>
      <c r="BE13" s="266">
        <f>IF(ISBLANK(VLOOKUP(BE$8,'Basisreihen Destatis 2023 B.''21'!$B$8:$H$95,5,FALSE)),"-",VLOOKUP(BE$8,'Basisreihen Destatis 2023 B.''21'!$B$8:$H$95,5,FALSE))</f>
        <v>69.900000000000006</v>
      </c>
      <c r="BF13" s="266">
        <f>IF(ISBLANK(VLOOKUP(BF$8,'Basisreihen Destatis 2023 B.''21'!$B$8:$H$95,5,FALSE)),"-",VLOOKUP(BF$8,'Basisreihen Destatis 2023 B.''21'!$B$8:$H$95,5,FALSE))</f>
        <v>73.599999999999994</v>
      </c>
      <c r="BG13" s="266">
        <f>IF(ISBLANK(VLOOKUP(BG$8,'Basisreihen Destatis 2023 B.''21'!$B$8:$H$95,5,FALSE)),"-",VLOOKUP(BG$8,'Basisreihen Destatis 2023 B.''21'!$B$8:$H$95,5,FALSE))</f>
        <v>80.5</v>
      </c>
      <c r="BH13" s="266">
        <f>IF(ISBLANK(VLOOKUP(BH$8,'Basisreihen Destatis 2023 B.''21'!$B$8:$H$95,5,FALSE)),"-",VLOOKUP(BH$8,'Basisreihen Destatis 2023 B.''21'!$B$8:$H$95,5,FALSE))</f>
        <v>81.2</v>
      </c>
      <c r="BI13" s="266">
        <f>IF(ISBLANK(VLOOKUP(BI$8,'Basisreihen Destatis 2023 B.''21'!$B$8:$H$95,5,FALSE)),"-",VLOOKUP(BI$8,'Basisreihen Destatis 2023 B.''21'!$B$8:$H$95,5,FALSE))</f>
        <v>86.9</v>
      </c>
      <c r="BJ13" s="266">
        <f>IF(ISBLANK(VLOOKUP(BJ$8,'Basisreihen Destatis 2023 B.''21'!$B$8:$H$95,5,FALSE)),"-",VLOOKUP(BJ$8,'Basisreihen Destatis 2023 B.''21'!$B$8:$H$95,5,FALSE))</f>
        <v>92.1</v>
      </c>
      <c r="BK13" s="266">
        <f>IF(ISBLANK(VLOOKUP(BK$8,'Basisreihen Destatis 2023 B.''21'!$B$8:$H$95,5,FALSE)),"-",VLOOKUP(BK$8,'Basisreihen Destatis 2023 B.''21'!$B$8:$H$95,5,FALSE))</f>
        <v>90.8</v>
      </c>
      <c r="BL13" s="266">
        <f>IF(ISBLANK(VLOOKUP(BL$8,'Basisreihen Destatis 2023 B.''21'!$B$8:$H$95,5,FALSE)),"-",VLOOKUP(BL$8,'Basisreihen Destatis 2023 B.''21'!$B$8:$H$95,5,FALSE))</f>
        <v>85.1</v>
      </c>
      <c r="BM13" s="266">
        <f>IF(ISBLANK(VLOOKUP(BM$8,'Basisreihen Destatis 2023 B.''21'!$B$8:$H$95,5,FALSE)),"-",VLOOKUP(BM$8,'Basisreihen Destatis 2023 B.''21'!$B$8:$H$95,5,FALSE))</f>
        <v>86.8</v>
      </c>
      <c r="BN13" s="266">
        <f>IF(ISBLANK(VLOOKUP(BN$8,'Basisreihen Destatis 2023 B.''21'!$B$8:$H$95,5,FALSE)),"-",VLOOKUP(BN$8,'Basisreihen Destatis 2023 B.''21'!$B$8:$H$95,5,FALSE))</f>
        <v>85.2</v>
      </c>
      <c r="BO13" s="266">
        <f>IF(ISBLANK(VLOOKUP(BO$8,'Basisreihen Destatis 2023 B.''21'!$B$8:$H$95,5,FALSE)),"-",VLOOKUP(BO$8,'Basisreihen Destatis 2023 B.''21'!$B$8:$H$95,5,FALSE))</f>
        <v>84.7</v>
      </c>
      <c r="BP13" s="266">
        <f>IF(ISBLANK(VLOOKUP(BP$8,'Basisreihen Destatis 2023 B.''21'!$B$8:$H$95,5,FALSE)),"-",VLOOKUP(BP$8,'Basisreihen Destatis 2023 B.''21'!$B$8:$H$95,5,FALSE))</f>
        <v>85.5</v>
      </c>
      <c r="BQ13" s="266">
        <f>IF(ISBLANK(VLOOKUP(BQ$8,'Basisreihen Destatis 2023 B.''21'!$B$8:$H$95,5,FALSE)),"-",VLOOKUP(BQ$8,'Basisreihen Destatis 2023 B.''21'!$B$8:$H$95,5,FALSE))</f>
        <v>86.6</v>
      </c>
      <c r="BR13" s="266">
        <f>IF(ISBLANK(VLOOKUP(BR$8,'Basisreihen Destatis 2023 B.''21'!$B$8:$H$95,5,FALSE)),"-",VLOOKUP(BR$8,'Basisreihen Destatis 2023 B.''21'!$B$8:$H$95,5,FALSE))</f>
        <v>85.9</v>
      </c>
      <c r="BS13" s="266">
        <f>IF(ISBLANK(VLOOKUP(BS$8,'Basisreihen Destatis 2023 B.''21'!$B$8:$H$95,5,FALSE)),"-",VLOOKUP(BS$8,'Basisreihen Destatis 2023 B.''21'!$B$8:$H$95,5,FALSE))</f>
        <v>88</v>
      </c>
      <c r="BT13" s="266">
        <f>IF(ISBLANK(VLOOKUP(BT$8,'Basisreihen Destatis 2023 B.''21'!$B$8:$H$95,5,FALSE)),"-",VLOOKUP(BT$8,'Basisreihen Destatis 2023 B.''21'!$B$8:$H$95,5,FALSE))</f>
        <v>91.1</v>
      </c>
      <c r="BU13" s="266">
        <f>IF(ISBLANK(VLOOKUP(BU$8,'Basisreihen Destatis 2023 B.''21'!$B$8:$H$95,5,FALSE)),"-",VLOOKUP(BU$8,'Basisreihen Destatis 2023 B.''21'!$B$8:$H$95,5,FALSE))</f>
        <v>93.2</v>
      </c>
      <c r="BV13" s="266">
        <f>IF(ISBLANK(VLOOKUP(BV$8,'Basisreihen Destatis 2023 B.''21'!$B$8:$H$95,5,FALSE)),"-",VLOOKUP(BV$8,'Basisreihen Destatis 2023 B.''21'!$B$8:$H$95,5,FALSE))</f>
        <v>95.2</v>
      </c>
      <c r="BW13" s="266">
        <f>IF(ISBLANK(VLOOKUP(BW$8,'Basisreihen Destatis 2023 B.''21'!$B$8:$H$95,5,FALSE)),"-",VLOOKUP(BW$8,'Basisreihen Destatis 2023 B.''21'!$B$8:$H$95,5,FALSE))</f>
        <v>100</v>
      </c>
      <c r="BX13" s="266">
        <f>IF(ISBLANK(VLOOKUP(BX$8,'Basisreihen Destatis 2023 B.''21'!$B$8:$H$95,5,FALSE)),"-",VLOOKUP(BX$8,'Basisreihen Destatis 2023 B.''21'!$B$8:$H$95,5,FALSE))</f>
        <v>127.7</v>
      </c>
      <c r="BY13" s="267">
        <f>IF(ISBLANK(VLOOKUP(BY$8,'Basisreihen Destatis 2023 B.''21'!$B$8:$H$95,5,FALSE)),"-",VLOOKUP(BY$8,'Basisreihen Destatis 2023 B.''21'!$B$8:$H$95,5,FALSE))</f>
        <v>136.6</v>
      </c>
    </row>
    <row r="14" spans="1:78" x14ac:dyDescent="0.6">
      <c r="B14" s="265" t="s">
        <v>29</v>
      </c>
      <c r="C14" s="266"/>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f>IF(ISBLANK(VLOOKUP(AD$8,'Basisreihen Destatis 2023 B.''21'!$B$8:$H$95,6,FALSE)),"-",VLOOKUP(AD$8,'Basisreihen Destatis 2023 B.''21'!$B$8:$H$95,6,FALSE))</f>
        <v>46.8</v>
      </c>
      <c r="AE14" s="266">
        <f>IF(ISBLANK(VLOOKUP(AE$8,'Basisreihen Destatis 2023 B.''21'!$B$8:$H$95,6,FALSE)),"-",VLOOKUP(AE$8,'Basisreihen Destatis 2023 B.''21'!$B$8:$H$95,6,FALSE))</f>
        <v>48.1</v>
      </c>
      <c r="AF14" s="266">
        <f>IF(ISBLANK(VLOOKUP(AF$8,'Basisreihen Destatis 2023 B.''21'!$B$8:$H$95,6,FALSE)),"-",VLOOKUP(AF$8,'Basisreihen Destatis 2023 B.''21'!$B$8:$H$95,6,FALSE))</f>
        <v>48.7</v>
      </c>
      <c r="AG14" s="266">
        <f>IF(ISBLANK(VLOOKUP(AG$8,'Basisreihen Destatis 2023 B.''21'!$B$8:$H$95,6,FALSE)),"-",VLOOKUP(AG$8,'Basisreihen Destatis 2023 B.''21'!$B$8:$H$95,6,FALSE))</f>
        <v>50.5</v>
      </c>
      <c r="AH14" s="266">
        <f>IF(ISBLANK(VLOOKUP(AH$8,'Basisreihen Destatis 2023 B.''21'!$B$8:$H$95,6,FALSE)),"-",VLOOKUP(AH$8,'Basisreihen Destatis 2023 B.''21'!$B$8:$H$95,6,FALSE))</f>
        <v>53.8</v>
      </c>
      <c r="AI14" s="266">
        <f>IF(ISBLANK(VLOOKUP(AI$8,'Basisreihen Destatis 2023 B.''21'!$B$8:$H$95,6,FALSE)),"-",VLOOKUP(AI$8,'Basisreihen Destatis 2023 B.''21'!$B$8:$H$95,6,FALSE))</f>
        <v>57.4</v>
      </c>
      <c r="AJ14" s="266">
        <f>IF(ISBLANK(VLOOKUP(AJ$8,'Basisreihen Destatis 2023 B.''21'!$B$8:$H$95,6,FALSE)),"-",VLOOKUP(AJ$8,'Basisreihen Destatis 2023 B.''21'!$B$8:$H$95,6,FALSE))</f>
        <v>61</v>
      </c>
      <c r="AK14" s="266">
        <f>IF(ISBLANK(VLOOKUP(AK$8,'Basisreihen Destatis 2023 B.''21'!$B$8:$H$95,6,FALSE)),"-",VLOOKUP(AK$8,'Basisreihen Destatis 2023 B.''21'!$B$8:$H$95,6,FALSE))</f>
        <v>62.1</v>
      </c>
      <c r="AL14" s="266">
        <f>IF(ISBLANK(VLOOKUP(AL$8,'Basisreihen Destatis 2023 B.''21'!$B$8:$H$95,6,FALSE)),"-",VLOOKUP(AL$8,'Basisreihen Destatis 2023 B.''21'!$B$8:$H$95,6,FALSE))</f>
        <v>63.9</v>
      </c>
      <c r="AM14" s="266">
        <f>IF(ISBLANK(VLOOKUP(AM$8,'Basisreihen Destatis 2023 B.''21'!$B$8:$H$95,6,FALSE)),"-",VLOOKUP(AM$8,'Basisreihen Destatis 2023 B.''21'!$B$8:$H$95,6,FALSE))</f>
        <v>65.3</v>
      </c>
      <c r="AN14" s="266">
        <f>IF(ISBLANK(VLOOKUP(AN$8,'Basisreihen Destatis 2023 B.''21'!$B$8:$H$95,6,FALSE)),"-",VLOOKUP(AN$8,'Basisreihen Destatis 2023 B.''21'!$B$8:$H$95,6,FALSE))</f>
        <v>64.8</v>
      </c>
      <c r="AO14" s="266">
        <f>IF(ISBLANK(VLOOKUP(AO$8,'Basisreihen Destatis 2023 B.''21'!$B$8:$H$95,6,FALSE)),"-",VLOOKUP(AO$8,'Basisreihen Destatis 2023 B.''21'!$B$8:$H$95,6,FALSE))</f>
        <v>63.3</v>
      </c>
      <c r="AP14" s="266">
        <f>IF(ISBLANK(VLOOKUP(AP$8,'Basisreihen Destatis 2023 B.''21'!$B$8:$H$95,6,FALSE)),"-",VLOOKUP(AP$8,'Basisreihen Destatis 2023 B.''21'!$B$8:$H$95,6,FALSE))</f>
        <v>64.2</v>
      </c>
      <c r="AQ14" s="266">
        <f>IF(ISBLANK(VLOOKUP(AQ$8,'Basisreihen Destatis 2023 B.''21'!$B$8:$H$95,6,FALSE)),"-",VLOOKUP(AQ$8,'Basisreihen Destatis 2023 B.''21'!$B$8:$H$95,6,FALSE))</f>
        <v>65.900000000000006</v>
      </c>
      <c r="AR14" s="266">
        <f>IF(ISBLANK(VLOOKUP(AR$8,'Basisreihen Destatis 2023 B.''21'!$B$8:$H$95,6,FALSE)),"-",VLOOKUP(AR$8,'Basisreihen Destatis 2023 B.''21'!$B$8:$H$95,6,FALSE))</f>
        <v>66.900000000000006</v>
      </c>
      <c r="AS14" s="266">
        <f>IF(ISBLANK(VLOOKUP(AS$8,'Basisreihen Destatis 2023 B.''21'!$B$8:$H$95,6,FALSE)),"-",VLOOKUP(AS$8,'Basisreihen Destatis 2023 B.''21'!$B$8:$H$95,6,FALSE))</f>
        <v>68.400000000000006</v>
      </c>
      <c r="AT14" s="266">
        <f>IF(ISBLANK(VLOOKUP(AT$8,'Basisreihen Destatis 2023 B.''21'!$B$8:$H$95,6,FALSE)),"-",VLOOKUP(AT$8,'Basisreihen Destatis 2023 B.''21'!$B$8:$H$95,6,FALSE))</f>
        <v>69.400000000000006</v>
      </c>
      <c r="AU14" s="266">
        <f>IF(ISBLANK(VLOOKUP(AU$8,'Basisreihen Destatis 2023 B.''21'!$B$8:$H$95,6,FALSE)),"-",VLOOKUP(AU$8,'Basisreihen Destatis 2023 B.''21'!$B$8:$H$95,6,FALSE))</f>
        <v>69.400000000000006</v>
      </c>
      <c r="AV14" s="266">
        <f>IF(ISBLANK(VLOOKUP(AV$8,'Basisreihen Destatis 2023 B.''21'!$B$8:$H$95,6,FALSE)),"-",VLOOKUP(AV$8,'Basisreihen Destatis 2023 B.''21'!$B$8:$H$95,6,FALSE))</f>
        <v>69.599999999999994</v>
      </c>
      <c r="AW14" s="266">
        <f>IF(ISBLANK(VLOOKUP(AW$8,'Basisreihen Destatis 2023 B.''21'!$B$8:$H$95,6,FALSE)),"-",VLOOKUP(AW$8,'Basisreihen Destatis 2023 B.''21'!$B$8:$H$95,6,FALSE))</f>
        <v>70.900000000000006</v>
      </c>
      <c r="AX14" s="266">
        <f>IF(ISBLANK(VLOOKUP(AX$8,'Basisreihen Destatis 2023 B.''21'!$B$8:$H$95,6,FALSE)),"-",VLOOKUP(AX$8,'Basisreihen Destatis 2023 B.''21'!$B$8:$H$95,6,FALSE))</f>
        <v>69.7</v>
      </c>
      <c r="AY14" s="266">
        <f>IF(ISBLANK(VLOOKUP(AY$8,'Basisreihen Destatis 2023 B.''21'!$B$8:$H$95,6,FALSE)),"-",VLOOKUP(AY$8,'Basisreihen Destatis 2023 B.''21'!$B$8:$H$95,6,FALSE))</f>
        <v>70.5</v>
      </c>
      <c r="AZ14" s="266">
        <f>IF(ISBLANK(VLOOKUP(AZ$8,'Basisreihen Destatis 2023 B.''21'!$B$8:$H$95,6,FALSE)),"-",VLOOKUP(AZ$8,'Basisreihen Destatis 2023 B.''21'!$B$8:$H$95,6,FALSE))</f>
        <v>70.5</v>
      </c>
      <c r="BA14" s="266">
        <f>IF(ISBLANK(VLOOKUP(BA$8,'Basisreihen Destatis 2023 B.''21'!$B$8:$H$95,6,FALSE)),"-",VLOOKUP(BA$8,'Basisreihen Destatis 2023 B.''21'!$B$8:$H$95,6,FALSE))</f>
        <v>69.400000000000006</v>
      </c>
      <c r="BB14" s="266">
        <f>IF(ISBLANK(VLOOKUP(BB$8,'Basisreihen Destatis 2023 B.''21'!$B$8:$H$95,6,FALSE)),"-",VLOOKUP(BB$8,'Basisreihen Destatis 2023 B.''21'!$B$8:$H$95,6,FALSE))</f>
        <v>70.7</v>
      </c>
      <c r="BC14" s="266">
        <f>IF(ISBLANK(VLOOKUP(BC$8,'Basisreihen Destatis 2023 B.''21'!$B$8:$H$95,6,FALSE)),"-",VLOOKUP(BC$8,'Basisreihen Destatis 2023 B.''21'!$B$8:$H$95,6,FALSE))</f>
        <v>73</v>
      </c>
      <c r="BD14" s="266">
        <f>IF(ISBLANK(VLOOKUP(BD$8,'Basisreihen Destatis 2023 B.''21'!$B$8:$H$95,6,FALSE)),"-",VLOOKUP(BD$8,'Basisreihen Destatis 2023 B.''21'!$B$8:$H$95,6,FALSE))</f>
        <v>72.599999999999994</v>
      </c>
      <c r="BE14" s="266">
        <f>IF(ISBLANK(VLOOKUP(BE$8,'Basisreihen Destatis 2023 B.''21'!$B$8:$H$95,6,FALSE)),"-",VLOOKUP(BE$8,'Basisreihen Destatis 2023 B.''21'!$B$8:$H$95,6,FALSE))</f>
        <v>73.7</v>
      </c>
      <c r="BF14" s="266">
        <f>IF(ISBLANK(VLOOKUP(BF$8,'Basisreihen Destatis 2023 B.''21'!$B$8:$H$95,6,FALSE)),"-",VLOOKUP(BF$8,'Basisreihen Destatis 2023 B.''21'!$B$8:$H$95,6,FALSE))</f>
        <v>74.7</v>
      </c>
      <c r="BG14" s="266">
        <f>IF(ISBLANK(VLOOKUP(BG$8,'Basisreihen Destatis 2023 B.''21'!$B$8:$H$95,6,FALSE)),"-",VLOOKUP(BG$8,'Basisreihen Destatis 2023 B.''21'!$B$8:$H$95,6,FALSE))</f>
        <v>77.599999999999994</v>
      </c>
      <c r="BH14" s="266">
        <f>IF(ISBLANK(VLOOKUP(BH$8,'Basisreihen Destatis 2023 B.''21'!$B$8:$H$95,6,FALSE)),"-",VLOOKUP(BH$8,'Basisreihen Destatis 2023 B.''21'!$B$8:$H$95,6,FALSE))</f>
        <v>81.7</v>
      </c>
      <c r="BI14" s="266">
        <f>IF(ISBLANK(VLOOKUP(BI$8,'Basisreihen Destatis 2023 B.''21'!$B$8:$H$95,6,FALSE)),"-",VLOOKUP(BI$8,'Basisreihen Destatis 2023 B.''21'!$B$8:$H$95,6,FALSE))</f>
        <v>82.7</v>
      </c>
      <c r="BJ14" s="266">
        <f>IF(ISBLANK(VLOOKUP(BJ$8,'Basisreihen Destatis 2023 B.''21'!$B$8:$H$95,6,FALSE)),"-",VLOOKUP(BJ$8,'Basisreihen Destatis 2023 B.''21'!$B$8:$H$95,6,FALSE))</f>
        <v>86.9</v>
      </c>
      <c r="BK14" s="266">
        <f>IF(ISBLANK(VLOOKUP(BK$8,'Basisreihen Destatis 2023 B.''21'!$B$8:$H$95,6,FALSE)),"-",VLOOKUP(BK$8,'Basisreihen Destatis 2023 B.''21'!$B$8:$H$95,6,FALSE))</f>
        <v>84</v>
      </c>
      <c r="BL14" s="266">
        <f>IF(ISBLANK(VLOOKUP(BL$8,'Basisreihen Destatis 2023 B.''21'!$B$8:$H$95,6,FALSE)),"-",VLOOKUP(BL$8,'Basisreihen Destatis 2023 B.''21'!$B$8:$H$95,6,FALSE))</f>
        <v>84.7</v>
      </c>
      <c r="BM14" s="266">
        <f>IF(ISBLANK(VLOOKUP(BM$8,'Basisreihen Destatis 2023 B.''21'!$B$8:$H$95,6,FALSE)),"-",VLOOKUP(BM$8,'Basisreihen Destatis 2023 B.''21'!$B$8:$H$95,6,FALSE))</f>
        <v>88.8</v>
      </c>
      <c r="BN14" s="266">
        <f>IF(ISBLANK(VLOOKUP(BN$8,'Basisreihen Destatis 2023 B.''21'!$B$8:$H$95,6,FALSE)),"-",VLOOKUP(BN$8,'Basisreihen Destatis 2023 B.''21'!$B$8:$H$95,6,FALSE))</f>
        <v>90</v>
      </c>
      <c r="BO14" s="266">
        <f>IF(ISBLANK(VLOOKUP(BO$8,'Basisreihen Destatis 2023 B.''21'!$B$8:$H$95,6,FALSE)),"-",VLOOKUP(BO$8,'Basisreihen Destatis 2023 B.''21'!$B$8:$H$95,6,FALSE))</f>
        <v>90.1</v>
      </c>
      <c r="BP14" s="266">
        <f>IF(ISBLANK(VLOOKUP(BP$8,'Basisreihen Destatis 2023 B.''21'!$B$8:$H$95,6,FALSE)),"-",VLOOKUP(BP$8,'Basisreihen Destatis 2023 B.''21'!$B$8:$H$95,6,FALSE))</f>
        <v>89.5</v>
      </c>
      <c r="BQ14" s="266">
        <f>IF(ISBLANK(VLOOKUP(BQ$8,'Basisreihen Destatis 2023 B.''21'!$B$8:$H$95,6,FALSE)),"-",VLOOKUP(BQ$8,'Basisreihen Destatis 2023 B.''21'!$B$8:$H$95,6,FALSE))</f>
        <v>88.3</v>
      </c>
      <c r="BR14" s="266">
        <f>IF(ISBLANK(VLOOKUP(BR$8,'Basisreihen Destatis 2023 B.''21'!$B$8:$H$95,6,FALSE)),"-",VLOOKUP(BR$8,'Basisreihen Destatis 2023 B.''21'!$B$8:$H$95,6,FALSE))</f>
        <v>87.1</v>
      </c>
      <c r="BS14" s="266">
        <f>IF(ISBLANK(VLOOKUP(BS$8,'Basisreihen Destatis 2023 B.''21'!$B$8:$H$95,6,FALSE)),"-",VLOOKUP(BS$8,'Basisreihen Destatis 2023 B.''21'!$B$8:$H$95,6,FALSE))</f>
        <v>89.3</v>
      </c>
      <c r="BT14" s="266">
        <f>IF(ISBLANK(VLOOKUP(BT$8,'Basisreihen Destatis 2023 B.''21'!$B$8:$H$95,6,FALSE)),"-",VLOOKUP(BT$8,'Basisreihen Destatis 2023 B.''21'!$B$8:$H$95,6,FALSE))</f>
        <v>91.4</v>
      </c>
      <c r="BU14" s="266">
        <f>IF(ISBLANK(VLOOKUP(BU$8,'Basisreihen Destatis 2023 B.''21'!$B$8:$H$95,6,FALSE)),"-",VLOOKUP(BU$8,'Basisreihen Destatis 2023 B.''21'!$B$8:$H$95,6,FALSE))</f>
        <v>92.5</v>
      </c>
      <c r="BV14" s="266">
        <f>IF(ISBLANK(VLOOKUP(BV$8,'Basisreihen Destatis 2023 B.''21'!$B$8:$H$95,6,FALSE)),"-",VLOOKUP(BV$8,'Basisreihen Destatis 2023 B.''21'!$B$8:$H$95,6,FALSE))</f>
        <v>92.1</v>
      </c>
      <c r="BW14" s="266">
        <f>IF(ISBLANK(VLOOKUP(BW$8,'Basisreihen Destatis 2023 B.''21'!$B$8:$H$95,6,FALSE)),"-",VLOOKUP(BW$8,'Basisreihen Destatis 2023 B.''21'!$B$8:$H$95,6,FALSE))</f>
        <v>100</v>
      </c>
      <c r="BX14" s="266">
        <f>IF(ISBLANK(VLOOKUP(BX$8,'Basisreihen Destatis 2023 B.''21'!$B$8:$H$95,6,FALSE)),"-",VLOOKUP(BX$8,'Basisreihen Destatis 2023 B.''21'!$B$8:$H$95,6,FALSE))</f>
        <v>128.9</v>
      </c>
      <c r="BY14" s="267">
        <f>IF(ISBLANK(VLOOKUP(BY$8,'Basisreihen Destatis 2023 B.''21'!$B$8:$H$95,6,FALSE)),"-",VLOOKUP(BY$8,'Basisreihen Destatis 2023 B.''21'!$B$8:$H$95,6,FALSE))</f>
        <v>130.4</v>
      </c>
    </row>
    <row r="15" spans="1:78" x14ac:dyDescent="0.6">
      <c r="B15" s="265" t="s">
        <v>32</v>
      </c>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t="str">
        <f>IF(ISBLANK(VLOOKUP(AW$8,'Basisreihen Destatis 2023 B.''21'!$B$8:$I$95,8,FALSE)),"-",VLOOKUP(AW$8,'Basisreihen Destatis 2023 B.''21'!$B$8:$I$95,8,FALSE))</f>
        <v>-</v>
      </c>
      <c r="AX15" s="266" t="str">
        <f>IF(ISBLANK(VLOOKUP(AX$8,'Basisreihen Destatis 2023 B.''21'!$B$8:$I$95,8,FALSE)),"-",VLOOKUP(AX$8,'Basisreihen Destatis 2023 B.''21'!$B$8:$I$95,8,FALSE))</f>
        <v>-</v>
      </c>
      <c r="AY15" s="266" t="str">
        <f>IF(ISBLANK(VLOOKUP(AY$8,'Basisreihen Destatis 2023 B.''21'!$B$8:$I$95,8,FALSE)),"-",VLOOKUP(AY$8,'Basisreihen Destatis 2023 B.''21'!$B$8:$I$95,8,FALSE))</f>
        <v>-</v>
      </c>
      <c r="AZ15" s="266" t="str">
        <f>IF(ISBLANK(VLOOKUP(AZ$8,'Basisreihen Destatis 2023 B.''21'!$B$8:$I$95,8,FALSE)),"-",VLOOKUP(AZ$8,'Basisreihen Destatis 2023 B.''21'!$B$8:$I$95,8,FALSE))</f>
        <v>-</v>
      </c>
      <c r="BA15" s="266" t="str">
        <f>IF(ISBLANK(VLOOKUP(BA$8,'Basisreihen Destatis 2023 B.''21'!$B$8:$I$95,8,FALSE)),"-",VLOOKUP(BA$8,'Basisreihen Destatis 2023 B.''21'!$B$8:$I$95,8,FALSE))</f>
        <v>-</v>
      </c>
      <c r="BB15" s="266">
        <f>IF(ISBLANK(VLOOKUP(BB$8,'Basisreihen Destatis 2023 B.''21'!$B$8:$I$95,8,FALSE)),"-",VLOOKUP(BB$8,'Basisreihen Destatis 2023 B.''21'!$B$8:$I$95,8,FALSE))</f>
        <v>56.4</v>
      </c>
      <c r="BC15" s="266">
        <f>IF(ISBLANK(VLOOKUP(BC$8,'Basisreihen Destatis 2023 B.''21'!$B$8:$I$95,8,FALSE)),"-",VLOOKUP(BC$8,'Basisreihen Destatis 2023 B.''21'!$B$8:$I$95,8,FALSE))</f>
        <v>58.9</v>
      </c>
      <c r="BD15" s="266">
        <f>IF(ISBLANK(VLOOKUP(BD$8,'Basisreihen Destatis 2023 B.''21'!$B$8:$I$95,8,FALSE)),"-",VLOOKUP(BD$8,'Basisreihen Destatis 2023 B.''21'!$B$8:$I$95,8,FALSE))</f>
        <v>58.8</v>
      </c>
      <c r="BE15" s="266">
        <f>IF(ISBLANK(VLOOKUP(BE$8,'Basisreihen Destatis 2023 B.''21'!$B$8:$I$95,8,FALSE)),"-",VLOOKUP(BE$8,'Basisreihen Destatis 2023 B.''21'!$B$8:$I$95,8,FALSE))</f>
        <v>60.5</v>
      </c>
      <c r="BF15" s="266">
        <f>IF(ISBLANK(VLOOKUP(BF$8,'Basisreihen Destatis 2023 B.''21'!$B$8:$I$95,8,FALSE)),"-",VLOOKUP(BF$8,'Basisreihen Destatis 2023 B.''21'!$B$8:$I$95,8,FALSE))</f>
        <v>68.900000000000006</v>
      </c>
      <c r="BG15" s="266">
        <f>IF(ISBLANK(VLOOKUP(BG$8,'Basisreihen Destatis 2023 B.''21'!$B$8:$I$95,8,FALSE)),"-",VLOOKUP(BG$8,'Basisreihen Destatis 2023 B.''21'!$B$8:$I$95,8,FALSE))</f>
        <v>77.5</v>
      </c>
      <c r="BH15" s="266">
        <f>IF(ISBLANK(VLOOKUP(BH$8,'Basisreihen Destatis 2023 B.''21'!$B$8:$I$95,8,FALSE)),"-",VLOOKUP(BH$8,'Basisreihen Destatis 2023 B.''21'!$B$8:$I$95,8,FALSE))</f>
        <v>79.099999999999994</v>
      </c>
      <c r="BI15" s="266">
        <f>IF(ISBLANK(VLOOKUP(BI$8,'Basisreihen Destatis 2023 B.''21'!$B$8:$I$95,8,FALSE)),"-",VLOOKUP(BI$8,'Basisreihen Destatis 2023 B.''21'!$B$8:$I$95,8,FALSE))</f>
        <v>87.3</v>
      </c>
      <c r="BJ15" s="266">
        <f>IF(ISBLANK(VLOOKUP(BJ$8,'Basisreihen Destatis 2023 B.''21'!$B$8:$I$95,8,FALSE)),"-",VLOOKUP(BJ$8,'Basisreihen Destatis 2023 B.''21'!$B$8:$I$95,8,FALSE))</f>
        <v>94.3</v>
      </c>
      <c r="BK15" s="266">
        <f>IF(ISBLANK(VLOOKUP(BK$8,'Basisreihen Destatis 2023 B.''21'!$B$8:$I$95,8,FALSE)),"-",VLOOKUP(BK$8,'Basisreihen Destatis 2023 B.''21'!$B$8:$I$95,8,FALSE))</f>
        <v>85.5</v>
      </c>
      <c r="BL15" s="266">
        <f>IF(ISBLANK(VLOOKUP(BL$8,'Basisreihen Destatis 2023 B.''21'!$B$8:$I$95,8,FALSE)),"-",VLOOKUP(BL$8,'Basisreihen Destatis 2023 B.''21'!$B$8:$I$95,8,FALSE))</f>
        <v>84</v>
      </c>
      <c r="BM15" s="266">
        <f>IF(ISBLANK(VLOOKUP(BM$8,'Basisreihen Destatis 2023 B.''21'!$B$8:$I$95,8,FALSE)),"-",VLOOKUP(BM$8,'Basisreihen Destatis 2023 B.''21'!$B$8:$I$95,8,FALSE))</f>
        <v>91.4</v>
      </c>
      <c r="BN15" s="266">
        <f>IF(ISBLANK(VLOOKUP(BN$8,'Basisreihen Destatis 2023 B.''21'!$B$8:$I$95,8,FALSE)),"-",VLOOKUP(BN$8,'Basisreihen Destatis 2023 B.''21'!$B$8:$I$95,8,FALSE))</f>
        <v>91.9</v>
      </c>
      <c r="BO15" s="266">
        <f>IF(ISBLANK(VLOOKUP(BO$8,'Basisreihen Destatis 2023 B.''21'!$B$8:$I$95,8,FALSE)),"-",VLOOKUP(BO$8,'Basisreihen Destatis 2023 B.''21'!$B$8:$I$95,8,FALSE))</f>
        <v>87.8</v>
      </c>
      <c r="BP15" s="266">
        <f>IF(ISBLANK(VLOOKUP(BP$8,'Basisreihen Destatis 2023 B.''21'!$B$8:$I$95,8,FALSE)),"-",VLOOKUP(BP$8,'Basisreihen Destatis 2023 B.''21'!$B$8:$I$95,8,FALSE))</f>
        <v>86.7</v>
      </c>
      <c r="BQ15" s="266">
        <f>IF(ISBLANK(VLOOKUP(BQ$8,'Basisreihen Destatis 2023 B.''21'!$B$8:$I$95,8,FALSE)),"-",VLOOKUP(BQ$8,'Basisreihen Destatis 2023 B.''21'!$B$8:$I$95,8,FALSE))</f>
        <v>84.6</v>
      </c>
      <c r="BR15" s="266">
        <f>IF(ISBLANK(VLOOKUP(BR$8,'Basisreihen Destatis 2023 B.''21'!$B$8:$I$95,8,FALSE)),"-",VLOOKUP(BR$8,'Basisreihen Destatis 2023 B.''21'!$B$8:$I$95,8,FALSE))</f>
        <v>81.099999999999994</v>
      </c>
      <c r="BS15" s="266">
        <f>IF(ISBLANK(VLOOKUP(BS$8,'Basisreihen Destatis 2023 B.''21'!$B$8:$I$95,8,FALSE)),"-",VLOOKUP(BS$8,'Basisreihen Destatis 2023 B.''21'!$B$8:$I$95,8,FALSE))</f>
        <v>87.5</v>
      </c>
      <c r="BT15" s="266">
        <f>IF(ISBLANK(VLOOKUP(BT$8,'Basisreihen Destatis 2023 B.''21'!$B$8:$I$95,8,FALSE)),"-",VLOOKUP(BT$8,'Basisreihen Destatis 2023 B.''21'!$B$8:$I$95,8,FALSE))</f>
        <v>93.9</v>
      </c>
      <c r="BU15" s="266">
        <f>IF(ISBLANK(VLOOKUP(BU$8,'Basisreihen Destatis 2023 B.''21'!$B$8:$I$95,8,FALSE)),"-",VLOOKUP(BU$8,'Basisreihen Destatis 2023 B.''21'!$B$8:$I$95,8,FALSE))</f>
        <v>94</v>
      </c>
      <c r="BV15" s="266">
        <f>IF(ISBLANK(VLOOKUP(BV$8,'Basisreihen Destatis 2023 B.''21'!$B$8:$I$95,8,FALSE)),"-",VLOOKUP(BV$8,'Basisreihen Destatis 2023 B.''21'!$B$8:$I$95,8,FALSE))</f>
        <v>90.8</v>
      </c>
      <c r="BW15" s="266">
        <f>IF(ISBLANK(VLOOKUP(BW$8,'Basisreihen Destatis 2023 B.''21'!$B$8:$I$95,8,FALSE)),"-",VLOOKUP(BW$8,'Basisreihen Destatis 2023 B.''21'!$B$8:$I$95,8,FALSE))</f>
        <v>100</v>
      </c>
      <c r="BX15" s="266">
        <f>IF(ISBLANK(VLOOKUP(BX$8,'Basisreihen Destatis 2023 B.''21'!$B$8:$I$95,8,FALSE)),"-",VLOOKUP(BX$8,'Basisreihen Destatis 2023 B.''21'!$B$8:$I$95,8,FALSE))</f>
        <v>128</v>
      </c>
      <c r="BY15" s="267">
        <f>IF(ISBLANK(VLOOKUP(BY$8,'Basisreihen Destatis 2023 B.''21'!$B$8:$I$95,8,FALSE)),"-",VLOOKUP(BY$8,'Basisreihen Destatis 2023 B.''21'!$B$8:$I$95,8,FALSE))</f>
        <v>133.30000000000001</v>
      </c>
    </row>
    <row r="16" spans="1:78" x14ac:dyDescent="0.6">
      <c r="B16" s="357" t="s">
        <v>399</v>
      </c>
      <c r="C16" s="266"/>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v>61.9</v>
      </c>
      <c r="AT16" s="266">
        <v>65</v>
      </c>
      <c r="AU16" s="266">
        <v>67.900000000000006</v>
      </c>
      <c r="AV16" s="266">
        <v>69.7</v>
      </c>
      <c r="AW16" s="266">
        <v>71</v>
      </c>
      <c r="AX16" s="266">
        <v>72</v>
      </c>
      <c r="AY16" s="266">
        <v>73.400000000000006</v>
      </c>
      <c r="AZ16" s="266">
        <v>74</v>
      </c>
      <c r="BA16" s="266">
        <v>74.5</v>
      </c>
      <c r="BB16" s="266">
        <v>75.5</v>
      </c>
      <c r="BC16" s="266">
        <v>77</v>
      </c>
      <c r="BD16" s="266">
        <v>78.099999999999994</v>
      </c>
      <c r="BE16" s="266">
        <v>78.900000000000006</v>
      </c>
      <c r="BF16" s="266">
        <v>80.2</v>
      </c>
      <c r="BG16" s="266">
        <v>81.5</v>
      </c>
      <c r="BH16" s="266">
        <v>82.8</v>
      </c>
      <c r="BI16" s="266">
        <v>84.7</v>
      </c>
      <c r="BJ16" s="266">
        <v>86.9</v>
      </c>
      <c r="BK16" s="266">
        <v>87.2</v>
      </c>
      <c r="BL16" s="266">
        <v>88.1</v>
      </c>
      <c r="BM16" s="266">
        <v>90</v>
      </c>
      <c r="BN16" s="266">
        <v>91.7</v>
      </c>
      <c r="BO16" s="266">
        <v>93.1</v>
      </c>
      <c r="BP16" s="266">
        <v>94</v>
      </c>
      <c r="BQ16" s="266">
        <v>94.5</v>
      </c>
      <c r="BR16" s="266">
        <v>95</v>
      </c>
      <c r="BS16" s="266">
        <v>96.4</v>
      </c>
      <c r="BT16" s="266">
        <v>98.1</v>
      </c>
      <c r="BU16" s="266">
        <v>99.5</v>
      </c>
      <c r="BV16" s="266">
        <v>100</v>
      </c>
      <c r="BW16" s="266">
        <v>103.1</v>
      </c>
      <c r="BX16" s="266">
        <v>110.2</v>
      </c>
      <c r="BY16" s="358">
        <v>116.7</v>
      </c>
    </row>
    <row r="17" spans="2:77" x14ac:dyDescent="0.6">
      <c r="B17" s="262" t="s">
        <v>36</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68"/>
      <c r="BL17" s="287"/>
      <c r="BM17" s="287"/>
      <c r="BN17" s="287"/>
      <c r="BO17" s="287"/>
      <c r="BP17" s="287"/>
      <c r="BQ17" s="287"/>
      <c r="BR17" s="287"/>
      <c r="BS17" s="287"/>
      <c r="BT17" s="287"/>
      <c r="BU17" s="287"/>
      <c r="BV17" s="287"/>
      <c r="BW17" s="287"/>
      <c r="BX17" s="287"/>
      <c r="BY17" s="288"/>
    </row>
    <row r="18" spans="2:77" x14ac:dyDescent="0.6">
      <c r="B18" s="265" t="s">
        <v>37</v>
      </c>
      <c r="C18" s="266"/>
      <c r="D18" s="266"/>
      <c r="E18" s="266"/>
      <c r="F18" s="266"/>
      <c r="G18" s="266"/>
      <c r="H18" s="266"/>
      <c r="I18" s="266"/>
      <c r="J18" s="266"/>
      <c r="K18" s="266"/>
      <c r="L18" s="266">
        <f>IF(ISBLANK(VLOOKUP(L$8,'Basisreihen Destatis 2023 B.''21'!$T$8:$W$125,2,FALSE)),"-",VLOOKUP(L$8,'Basisreihen Destatis 2023 B.''21'!$T$8:$W$125,2,FALSE))</f>
        <v>10</v>
      </c>
      <c r="M18" s="266">
        <f>IF(ISBLANK(VLOOKUP(M$8,'Basisreihen Destatis 2023 B.''21'!$T$8:$W$125,2,FALSE)),"-",VLOOKUP(M$8,'Basisreihen Destatis 2023 B.''21'!$T$8:$W$125,2,FALSE))</f>
        <v>10.3</v>
      </c>
      <c r="N18" s="266">
        <f>IF(ISBLANK(VLOOKUP(N$8,'Basisreihen Destatis 2023 B.''21'!$T$8:$W$125,2,FALSE)),"-",VLOOKUP(N$8,'Basisreihen Destatis 2023 B.''21'!$T$8:$W$125,2,FALSE))</f>
        <v>11</v>
      </c>
      <c r="O18" s="266">
        <f>IF(ISBLANK(VLOOKUP(O$8,'Basisreihen Destatis 2023 B.''21'!$T$8:$W$125,2,FALSE)),"-",VLOOKUP(O$8,'Basisreihen Destatis 2023 B.''21'!$T$8:$W$125,2,FALSE))</f>
        <v>11.7</v>
      </c>
      <c r="P18" s="266">
        <f>IF(ISBLANK(VLOOKUP(P$8,'Basisreihen Destatis 2023 B.''21'!$T$8:$W$125,2,FALSE)),"-",VLOOKUP(P$8,'Basisreihen Destatis 2023 B.''21'!$T$8:$W$125,2,FALSE))</f>
        <v>12.6</v>
      </c>
      <c r="Q18" s="266">
        <f>IF(ISBLANK(VLOOKUP(Q$8,'Basisreihen Destatis 2023 B.''21'!$T$8:$W$125,2,FALSE)),"-",VLOOKUP(Q$8,'Basisreihen Destatis 2023 B.''21'!$T$8:$W$125,2,FALSE))</f>
        <v>13.2</v>
      </c>
      <c r="R18" s="266">
        <f>IF(ISBLANK(VLOOKUP(R$8,'Basisreihen Destatis 2023 B.''21'!$T$8:$W$125,2,FALSE)),"-",VLOOKUP(R$8,'Basisreihen Destatis 2023 B.''21'!$T$8:$W$125,2,FALSE))</f>
        <v>13.7</v>
      </c>
      <c r="S18" s="266">
        <f>IF(ISBLANK(VLOOKUP(S$8,'Basisreihen Destatis 2023 B.''21'!$T$8:$W$125,2,FALSE)),"-",VLOOKUP(S$8,'Basisreihen Destatis 2023 B.''21'!$T$8:$W$125,2,FALSE))</f>
        <v>14.2</v>
      </c>
      <c r="T18" s="266">
        <f>IF(ISBLANK(VLOOKUP(T$8,'Basisreihen Destatis 2023 B.''21'!$T$8:$W$125,2,FALSE)),"-",VLOOKUP(T$8,'Basisreihen Destatis 2023 B.''21'!$T$8:$W$125,2,FALSE))</f>
        <v>14.6</v>
      </c>
      <c r="U18" s="266">
        <f>IF(ISBLANK(VLOOKUP(U$8,'Basisreihen Destatis 2023 B.''21'!$T$8:$W$125,2,FALSE)),"-",VLOOKUP(U$8,'Basisreihen Destatis 2023 B.''21'!$T$8:$W$125,2,FALSE))</f>
        <v>13.9</v>
      </c>
      <c r="V18" s="266">
        <f>IF(ISBLANK(VLOOKUP(V$8,'Basisreihen Destatis 2023 B.''21'!$T$8:$W$125,2,FALSE)),"-",VLOOKUP(V$8,'Basisreihen Destatis 2023 B.''21'!$T$8:$W$125,2,FALSE))</f>
        <v>14.6</v>
      </c>
      <c r="W18" s="266">
        <f>IF(ISBLANK(VLOOKUP(W$8,'Basisreihen Destatis 2023 B.''21'!$T$8:$W$125,2,FALSE)),"-",VLOOKUP(W$8,'Basisreihen Destatis 2023 B.''21'!$T$8:$W$125,2,FALSE))</f>
        <v>15.9</v>
      </c>
      <c r="X18" s="266">
        <f>IF(ISBLANK(VLOOKUP(X$8,'Basisreihen Destatis 2023 B.''21'!$T$8:$W$125,2,FALSE)),"-",VLOOKUP(X$8,'Basisreihen Destatis 2023 B.''21'!$T$8:$W$125,2,FALSE))</f>
        <v>18.8</v>
      </c>
      <c r="Y18" s="266">
        <f>IF(ISBLANK(VLOOKUP(Y$8,'Basisreihen Destatis 2023 B.''21'!$T$8:$W$125,2,FALSE)),"-",VLOOKUP(Y$8,'Basisreihen Destatis 2023 B.''21'!$T$8:$W$125,2,FALSE))</f>
        <v>20.9</v>
      </c>
      <c r="Z18" s="266">
        <f>IF(ISBLANK(VLOOKUP(Z$8,'Basisreihen Destatis 2023 B.''21'!$T$8:$W$125,2,FALSE)),"-",VLOOKUP(Z$8,'Basisreihen Destatis 2023 B.''21'!$T$8:$W$125,2,FALSE))</f>
        <v>21.8</v>
      </c>
      <c r="AA18" s="266">
        <f>IF(ISBLANK(VLOOKUP(AA$8,'Basisreihen Destatis 2023 B.''21'!$T$8:$W$125,2,FALSE)),"-",VLOOKUP(AA$8,'Basisreihen Destatis 2023 B.''21'!$T$8:$W$125,2,FALSE))</f>
        <v>23.1</v>
      </c>
      <c r="AB18" s="266">
        <f>IF(ISBLANK(VLOOKUP(AB$8,'Basisreihen Destatis 2023 B.''21'!$T$8:$W$125,2,FALSE)),"-",VLOOKUP(AB$8,'Basisreihen Destatis 2023 B.''21'!$T$8:$W$125,2,FALSE))</f>
        <v>24.5</v>
      </c>
      <c r="AC18" s="266">
        <f>IF(ISBLANK(VLOOKUP(AC$8,'Basisreihen Destatis 2023 B.''21'!$T$8:$W$125,2,FALSE)),"-",VLOOKUP(AC$8,'Basisreihen Destatis 2023 B.''21'!$T$8:$W$125,2,FALSE))</f>
        <v>25.3</v>
      </c>
      <c r="AD18" s="266">
        <f>IF(ISBLANK(VLOOKUP(AD$8,'Basisreihen Destatis 2023 B.''21'!$T$8:$W$125,2,FALSE)),"-",VLOOKUP(AD$8,'Basisreihen Destatis 2023 B.''21'!$T$8:$W$125,2,FALSE))</f>
        <v>26.3</v>
      </c>
      <c r="AE18" s="266">
        <f>IF(ISBLANK(VLOOKUP(AE$8,'Basisreihen Destatis 2023 B.''21'!$T$8:$W$125,2,FALSE)),"-",VLOOKUP(AE$8,'Basisreihen Destatis 2023 B.''21'!$T$8:$W$125,2,FALSE))</f>
        <v>27.4</v>
      </c>
      <c r="AF18" s="266">
        <f>IF(ISBLANK(VLOOKUP(AF$8,'Basisreihen Destatis 2023 B.''21'!$T$8:$W$125,2,FALSE)),"-",VLOOKUP(AF$8,'Basisreihen Destatis 2023 B.''21'!$T$8:$W$125,2,FALSE))</f>
        <v>28.9</v>
      </c>
      <c r="AG18" s="266">
        <f>IF(ISBLANK(VLOOKUP(AG$8,'Basisreihen Destatis 2023 B.''21'!$T$8:$W$125,2,FALSE)),"-",VLOOKUP(AG$8,'Basisreihen Destatis 2023 B.''21'!$T$8:$W$125,2,FALSE))</f>
        <v>31.1</v>
      </c>
      <c r="AH18" s="266">
        <f>IF(ISBLANK(VLOOKUP(AH$8,'Basisreihen Destatis 2023 B.''21'!$T$8:$W$125,2,FALSE)),"-",VLOOKUP(AH$8,'Basisreihen Destatis 2023 B.''21'!$T$8:$W$125,2,FALSE))</f>
        <v>34.299999999999997</v>
      </c>
      <c r="AI18" s="266">
        <f>IF(ISBLANK(VLOOKUP(AI$8,'Basisreihen Destatis 2023 B.''21'!$T$8:$W$125,2,FALSE)),"-",VLOOKUP(AI$8,'Basisreihen Destatis 2023 B.''21'!$T$8:$W$125,2,FALSE))</f>
        <v>36.5</v>
      </c>
      <c r="AJ18" s="266">
        <f>IF(ISBLANK(VLOOKUP(AJ$8,'Basisreihen Destatis 2023 B.''21'!$T$8:$W$125,2,FALSE)),"-",VLOOKUP(AJ$8,'Basisreihen Destatis 2023 B.''21'!$T$8:$W$125,2,FALSE))</f>
        <v>37.9</v>
      </c>
      <c r="AK18" s="266">
        <f>IF(ISBLANK(VLOOKUP(AK$8,'Basisreihen Destatis 2023 B.''21'!$T$8:$W$125,2,FALSE)),"-",VLOOKUP(AK$8,'Basisreihen Destatis 2023 B.''21'!$T$8:$W$125,2,FALSE))</f>
        <v>38.799999999999997</v>
      </c>
      <c r="AL18" s="266">
        <f>IF(ISBLANK(VLOOKUP(AL$8,'Basisreihen Destatis 2023 B.''21'!$T$8:$W$125,2,FALSE)),"-",VLOOKUP(AL$8,'Basisreihen Destatis 2023 B.''21'!$T$8:$W$125,2,FALSE))</f>
        <v>39.700000000000003</v>
      </c>
      <c r="AM18" s="266">
        <f>IF(ISBLANK(VLOOKUP(AM$8,'Basisreihen Destatis 2023 B.''21'!$T$8:$W$125,2,FALSE)),"-",VLOOKUP(AM$8,'Basisreihen Destatis 2023 B.''21'!$T$8:$W$125,2,FALSE))</f>
        <v>40</v>
      </c>
      <c r="AN18" s="266">
        <f>IF(ISBLANK(VLOOKUP(AN$8,'Basisreihen Destatis 2023 B.''21'!$T$8:$W$125,2,FALSE)),"-",VLOOKUP(AN$8,'Basisreihen Destatis 2023 B.''21'!$T$8:$W$125,2,FALSE))</f>
        <v>40.9</v>
      </c>
      <c r="AO18" s="266">
        <f>IF(ISBLANK(VLOOKUP(AO$8,'Basisreihen Destatis 2023 B.''21'!$T$8:$W$125,2,FALSE)),"-",VLOOKUP(AO$8,'Basisreihen Destatis 2023 B.''21'!$T$8:$W$125,2,FALSE))</f>
        <v>41.8</v>
      </c>
      <c r="AP18" s="266">
        <f>IF(ISBLANK(VLOOKUP(AP$8,'Basisreihen Destatis 2023 B.''21'!$T$8:$W$125,2,FALSE)),"-",VLOOKUP(AP$8,'Basisreihen Destatis 2023 B.''21'!$T$8:$W$125,2,FALSE))</f>
        <v>42.7</v>
      </c>
      <c r="AQ18" s="266">
        <f>IF(ISBLANK(VLOOKUP(AQ$8,'Basisreihen Destatis 2023 B.''21'!$T$8:$W$125,2,FALSE)),"-",VLOOKUP(AQ$8,'Basisreihen Destatis 2023 B.''21'!$T$8:$W$125,2,FALSE))</f>
        <v>44.1</v>
      </c>
      <c r="AR18" s="266">
        <f>IF(ISBLANK(VLOOKUP(AR$8,'Basisreihen Destatis 2023 B.''21'!$T$8:$W$125,2,FALSE)),"-",VLOOKUP(AR$8,'Basisreihen Destatis 2023 B.''21'!$T$8:$W$125,2,FALSE))</f>
        <v>46.9</v>
      </c>
      <c r="AS18" s="266">
        <f>IF(ISBLANK(VLOOKUP(AS$8,'Basisreihen Destatis 2023 B.''21'!$T$8:$W$125,2,FALSE)),"-",VLOOKUP(AS$8,'Basisreihen Destatis 2023 B.''21'!$T$8:$W$125,2,FALSE))</f>
        <v>49.8</v>
      </c>
      <c r="AT18" s="266">
        <f>IF(ISBLANK(VLOOKUP(AT$8,'Basisreihen Destatis 2023 B.''21'!$T$8:$W$125,2,FALSE)),"-",VLOOKUP(AT$8,'Basisreihen Destatis 2023 B.''21'!$T$8:$W$125,2,FALSE))</f>
        <v>52.8</v>
      </c>
      <c r="AU18" s="266">
        <f>IF(ISBLANK(VLOOKUP(AU$8,'Basisreihen Destatis 2023 B.''21'!$T$8:$W$125,2,FALSE)),"-",VLOOKUP(AU$8,'Basisreihen Destatis 2023 B.''21'!$T$8:$W$125,2,FALSE))</f>
        <v>55.1</v>
      </c>
      <c r="AV18" s="266">
        <f>IF(ISBLANK(VLOOKUP(AV$8,'Basisreihen Destatis 2023 B.''21'!$T$8:$W$125,2,FALSE)),"-",VLOOKUP(AV$8,'Basisreihen Destatis 2023 B.''21'!$T$8:$W$125,2,FALSE))</f>
        <v>56.3</v>
      </c>
      <c r="AW18" s="266">
        <f>IF(ISBLANK(VLOOKUP(AW$8,'Basisreihen Destatis 2023 B.''21'!$T$8:$W$125,2,FALSE)),"-",VLOOKUP(AW$8,'Basisreihen Destatis 2023 B.''21'!$T$8:$W$125,2,FALSE))</f>
        <v>57.6</v>
      </c>
      <c r="AX18" s="266">
        <f>IF(ISBLANK(VLOOKUP(AX$8,'Basisreihen Destatis 2023 B.''21'!$T$8:$W$125,2,FALSE)),"-",VLOOKUP(AX$8,'Basisreihen Destatis 2023 B.''21'!$T$8:$W$125,2,FALSE))</f>
        <v>57.7</v>
      </c>
      <c r="AY18" s="266">
        <f>IF(ISBLANK(VLOOKUP(AY$8,'Basisreihen Destatis 2023 B.''21'!$T$8:$W$125,2,FALSE)),"-",VLOOKUP(AY$8,'Basisreihen Destatis 2023 B.''21'!$T$8:$W$125,2,FALSE))</f>
        <v>57.4</v>
      </c>
      <c r="AZ18" s="266">
        <f>IF(ISBLANK(VLOOKUP(AZ$8,'Basisreihen Destatis 2023 B.''21'!$T$8:$W$125,2,FALSE)),"-",VLOOKUP(AZ$8,'Basisreihen Destatis 2023 B.''21'!$T$8:$W$125,2,FALSE))</f>
        <v>57.5</v>
      </c>
      <c r="BA18" s="266">
        <f>IF(ISBLANK(VLOOKUP(BA$8,'Basisreihen Destatis 2023 B.''21'!$T$8:$W$125,2,FALSE)),"-",VLOOKUP(BA$8,'Basisreihen Destatis 2023 B.''21'!$T$8:$W$125,2,FALSE))</f>
        <v>57.3</v>
      </c>
      <c r="BB18" s="266">
        <f>IF(ISBLANK(VLOOKUP(BB$8,'Basisreihen Destatis 2023 B.''21'!$T$8:$W$125,2,FALSE)),"-",VLOOKUP(BB$8,'Basisreihen Destatis 2023 B.''21'!$T$8:$W$125,2,FALSE))</f>
        <v>57.8</v>
      </c>
      <c r="BC18" s="266">
        <f>IF(ISBLANK(VLOOKUP(BC$8,'Basisreihen Destatis 2023 B.''21'!$T$8:$W$125,2,FALSE)),"-",VLOOKUP(BC$8,'Basisreihen Destatis 2023 B.''21'!$T$8:$W$125,2,FALSE))</f>
        <v>57.9</v>
      </c>
      <c r="BD18" s="266">
        <f>IF(ISBLANK(VLOOKUP(BD$8,'Basisreihen Destatis 2023 B.''21'!$T$8:$W$125,2,FALSE)),"-",VLOOKUP(BD$8,'Basisreihen Destatis 2023 B.''21'!$T$8:$W$125,2,FALSE))</f>
        <v>58</v>
      </c>
      <c r="BE18" s="266">
        <f>IF(ISBLANK(VLOOKUP(BE$8,'Basisreihen Destatis 2023 B.''21'!$T$8:$W$125,2,FALSE)),"-",VLOOKUP(BE$8,'Basisreihen Destatis 2023 B.''21'!$T$8:$W$125,2,FALSE))</f>
        <v>58.2</v>
      </c>
      <c r="BF18" s="266">
        <f>IF(ISBLANK(VLOOKUP(BF$8,'Basisreihen Destatis 2023 B.''21'!$T$8:$W$125,2,FALSE)),"-",VLOOKUP(BF$8,'Basisreihen Destatis 2023 B.''21'!$T$8:$W$125,2,FALSE))</f>
        <v>59.1</v>
      </c>
      <c r="BG18" s="266">
        <f>IF(ISBLANK(VLOOKUP(BG$8,'Basisreihen Destatis 2023 B.''21'!$T$8:$W$125,2,FALSE)),"-",VLOOKUP(BG$8,'Basisreihen Destatis 2023 B.''21'!$T$8:$W$125,2,FALSE))</f>
        <v>60.3</v>
      </c>
      <c r="BH18" s="266">
        <f>IF(ISBLANK(VLOOKUP(BH$8,'Basisreihen Destatis 2023 B.''21'!$T$8:$W$125,2,FALSE)),"-",VLOOKUP(BH$8,'Basisreihen Destatis 2023 B.''21'!$T$8:$W$125,2,FALSE))</f>
        <v>61.7</v>
      </c>
      <c r="BI18" s="266">
        <f>IF(ISBLANK(VLOOKUP(BI$8,'Basisreihen Destatis 2023 B.''21'!$T$8:$W$125,2,FALSE)),"-",VLOOKUP(BI$8,'Basisreihen Destatis 2023 B.''21'!$T$8:$W$125,2,FALSE))</f>
        <v>66.099999999999994</v>
      </c>
      <c r="BJ18" s="266">
        <f>IF(ISBLANK(VLOOKUP(BJ$8,'Basisreihen Destatis 2023 B.''21'!$T$8:$W$125,2,FALSE)),"-",VLOOKUP(BJ$8,'Basisreihen Destatis 2023 B.''21'!$T$8:$W$125,2,FALSE))</f>
        <v>68.5</v>
      </c>
      <c r="BK18" s="266">
        <f>IF(ISBLANK(VLOOKUP(BK$8,'Basisreihen Destatis 2023 B.''21'!$T$8:$W$125,2,FALSE)),"-",VLOOKUP(BK$8,'Basisreihen Destatis 2023 B.''21'!$T$8:$W$125,2,FALSE))</f>
        <v>69.3</v>
      </c>
      <c r="BL18" s="266">
        <f>IF(ISBLANK(VLOOKUP(BL$8,'Basisreihen Destatis 2023 B.''21'!$T$8:$W$125,2,FALSE)),"-",VLOOKUP(BL$8,'Basisreihen Destatis 2023 B.''21'!$T$8:$W$125,2,FALSE))</f>
        <v>70</v>
      </c>
      <c r="BM18" s="266">
        <f>IF(ISBLANK(VLOOKUP(BM$8,'Basisreihen Destatis 2023 B.''21'!$T$8:$W$125,2,FALSE)),"-",VLOOKUP(BM$8,'Basisreihen Destatis 2023 B.''21'!$T$8:$W$125,2,FALSE))</f>
        <v>72.2</v>
      </c>
      <c r="BN18" s="266">
        <f>IF(ISBLANK(VLOOKUP(BN$8,'Basisreihen Destatis 2023 B.''21'!$T$8:$W$125,2,FALSE)),"-",VLOOKUP(BN$8,'Basisreihen Destatis 2023 B.''21'!$T$8:$W$125,2,FALSE))</f>
        <v>74.099999999999994</v>
      </c>
      <c r="BO18" s="266">
        <f>IF(ISBLANK(VLOOKUP(BO$8,'Basisreihen Destatis 2023 B.''21'!$T$8:$W$125,2,FALSE)),"-",VLOOKUP(BO$8,'Basisreihen Destatis 2023 B.''21'!$T$8:$W$125,2,FALSE))</f>
        <v>75.5</v>
      </c>
      <c r="BP18" s="266">
        <f>IF(ISBLANK(VLOOKUP(BP$8,'Basisreihen Destatis 2023 B.''21'!$T$8:$W$125,2,FALSE)),"-",VLOOKUP(BP$8,'Basisreihen Destatis 2023 B.''21'!$T$8:$W$125,2,FALSE))</f>
        <v>76.8</v>
      </c>
      <c r="BQ18" s="266">
        <f>IF(ISBLANK(VLOOKUP(BQ$8,'Basisreihen Destatis 2023 B.''21'!$T$8:$W$125,2,FALSE)),"-",VLOOKUP(BQ$8,'Basisreihen Destatis 2023 B.''21'!$T$8:$W$125,2,FALSE))</f>
        <v>78.099999999999994</v>
      </c>
      <c r="BR18" s="266">
        <f>IF(ISBLANK(VLOOKUP(BR$8,'Basisreihen Destatis 2023 B.''21'!$T$8:$W$125,2,FALSE)),"-",VLOOKUP(BR$8,'Basisreihen Destatis 2023 B.''21'!$T$8:$W$125,2,FALSE))</f>
        <v>79.7</v>
      </c>
      <c r="BS18" s="266">
        <f>IF(ISBLANK(VLOOKUP(BS$8,'Basisreihen Destatis 2023 B.''21'!$T$8:$W$125,2,FALSE)),"-",VLOOKUP(BS$8,'Basisreihen Destatis 2023 B.''21'!$T$8:$W$125,2,FALSE))</f>
        <v>82.4</v>
      </c>
      <c r="BT18" s="266">
        <f>IF(ISBLANK(VLOOKUP(BT$8,'Basisreihen Destatis 2023 B.''21'!$T$8:$W$125,2,FALSE)),"-",VLOOKUP(BT$8,'Basisreihen Destatis 2023 B.''21'!$T$8:$W$125,2,FALSE))</f>
        <v>86.1</v>
      </c>
      <c r="BU18" s="266">
        <f>IF(ISBLANK(VLOOKUP(BU$8,'Basisreihen Destatis 2023 B.''21'!$T$8:$W$125,2,FALSE)),"-",VLOOKUP(BU$8,'Basisreihen Destatis 2023 B.''21'!$T$8:$W$125,2,FALSE))</f>
        <v>89.9</v>
      </c>
      <c r="BV18" s="266">
        <f>IF(ISBLANK(VLOOKUP(BV$8,'Basisreihen Destatis 2023 B.''21'!$T$8:$W$125,2,FALSE)),"-",VLOOKUP(BV$8,'Basisreihen Destatis 2023 B.''21'!$T$8:$W$125,2,FALSE))</f>
        <v>91.3</v>
      </c>
      <c r="BW18" s="266">
        <f>IF(ISBLANK(VLOOKUP(BW$8,'Basisreihen Destatis 2023 B.''21'!$T$8:$W$125,2,FALSE)),"-",VLOOKUP(BW$8,'Basisreihen Destatis 2023 B.''21'!$T$8:$W$125,2,FALSE))</f>
        <v>100</v>
      </c>
      <c r="BX18" s="266">
        <f>IF(ISBLANK(VLOOKUP(BX$8,'Basisreihen Destatis 2023 B.''21'!$T$8:$W$125,2,FALSE)),"-",VLOOKUP(BX$8,'Basisreihen Destatis 2023 B.''21'!$T$8:$W$125,2,FALSE))</f>
        <v>117.2</v>
      </c>
      <c r="BY18" s="267">
        <f>IF(ISBLANK(VLOOKUP(BY$8,'Basisreihen Destatis 2023 B.''21'!$T$8:$W$125,2,FALSE)),"-",VLOOKUP(BY$8,'Basisreihen Destatis 2023 B.''21'!$T$8:$W$125,2,FALSE))</f>
        <v>127</v>
      </c>
    </row>
    <row r="19" spans="2:77" x14ac:dyDescent="0.6">
      <c r="B19" s="265" t="s">
        <v>40</v>
      </c>
      <c r="C19" s="266"/>
      <c r="D19" s="266"/>
      <c r="E19" s="266"/>
      <c r="F19" s="266"/>
      <c r="G19" s="266"/>
      <c r="H19" s="266"/>
      <c r="I19" s="266"/>
      <c r="J19" s="266"/>
      <c r="K19" s="266"/>
      <c r="L19" s="266">
        <f>IF(ISBLANK(VLOOKUP(L$8,'Basisreihen Destatis 2023 B.''21'!$T$8:$W$125,3,FALSE)),"-",VLOOKUP(L$8,'Basisreihen Destatis 2023 B.''21'!$T$8:$W$125,3,FALSE))</f>
        <v>15.4</v>
      </c>
      <c r="M19" s="266">
        <f>IF(ISBLANK(VLOOKUP(M$8,'Basisreihen Destatis 2023 B.''21'!$T$8:$W$125,3,FALSE)),"-",VLOOKUP(M$8,'Basisreihen Destatis 2023 B.''21'!$T$8:$W$125,3,FALSE))</f>
        <v>16.600000000000001</v>
      </c>
      <c r="N19" s="266">
        <f>IF(ISBLANK(VLOOKUP(N$8,'Basisreihen Destatis 2023 B.''21'!$T$8:$W$125,3,FALSE)),"-",VLOOKUP(N$8,'Basisreihen Destatis 2023 B.''21'!$T$8:$W$125,3,FALSE))</f>
        <v>17.899999999999999</v>
      </c>
      <c r="O19" s="266">
        <f>IF(ISBLANK(VLOOKUP(O$8,'Basisreihen Destatis 2023 B.''21'!$T$8:$W$125,3,FALSE)),"-",VLOOKUP(O$8,'Basisreihen Destatis 2023 B.''21'!$T$8:$W$125,3,FALSE))</f>
        <v>19.2</v>
      </c>
      <c r="P19" s="266">
        <f>IF(ISBLANK(VLOOKUP(P$8,'Basisreihen Destatis 2023 B.''21'!$T$8:$W$125,3,FALSE)),"-",VLOOKUP(P$8,'Basisreihen Destatis 2023 B.''21'!$T$8:$W$125,3,FALSE))</f>
        <v>20.399999999999999</v>
      </c>
      <c r="Q19" s="266">
        <f>IF(ISBLANK(VLOOKUP(Q$8,'Basisreihen Destatis 2023 B.''21'!$T$8:$W$125,3,FALSE)),"-",VLOOKUP(Q$8,'Basisreihen Destatis 2023 B.''21'!$T$8:$W$125,3,FALSE))</f>
        <v>21.4</v>
      </c>
      <c r="R19" s="266">
        <f>IF(ISBLANK(VLOOKUP(R$8,'Basisreihen Destatis 2023 B.''21'!$T$8:$W$125,3,FALSE)),"-",VLOOKUP(R$8,'Basisreihen Destatis 2023 B.''21'!$T$8:$W$125,3,FALSE))</f>
        <v>21.7</v>
      </c>
      <c r="S19" s="266">
        <f>IF(ISBLANK(VLOOKUP(S$8,'Basisreihen Destatis 2023 B.''21'!$T$8:$W$125,3,FALSE)),"-",VLOOKUP(S$8,'Basisreihen Destatis 2023 B.''21'!$T$8:$W$125,3,FALSE))</f>
        <v>21.2</v>
      </c>
      <c r="T19" s="266">
        <f>IF(ISBLANK(VLOOKUP(T$8,'Basisreihen Destatis 2023 B.''21'!$T$8:$W$125,3,FALSE)),"-",VLOOKUP(T$8,'Basisreihen Destatis 2023 B.''21'!$T$8:$W$125,3,FALSE))</f>
        <v>21.3</v>
      </c>
      <c r="U19" s="266">
        <f>IF(ISBLANK(VLOOKUP(U$8,'Basisreihen Destatis 2023 B.''21'!$T$8:$W$125,3,FALSE)),"-",VLOOKUP(U$8,'Basisreihen Destatis 2023 B.''21'!$T$8:$W$125,3,FALSE))</f>
        <v>20.399999999999999</v>
      </c>
      <c r="V19" s="266">
        <f>IF(ISBLANK(VLOOKUP(V$8,'Basisreihen Destatis 2023 B.''21'!$T$8:$W$125,3,FALSE)),"-",VLOOKUP(V$8,'Basisreihen Destatis 2023 B.''21'!$T$8:$W$125,3,FALSE))</f>
        <v>21.6</v>
      </c>
      <c r="W19" s="266">
        <f>IF(ISBLANK(VLOOKUP(W$8,'Basisreihen Destatis 2023 B.''21'!$T$8:$W$125,3,FALSE)),"-",VLOOKUP(W$8,'Basisreihen Destatis 2023 B.''21'!$T$8:$W$125,3,FALSE))</f>
        <v>22.6</v>
      </c>
      <c r="X19" s="266">
        <f>IF(ISBLANK(VLOOKUP(X$8,'Basisreihen Destatis 2023 B.''21'!$T$8:$W$125,3,FALSE)),"-",VLOOKUP(X$8,'Basisreihen Destatis 2023 B.''21'!$T$8:$W$125,3,FALSE))</f>
        <v>26.4</v>
      </c>
      <c r="Y19" s="266">
        <f>IF(ISBLANK(VLOOKUP(Y$8,'Basisreihen Destatis 2023 B.''21'!$T$8:$W$125,3,FALSE)),"-",VLOOKUP(Y$8,'Basisreihen Destatis 2023 B.''21'!$T$8:$W$125,3,FALSE))</f>
        <v>28.6</v>
      </c>
      <c r="Z19" s="266">
        <f>IF(ISBLANK(VLOOKUP(Z$8,'Basisreihen Destatis 2023 B.''21'!$T$8:$W$125,3,FALSE)),"-",VLOOKUP(Z$8,'Basisreihen Destatis 2023 B.''21'!$T$8:$W$125,3,FALSE))</f>
        <v>29.6</v>
      </c>
      <c r="AA19" s="266">
        <f>IF(ISBLANK(VLOOKUP(AA$8,'Basisreihen Destatis 2023 B.''21'!$T$8:$W$125,3,FALSE)),"-",VLOOKUP(AA$8,'Basisreihen Destatis 2023 B.''21'!$T$8:$W$125,3,FALSE))</f>
        <v>30.8</v>
      </c>
      <c r="AB19" s="266">
        <f>IF(ISBLANK(VLOOKUP(AB$8,'Basisreihen Destatis 2023 B.''21'!$T$8:$W$125,3,FALSE)),"-",VLOOKUP(AB$8,'Basisreihen Destatis 2023 B.''21'!$T$8:$W$125,3,FALSE))</f>
        <v>32.799999999999997</v>
      </c>
      <c r="AC19" s="266">
        <f>IF(ISBLANK(VLOOKUP(AC$8,'Basisreihen Destatis 2023 B.''21'!$T$8:$W$125,3,FALSE)),"-",VLOOKUP(AC$8,'Basisreihen Destatis 2023 B.''21'!$T$8:$W$125,3,FALSE))</f>
        <v>33.4</v>
      </c>
      <c r="AD19" s="266">
        <f>IF(ISBLANK(VLOOKUP(AD$8,'Basisreihen Destatis 2023 B.''21'!$T$8:$W$125,3,FALSE)),"-",VLOOKUP(AD$8,'Basisreihen Destatis 2023 B.''21'!$T$8:$W$125,3,FALSE))</f>
        <v>34</v>
      </c>
      <c r="AE19" s="266">
        <f>IF(ISBLANK(VLOOKUP(AE$8,'Basisreihen Destatis 2023 B.''21'!$T$8:$W$125,3,FALSE)),"-",VLOOKUP(AE$8,'Basisreihen Destatis 2023 B.''21'!$T$8:$W$125,3,FALSE))</f>
        <v>35.299999999999997</v>
      </c>
      <c r="AF19" s="266">
        <f>IF(ISBLANK(VLOOKUP(AF$8,'Basisreihen Destatis 2023 B.''21'!$T$8:$W$125,3,FALSE)),"-",VLOOKUP(AF$8,'Basisreihen Destatis 2023 B.''21'!$T$8:$W$125,3,FALSE))</f>
        <v>37.6</v>
      </c>
      <c r="AG19" s="266">
        <f>IF(ISBLANK(VLOOKUP(AG$8,'Basisreihen Destatis 2023 B.''21'!$T$8:$W$125,3,FALSE)),"-",VLOOKUP(AG$8,'Basisreihen Destatis 2023 B.''21'!$T$8:$W$125,3,FALSE))</f>
        <v>41.5</v>
      </c>
      <c r="AH19" s="266">
        <f>IF(ISBLANK(VLOOKUP(AH$8,'Basisreihen Destatis 2023 B.''21'!$T$8:$W$125,3,FALSE)),"-",VLOOKUP(AH$8,'Basisreihen Destatis 2023 B.''21'!$T$8:$W$125,3,FALSE))</f>
        <v>46.1</v>
      </c>
      <c r="AI19" s="266">
        <f>IF(ISBLANK(VLOOKUP(AI$8,'Basisreihen Destatis 2023 B.''21'!$T$8:$W$125,3,FALSE)),"-",VLOOKUP(AI$8,'Basisreihen Destatis 2023 B.''21'!$T$8:$W$125,3,FALSE))</f>
        <v>47.4</v>
      </c>
      <c r="AJ19" s="266">
        <f>IF(ISBLANK(VLOOKUP(AJ$8,'Basisreihen Destatis 2023 B.''21'!$T$8:$W$125,3,FALSE)),"-",VLOOKUP(AJ$8,'Basisreihen Destatis 2023 B.''21'!$T$8:$W$125,3,FALSE))</f>
        <v>46.6</v>
      </c>
      <c r="AK19" s="266">
        <f>IF(ISBLANK(VLOOKUP(AK$8,'Basisreihen Destatis 2023 B.''21'!$T$8:$W$125,3,FALSE)),"-",VLOOKUP(AK$8,'Basisreihen Destatis 2023 B.''21'!$T$8:$W$125,3,FALSE))</f>
        <v>46.6</v>
      </c>
      <c r="AL19" s="266">
        <f>IF(ISBLANK(VLOOKUP(AL$8,'Basisreihen Destatis 2023 B.''21'!$T$8:$W$125,3,FALSE)),"-",VLOOKUP(AL$8,'Basisreihen Destatis 2023 B.''21'!$T$8:$W$125,3,FALSE))</f>
        <v>47.3</v>
      </c>
      <c r="AM19" s="266">
        <f>IF(ISBLANK(VLOOKUP(AM$8,'Basisreihen Destatis 2023 B.''21'!$T$8:$W$125,3,FALSE)),"-",VLOOKUP(AM$8,'Basisreihen Destatis 2023 B.''21'!$T$8:$W$125,3,FALSE))</f>
        <v>47.5</v>
      </c>
      <c r="AN19" s="266">
        <f>IF(ISBLANK(VLOOKUP(AN$8,'Basisreihen Destatis 2023 B.''21'!$T$8:$W$125,3,FALSE)),"-",VLOOKUP(AN$8,'Basisreihen Destatis 2023 B.''21'!$T$8:$W$125,3,FALSE))</f>
        <v>48.6</v>
      </c>
      <c r="AO19" s="266">
        <f>IF(ISBLANK(VLOOKUP(AO$8,'Basisreihen Destatis 2023 B.''21'!$T$8:$W$125,3,FALSE)),"-",VLOOKUP(AO$8,'Basisreihen Destatis 2023 B.''21'!$T$8:$W$125,3,FALSE))</f>
        <v>49.4</v>
      </c>
      <c r="AP19" s="266">
        <f>IF(ISBLANK(VLOOKUP(AP$8,'Basisreihen Destatis 2023 B.''21'!$T$8:$W$125,3,FALSE)),"-",VLOOKUP(AP$8,'Basisreihen Destatis 2023 B.''21'!$T$8:$W$125,3,FALSE))</f>
        <v>50.1</v>
      </c>
      <c r="AQ19" s="266">
        <f>IF(ISBLANK(VLOOKUP(AQ$8,'Basisreihen Destatis 2023 B.''21'!$T$8:$W$125,3,FALSE)),"-",VLOOKUP(AQ$8,'Basisreihen Destatis 2023 B.''21'!$T$8:$W$125,3,FALSE))</f>
        <v>51.5</v>
      </c>
      <c r="AR19" s="266">
        <f>IF(ISBLANK(VLOOKUP(AR$8,'Basisreihen Destatis 2023 B.''21'!$T$8:$W$125,3,FALSE)),"-",VLOOKUP(AR$8,'Basisreihen Destatis 2023 B.''21'!$T$8:$W$125,3,FALSE))</f>
        <v>55.1</v>
      </c>
      <c r="AS19" s="266">
        <f>IF(ISBLANK(VLOOKUP(AS$8,'Basisreihen Destatis 2023 B.''21'!$T$8:$W$125,3,FALSE)),"-",VLOOKUP(AS$8,'Basisreihen Destatis 2023 B.''21'!$T$8:$W$125,3,FALSE))</f>
        <v>59.1</v>
      </c>
      <c r="AT19" s="266">
        <f>IF(ISBLANK(VLOOKUP(AT$8,'Basisreihen Destatis 2023 B.''21'!$T$8:$W$125,3,FALSE)),"-",VLOOKUP(AT$8,'Basisreihen Destatis 2023 B.''21'!$T$8:$W$125,3,FALSE))</f>
        <v>62.9</v>
      </c>
      <c r="AU19" s="266">
        <f>IF(ISBLANK(VLOOKUP(AU$8,'Basisreihen Destatis 2023 B.''21'!$T$8:$W$125,3,FALSE)),"-",VLOOKUP(AU$8,'Basisreihen Destatis 2023 B.''21'!$T$8:$W$125,3,FALSE))</f>
        <v>65.3</v>
      </c>
      <c r="AV19" s="266">
        <f>IF(ISBLANK(VLOOKUP(AV$8,'Basisreihen Destatis 2023 B.''21'!$T$8:$W$125,3,FALSE)),"-",VLOOKUP(AV$8,'Basisreihen Destatis 2023 B.''21'!$T$8:$W$125,3,FALSE))</f>
        <v>66</v>
      </c>
      <c r="AW19" s="266">
        <f>IF(ISBLANK(VLOOKUP(AW$8,'Basisreihen Destatis 2023 B.''21'!$T$8:$W$125,3,FALSE)),"-",VLOOKUP(AW$8,'Basisreihen Destatis 2023 B.''21'!$T$8:$W$125,3,FALSE))</f>
        <v>66.599999999999994</v>
      </c>
      <c r="AX19" s="266">
        <f>IF(ISBLANK(VLOOKUP(AX$8,'Basisreihen Destatis 2023 B.''21'!$T$8:$W$125,3,FALSE)),"-",VLOOKUP(AX$8,'Basisreihen Destatis 2023 B.''21'!$T$8:$W$125,3,FALSE))</f>
        <v>65.5</v>
      </c>
      <c r="AY19" s="266">
        <f>IF(ISBLANK(VLOOKUP(AY$8,'Basisreihen Destatis 2023 B.''21'!$T$8:$W$125,3,FALSE)),"-",VLOOKUP(AY$8,'Basisreihen Destatis 2023 B.''21'!$T$8:$W$125,3,FALSE))</f>
        <v>64.3</v>
      </c>
      <c r="AZ19" s="266">
        <f>IF(ISBLANK(VLOOKUP(AZ$8,'Basisreihen Destatis 2023 B.''21'!$T$8:$W$125,3,FALSE)),"-",VLOOKUP(AZ$8,'Basisreihen Destatis 2023 B.''21'!$T$8:$W$125,3,FALSE))</f>
        <v>63.7</v>
      </c>
      <c r="BA19" s="266">
        <f>IF(ISBLANK(VLOOKUP(BA$8,'Basisreihen Destatis 2023 B.''21'!$T$8:$W$125,3,FALSE)),"-",VLOOKUP(BA$8,'Basisreihen Destatis 2023 B.''21'!$T$8:$W$125,3,FALSE))</f>
        <v>63.4</v>
      </c>
      <c r="BB19" s="266">
        <f>IF(ISBLANK(VLOOKUP(BB$8,'Basisreihen Destatis 2023 B.''21'!$T$8:$W$125,3,FALSE)),"-",VLOOKUP(BB$8,'Basisreihen Destatis 2023 B.''21'!$T$8:$W$125,3,FALSE))</f>
        <v>63.6</v>
      </c>
      <c r="BC19" s="266">
        <f>IF(ISBLANK(VLOOKUP(BC$8,'Basisreihen Destatis 2023 B.''21'!$T$8:$W$125,3,FALSE)),"-",VLOOKUP(BC$8,'Basisreihen Destatis 2023 B.''21'!$T$8:$W$125,3,FALSE))</f>
        <v>63.4</v>
      </c>
      <c r="BD19" s="266">
        <f>IF(ISBLANK(VLOOKUP(BD$8,'Basisreihen Destatis 2023 B.''21'!$T$8:$W$125,3,FALSE)),"-",VLOOKUP(BD$8,'Basisreihen Destatis 2023 B.''21'!$T$8:$W$125,3,FALSE))</f>
        <v>63.3</v>
      </c>
      <c r="BE19" s="266">
        <f>IF(ISBLANK(VLOOKUP(BE$8,'Basisreihen Destatis 2023 B.''21'!$T$8:$W$125,3,FALSE)),"-",VLOOKUP(BE$8,'Basisreihen Destatis 2023 B.''21'!$T$8:$W$125,3,FALSE))</f>
        <v>63.1</v>
      </c>
      <c r="BF19" s="266">
        <f>IF(ISBLANK(VLOOKUP(BF$8,'Basisreihen Destatis 2023 B.''21'!$T$8:$W$125,3,FALSE)),"-",VLOOKUP(BF$8,'Basisreihen Destatis 2023 B.''21'!$T$8:$W$125,3,FALSE))</f>
        <v>63</v>
      </c>
      <c r="BG19" s="266">
        <f>IF(ISBLANK(VLOOKUP(BG$8,'Basisreihen Destatis 2023 B.''21'!$T$8:$W$125,3,FALSE)),"-",VLOOKUP(BG$8,'Basisreihen Destatis 2023 B.''21'!$T$8:$W$125,3,FALSE))</f>
        <v>63.1</v>
      </c>
      <c r="BH19" s="266">
        <f>IF(ISBLANK(VLOOKUP(BH$8,'Basisreihen Destatis 2023 B.''21'!$T$8:$W$125,3,FALSE)),"-",VLOOKUP(BH$8,'Basisreihen Destatis 2023 B.''21'!$T$8:$W$125,3,FALSE))</f>
        <v>64.7</v>
      </c>
      <c r="BI19" s="266">
        <f>IF(ISBLANK(VLOOKUP(BI$8,'Basisreihen Destatis 2023 B.''21'!$T$8:$W$125,3,FALSE)),"-",VLOOKUP(BI$8,'Basisreihen Destatis 2023 B.''21'!$T$8:$W$125,3,FALSE))</f>
        <v>68.400000000000006</v>
      </c>
      <c r="BJ19" s="266">
        <f>IF(ISBLANK(VLOOKUP(BJ$8,'Basisreihen Destatis 2023 B.''21'!$T$8:$W$125,3,FALSE)),"-",VLOOKUP(BJ$8,'Basisreihen Destatis 2023 B.''21'!$T$8:$W$125,3,FALSE))</f>
        <v>70.5</v>
      </c>
      <c r="BK19" s="266">
        <f>IF(ISBLANK(VLOOKUP(BK$8,'Basisreihen Destatis 2023 B.''21'!$T$8:$W$125,3,FALSE)),"-",VLOOKUP(BK$8,'Basisreihen Destatis 2023 B.''21'!$T$8:$W$125,3,FALSE))</f>
        <v>71.7</v>
      </c>
      <c r="BL19" s="266">
        <f>IF(ISBLANK(VLOOKUP(BL$8,'Basisreihen Destatis 2023 B.''21'!$T$8:$W$125,3,FALSE)),"-",VLOOKUP(BL$8,'Basisreihen Destatis 2023 B.''21'!$T$8:$W$125,3,FALSE))</f>
        <v>72</v>
      </c>
      <c r="BM19" s="266">
        <f>IF(ISBLANK(VLOOKUP(BM$8,'Basisreihen Destatis 2023 B.''21'!$T$8:$W$125,3,FALSE)),"-",VLOOKUP(BM$8,'Basisreihen Destatis 2023 B.''21'!$T$8:$W$125,3,FALSE))</f>
        <v>73.400000000000006</v>
      </c>
      <c r="BN19" s="266">
        <f>IF(ISBLANK(VLOOKUP(BN$8,'Basisreihen Destatis 2023 B.''21'!$T$8:$W$125,3,FALSE)),"-",VLOOKUP(BN$8,'Basisreihen Destatis 2023 B.''21'!$T$8:$W$125,3,FALSE))</f>
        <v>75.3</v>
      </c>
      <c r="BO19" s="266">
        <f>IF(ISBLANK(VLOOKUP(BO$8,'Basisreihen Destatis 2023 B.''21'!$T$8:$W$125,3,FALSE)),"-",VLOOKUP(BO$8,'Basisreihen Destatis 2023 B.''21'!$T$8:$W$125,3,FALSE))</f>
        <v>76.599999999999994</v>
      </c>
      <c r="BP19" s="266">
        <f>IF(ISBLANK(VLOOKUP(BP$8,'Basisreihen Destatis 2023 B.''21'!$T$8:$W$125,3,FALSE)),"-",VLOOKUP(BP$8,'Basisreihen Destatis 2023 B.''21'!$T$8:$W$125,3,FALSE))</f>
        <v>77.8</v>
      </c>
      <c r="BQ19" s="266">
        <f>IF(ISBLANK(VLOOKUP(BQ$8,'Basisreihen Destatis 2023 B.''21'!$T$8:$W$125,3,FALSE)),"-",VLOOKUP(BQ$8,'Basisreihen Destatis 2023 B.''21'!$T$8:$W$125,3,FALSE))</f>
        <v>79.3</v>
      </c>
      <c r="BR19" s="266">
        <f>IF(ISBLANK(VLOOKUP(BR$8,'Basisreihen Destatis 2023 B.''21'!$T$8:$W$125,3,FALSE)),"-",VLOOKUP(BR$8,'Basisreihen Destatis 2023 B.''21'!$T$8:$W$125,3,FALSE))</f>
        <v>80.599999999999994</v>
      </c>
      <c r="BS19" s="266">
        <f>IF(ISBLANK(VLOOKUP(BS$8,'Basisreihen Destatis 2023 B.''21'!$T$8:$W$125,3,FALSE)),"-",VLOOKUP(BS$8,'Basisreihen Destatis 2023 B.''21'!$T$8:$W$125,3,FALSE))</f>
        <v>83.5</v>
      </c>
      <c r="BT19" s="266">
        <f>IF(ISBLANK(VLOOKUP(BT$8,'Basisreihen Destatis 2023 B.''21'!$T$8:$W$125,3,FALSE)),"-",VLOOKUP(BT$8,'Basisreihen Destatis 2023 B.''21'!$T$8:$W$125,3,FALSE))</f>
        <v>88.3</v>
      </c>
      <c r="BU19" s="266">
        <f>IF(ISBLANK(VLOOKUP(BU$8,'Basisreihen Destatis 2023 B.''21'!$T$8:$W$125,3,FALSE)),"-",VLOOKUP(BU$8,'Basisreihen Destatis 2023 B.''21'!$T$8:$W$125,3,FALSE))</f>
        <v>93.2</v>
      </c>
      <c r="BV19" s="266">
        <f>IF(ISBLANK(VLOOKUP(BV$8,'Basisreihen Destatis 2023 B.''21'!$T$8:$W$125,3,FALSE)),"-",VLOOKUP(BV$8,'Basisreihen Destatis 2023 B.''21'!$T$8:$W$125,3,FALSE))</f>
        <v>94.2</v>
      </c>
      <c r="BW19" s="266">
        <f>IF(ISBLANK(VLOOKUP(BW$8,'Basisreihen Destatis 2023 B.''21'!$T$8:$W$125,3,FALSE)),"-",VLOOKUP(BW$8,'Basisreihen Destatis 2023 B.''21'!$T$8:$W$125,3,FALSE))</f>
        <v>100</v>
      </c>
      <c r="BX19" s="266">
        <f>IF(ISBLANK(VLOOKUP(BX$8,'Basisreihen Destatis 2023 B.''21'!$T$8:$W$125,3,FALSE)),"-",VLOOKUP(BX$8,'Basisreihen Destatis 2023 B.''21'!$T$8:$W$125,3,FALSE))</f>
        <v>115</v>
      </c>
      <c r="BY19" s="267">
        <f>IF(ISBLANK(VLOOKUP(BY$8,'Basisreihen Destatis 2023 B.''21'!$T$8:$W$125,3,FALSE)),"-",VLOOKUP(BY$8,'Basisreihen Destatis 2023 B.''21'!$T$8:$W$125,3,FALSE))</f>
        <v>126</v>
      </c>
    </row>
    <row r="20" spans="2:77" x14ac:dyDescent="0.6">
      <c r="B20" s="265" t="s">
        <v>42</v>
      </c>
      <c r="C20" s="266">
        <f>IF(ISBLANK(VLOOKUP(C$8,'Basisreihen Destatis 2023 B.''21'!$T$8:$W$125,4,FALSE)),"-",VLOOKUP(C$8,'Basisreihen Destatis 2023 B.''21'!$T$8:$W$125,4,FALSE))</f>
        <v>2.6259999999999999</v>
      </c>
      <c r="D20" s="266">
        <f>IF(ISBLANK(VLOOKUP(D$8,'Basisreihen Destatis 2023 B.''21'!$T$8:$W$125,4,FALSE)),"-",VLOOKUP(D$8,'Basisreihen Destatis 2023 B.''21'!$T$8:$W$125,4,FALSE))</f>
        <v>2.5030000000000001</v>
      </c>
      <c r="E20" s="266">
        <f>IF(ISBLANK(VLOOKUP(E$8,'Basisreihen Destatis 2023 B.''21'!$T$8:$W$125,4,FALSE)),"-",VLOOKUP(E$8,'Basisreihen Destatis 2023 B.''21'!$T$8:$W$125,4,FALSE))</f>
        <v>2.8980000000000001</v>
      </c>
      <c r="F20" s="266">
        <f>IF(ISBLANK(VLOOKUP(F$8,'Basisreihen Destatis 2023 B.''21'!$T$8:$W$125,4,FALSE)),"-",VLOOKUP(F$8,'Basisreihen Destatis 2023 B.''21'!$T$8:$W$125,4,FALSE))</f>
        <v>3.0880000000000001</v>
      </c>
      <c r="G20" s="266">
        <f>IF(ISBLANK(VLOOKUP(G$8,'Basisreihen Destatis 2023 B.''21'!$T$8:$W$125,4,FALSE)),"-",VLOOKUP(G$8,'Basisreihen Destatis 2023 B.''21'!$T$8:$W$125,4,FALSE))</f>
        <v>2.9860000000000002</v>
      </c>
      <c r="H20" s="266">
        <f>IF(ISBLANK(VLOOKUP(H$8,'Basisreihen Destatis 2023 B.''21'!$T$8:$W$125,4,FALSE)),"-",VLOOKUP(H$8,'Basisreihen Destatis 2023 B.''21'!$T$8:$W$125,4,FALSE))</f>
        <v>3</v>
      </c>
      <c r="I20" s="266">
        <f>IF(ISBLANK(VLOOKUP(I$8,'Basisreihen Destatis 2023 B.''21'!$T$8:$W$125,4,FALSE)),"-",VLOOKUP(I$8,'Basisreihen Destatis 2023 B.''21'!$T$8:$W$125,4,FALSE))</f>
        <v>3.1629999999999998</v>
      </c>
      <c r="J20" s="266">
        <f>IF(ISBLANK(VLOOKUP(J$8,'Basisreihen Destatis 2023 B.''21'!$T$8:$W$125,4,FALSE)),"-",VLOOKUP(J$8,'Basisreihen Destatis 2023 B.''21'!$T$8:$W$125,4,FALSE))</f>
        <v>3.2450000000000001</v>
      </c>
      <c r="K20" s="266">
        <f>IF(ISBLANK(VLOOKUP(K$8,'Basisreihen Destatis 2023 B.''21'!$T$8:$W$125,4,FALSE)),"-",VLOOKUP(K$8,'Basisreihen Destatis 2023 B.''21'!$T$8:$W$125,4,FALSE))</f>
        <v>3.3610000000000002</v>
      </c>
      <c r="L20" s="266">
        <f>IF(ISBLANK(VLOOKUP(L$8,'Basisreihen Destatis 2023 B.''21'!$T$8:$W$125,4,FALSE)),"-",VLOOKUP(L$8,'Basisreihen Destatis 2023 B.''21'!$T$8:$W$125,4,FALSE))</f>
        <v>3.4689999999999999</v>
      </c>
      <c r="M20" s="266">
        <f>IF(ISBLANK(VLOOKUP(M$8,'Basisreihen Destatis 2023 B.''21'!$T$8:$W$125,4,FALSE)),"-",VLOOKUP(M$8,'Basisreihen Destatis 2023 B.''21'!$T$8:$W$125,4,FALSE))</f>
        <v>3.653</v>
      </c>
      <c r="N20" s="266">
        <f>IF(ISBLANK(VLOOKUP(N$8,'Basisreihen Destatis 2023 B.''21'!$T$8:$W$125,4,FALSE)),"-",VLOOKUP(N$8,'Basisreihen Destatis 2023 B.''21'!$T$8:$W$125,4,FALSE))</f>
        <v>3.9249999999999998</v>
      </c>
      <c r="O20" s="266">
        <f>IF(ISBLANK(VLOOKUP(O$8,'Basisreihen Destatis 2023 B.''21'!$T$8:$W$125,4,FALSE)),"-",VLOOKUP(O$8,'Basisreihen Destatis 2023 B.''21'!$T$8:$W$125,4,FALSE))</f>
        <v>4.2240000000000002</v>
      </c>
      <c r="P20" s="266">
        <f>IF(ISBLANK(VLOOKUP(P$8,'Basisreihen Destatis 2023 B.''21'!$T$8:$W$125,4,FALSE)),"-",VLOOKUP(P$8,'Basisreihen Destatis 2023 B.''21'!$T$8:$W$125,4,FALSE))</f>
        <v>4.5709999999999997</v>
      </c>
      <c r="Q20" s="266">
        <f>IF(ISBLANK(VLOOKUP(Q$8,'Basisreihen Destatis 2023 B.''21'!$T$8:$W$125,4,FALSE)),"-",VLOOKUP(Q$8,'Basisreihen Destatis 2023 B.''21'!$T$8:$W$125,4,FALSE))</f>
        <v>4.8099999999999996</v>
      </c>
      <c r="R20" s="266">
        <f>IF(ISBLANK(VLOOKUP(R$8,'Basisreihen Destatis 2023 B.''21'!$T$8:$W$125,4,FALSE)),"-",VLOOKUP(R$8,'Basisreihen Destatis 2023 B.''21'!$T$8:$W$125,4,FALSE))</f>
        <v>5.0339999999999998</v>
      </c>
      <c r="S20" s="266">
        <f>IF(ISBLANK(VLOOKUP(S$8,'Basisreihen Destatis 2023 B.''21'!$T$8:$W$125,4,FALSE)),"-",VLOOKUP(S$8,'Basisreihen Destatis 2023 B.''21'!$T$8:$W$125,4,FALSE))</f>
        <v>5.2450000000000001</v>
      </c>
      <c r="T20" s="266">
        <f>IF(ISBLANK(VLOOKUP(T$8,'Basisreihen Destatis 2023 B.''21'!$T$8:$W$125,4,FALSE)),"-",VLOOKUP(T$8,'Basisreihen Destatis 2023 B.''21'!$T$8:$W$125,4,FALSE))</f>
        <v>5.415</v>
      </c>
      <c r="U20" s="266">
        <f>IF(ISBLANK(VLOOKUP(U$8,'Basisreihen Destatis 2023 B.''21'!$T$8:$W$125,4,FALSE)),"-",VLOOKUP(U$8,'Basisreihen Destatis 2023 B.''21'!$T$8:$W$125,4,FALSE))</f>
        <v>5.2990000000000004</v>
      </c>
      <c r="V20" s="266">
        <f>IF(ISBLANK(VLOOKUP(V$8,'Basisreihen Destatis 2023 B.''21'!$T$8:$W$125,4,FALSE)),"-",VLOOKUP(V$8,'Basisreihen Destatis 2023 B.''21'!$T$8:$W$125,4,FALSE))</f>
        <v>5.524</v>
      </c>
      <c r="W20" s="266">
        <f>IF(ISBLANK(VLOOKUP(W$8,'Basisreihen Destatis 2023 B.''21'!$T$8:$W$125,4,FALSE)),"-",VLOOKUP(W$8,'Basisreihen Destatis 2023 B.''21'!$T$8:$W$125,4,FALSE))</f>
        <v>5.84</v>
      </c>
      <c r="X20" s="266">
        <f>IF(ISBLANK(VLOOKUP(X$8,'Basisreihen Destatis 2023 B.''21'!$T$8:$W$125,4,FALSE)),"-",VLOOKUP(X$8,'Basisreihen Destatis 2023 B.''21'!$T$8:$W$125,4,FALSE))</f>
        <v>6.8029999999999999</v>
      </c>
      <c r="Y20" s="266">
        <f>IF(ISBLANK(VLOOKUP(Y$8,'Basisreihen Destatis 2023 B.''21'!$T$8:$W$125,4,FALSE)),"-",VLOOKUP(Y$8,'Basisreihen Destatis 2023 B.''21'!$T$8:$W$125,4,FALSE))</f>
        <v>7.5049999999999999</v>
      </c>
      <c r="Z20" s="266">
        <f>IF(ISBLANK(VLOOKUP(Z$8,'Basisreihen Destatis 2023 B.''21'!$T$8:$W$125,4,FALSE)),"-",VLOOKUP(Z$8,'Basisreihen Destatis 2023 B.''21'!$T$8:$W$125,4,FALSE))</f>
        <v>8.0120000000000005</v>
      </c>
      <c r="AA20" s="266">
        <f>IF(ISBLANK(VLOOKUP(AA$8,'Basisreihen Destatis 2023 B.''21'!$T$8:$W$125,4,FALSE)),"-",VLOOKUP(AA$8,'Basisreihen Destatis 2023 B.''21'!$T$8:$W$125,4,FALSE))</f>
        <v>8.6</v>
      </c>
      <c r="AB20" s="266">
        <f>IF(ISBLANK(VLOOKUP(AB$8,'Basisreihen Destatis 2023 B.''21'!$T$8:$W$125,4,FALSE)),"-",VLOOKUP(AB$8,'Basisreihen Destatis 2023 B.''21'!$T$8:$W$125,4,FALSE))</f>
        <v>9.2260000000000009</v>
      </c>
      <c r="AC20" s="266">
        <f>IF(ISBLANK(VLOOKUP(AC$8,'Basisreihen Destatis 2023 B.''21'!$T$8:$W$125,4,FALSE)),"-",VLOOKUP(AC$8,'Basisreihen Destatis 2023 B.''21'!$T$8:$W$125,4,FALSE))</f>
        <v>9.4459999999999997</v>
      </c>
      <c r="AD20" s="266">
        <f>IF(ISBLANK(VLOOKUP(AD$8,'Basisreihen Destatis 2023 B.''21'!$T$8:$W$125,4,FALSE)),"-",VLOOKUP(AD$8,'Basisreihen Destatis 2023 B.''21'!$T$8:$W$125,4,FALSE))</f>
        <v>9.7710000000000008</v>
      </c>
      <c r="AE20" s="266">
        <f>IF(ISBLANK(VLOOKUP(AE$8,'Basisreihen Destatis 2023 B.''21'!$T$8:$W$125,4,FALSE)),"-",VLOOKUP(AE$8,'Basisreihen Destatis 2023 B.''21'!$T$8:$W$125,4,FALSE))</f>
        <v>10.244999999999999</v>
      </c>
      <c r="AF20" s="266">
        <f>IF(ISBLANK(VLOOKUP(AF$8,'Basisreihen Destatis 2023 B.''21'!$T$8:$W$125,4,FALSE)),"-",VLOOKUP(AF$8,'Basisreihen Destatis 2023 B.''21'!$T$8:$W$125,4,FALSE))</f>
        <v>10.878</v>
      </c>
      <c r="AG20" s="266">
        <f>IF(ISBLANK(VLOOKUP(AG$8,'Basisreihen Destatis 2023 B.''21'!$T$8:$W$125,4,FALSE)),"-",VLOOKUP(AG$8,'Basisreihen Destatis 2023 B.''21'!$T$8:$W$125,4,FALSE))</f>
        <v>11.833</v>
      </c>
      <c r="AH20" s="266">
        <f>IF(ISBLANK(VLOOKUP(AH$8,'Basisreihen Destatis 2023 B.''21'!$T$8:$W$125,4,FALSE)),"-",VLOOKUP(AH$8,'Basisreihen Destatis 2023 B.''21'!$T$8:$W$125,4,FALSE))</f>
        <v>13.097</v>
      </c>
      <c r="AI20" s="266">
        <f>IF(ISBLANK(VLOOKUP(AI$8,'Basisreihen Destatis 2023 B.''21'!$T$8:$W$125,4,FALSE)),"-",VLOOKUP(AI$8,'Basisreihen Destatis 2023 B.''21'!$T$8:$W$125,4,FALSE))</f>
        <v>13.863</v>
      </c>
      <c r="AJ20" s="266">
        <f>IF(ISBLANK(VLOOKUP(AJ$8,'Basisreihen Destatis 2023 B.''21'!$T$8:$W$125,4,FALSE)),"-",VLOOKUP(AJ$8,'Basisreihen Destatis 2023 B.''21'!$T$8:$W$125,4,FALSE))</f>
        <v>14.263</v>
      </c>
      <c r="AK20" s="266">
        <f>IF(ISBLANK(VLOOKUP(AK$8,'Basisreihen Destatis 2023 B.''21'!$T$8:$W$125,4,FALSE)),"-",VLOOKUP(AK$8,'Basisreihen Destatis 2023 B.''21'!$T$8:$W$125,4,FALSE))</f>
        <v>14.564</v>
      </c>
      <c r="AL20" s="266">
        <f>IF(ISBLANK(VLOOKUP(AL$8,'Basisreihen Destatis 2023 B.''21'!$T$8:$W$125,4,FALSE)),"-",VLOOKUP(AL$8,'Basisreihen Destatis 2023 B.''21'!$T$8:$W$125,4,FALSE))</f>
        <v>14.923999999999999</v>
      </c>
      <c r="AM20" s="266">
        <f>IF(ISBLANK(VLOOKUP(AM$8,'Basisreihen Destatis 2023 B.''21'!$T$8:$W$125,4,FALSE)),"-",VLOOKUP(AM$8,'Basisreihen Destatis 2023 B.''21'!$T$8:$W$125,4,FALSE))</f>
        <v>14.987</v>
      </c>
      <c r="AN20" s="266">
        <f>IF(ISBLANK(VLOOKUP(AN$8,'Basisreihen Destatis 2023 B.''21'!$T$8:$W$125,4,FALSE)),"-",VLOOKUP(AN$8,'Basisreihen Destatis 2023 B.''21'!$T$8:$W$125,4,FALSE))</f>
        <v>15.193</v>
      </c>
      <c r="AO20" s="266">
        <f>IF(ISBLANK(VLOOKUP(AO$8,'Basisreihen Destatis 2023 B.''21'!$T$8:$W$125,4,FALSE)),"-",VLOOKUP(AO$8,'Basisreihen Destatis 2023 B.''21'!$T$8:$W$125,4,FALSE))</f>
        <v>15.481999999999999</v>
      </c>
      <c r="AP20" s="266">
        <f>IF(ISBLANK(VLOOKUP(AP$8,'Basisreihen Destatis 2023 B.''21'!$T$8:$W$125,4,FALSE)),"-",VLOOKUP(AP$8,'Basisreihen Destatis 2023 B.''21'!$T$8:$W$125,4,FALSE))</f>
        <v>15.811</v>
      </c>
      <c r="AQ20" s="266">
        <f>IF(ISBLANK(VLOOKUP(AQ$8,'Basisreihen Destatis 2023 B.''21'!$T$8:$W$125,4,FALSE)),"-",VLOOKUP(AQ$8,'Basisreihen Destatis 2023 B.''21'!$T$8:$W$125,4,FALSE))</f>
        <v>16.388999999999999</v>
      </c>
      <c r="AR20" s="266">
        <f>IF(ISBLANK(VLOOKUP(AR$8,'Basisreihen Destatis 2023 B.''21'!$T$8:$W$125,4,FALSE)),"-",VLOOKUP(AR$8,'Basisreihen Destatis 2023 B.''21'!$T$8:$W$125,4,FALSE))</f>
        <v>17.445</v>
      </c>
      <c r="AS20" s="266">
        <f>IF(ISBLANK(VLOOKUP(AS$8,'Basisreihen Destatis 2023 B.''21'!$T$8:$W$125,4,FALSE)),"-",VLOOKUP(AS$8,'Basisreihen Destatis 2023 B.''21'!$T$8:$W$125,4,FALSE))</f>
        <v>18.655999999999999</v>
      </c>
      <c r="AT20" s="266">
        <f>IF(ISBLANK(VLOOKUP(AT$8,'Basisreihen Destatis 2023 B.''21'!$T$8:$W$125,4,FALSE)),"-",VLOOKUP(AT$8,'Basisreihen Destatis 2023 B.''21'!$T$8:$W$125,4,FALSE))</f>
        <v>19.850000000000001</v>
      </c>
      <c r="AU20" s="266">
        <f>IF(ISBLANK(VLOOKUP(AU$8,'Basisreihen Destatis 2023 B.''21'!$T$8:$W$125,4,FALSE)),"-",VLOOKUP(AU$8,'Basisreihen Destatis 2023 B.''21'!$T$8:$W$125,4,FALSE))</f>
        <v>20.83</v>
      </c>
      <c r="AV20" s="266">
        <f>IF(ISBLANK(VLOOKUP(AV$8,'Basisreihen Destatis 2023 B.''21'!$T$8:$W$125,4,FALSE)),"-",VLOOKUP(AV$8,'Basisreihen Destatis 2023 B.''21'!$T$8:$W$125,4,FALSE))</f>
        <v>21.329000000000001</v>
      </c>
      <c r="AW20" s="266">
        <f>IF(ISBLANK(VLOOKUP(AW$8,'Basisreihen Destatis 2023 B.''21'!$T$8:$W$125,4,FALSE)),"-",VLOOKUP(AW$8,'Basisreihen Destatis 2023 B.''21'!$T$8:$W$125,4,FALSE))</f>
        <v>21.829000000000001</v>
      </c>
      <c r="AX20" s="266">
        <f>IF(ISBLANK(VLOOKUP(AX$8,'Basisreihen Destatis 2023 B.''21'!$T$8:$W$125,4,FALSE)),"-",VLOOKUP(AX$8,'Basisreihen Destatis 2023 B.''21'!$T$8:$W$125,4,FALSE))</f>
        <v>21.791</v>
      </c>
      <c r="AY20" s="266">
        <f>IF(ISBLANK(VLOOKUP(AY$8,'Basisreihen Destatis 2023 B.''21'!$T$8:$W$125,4,FALSE)),"-",VLOOKUP(AY$8,'Basisreihen Destatis 2023 B.''21'!$T$8:$W$125,4,FALSE))</f>
        <v>21.626999999999999</v>
      </c>
      <c r="AZ20" s="266">
        <f>IF(ISBLANK(VLOOKUP(AZ$8,'Basisreihen Destatis 2023 B.''21'!$T$8:$W$125,4,FALSE)),"-",VLOOKUP(AZ$8,'Basisreihen Destatis 2023 B.''21'!$T$8:$W$125,4,FALSE))</f>
        <v>21.550999999999998</v>
      </c>
      <c r="BA20" s="266">
        <f>IF(ISBLANK(VLOOKUP(BA$8,'Basisreihen Destatis 2023 B.''21'!$T$8:$W$125,4,FALSE)),"-",VLOOKUP(BA$8,'Basisreihen Destatis 2023 B.''21'!$T$8:$W$125,4,FALSE))</f>
        <v>21.474</v>
      </c>
      <c r="BB20" s="266">
        <f>IF(ISBLANK(VLOOKUP(BB$8,'Basisreihen Destatis 2023 B.''21'!$T$8:$W$125,4,FALSE)),"-",VLOOKUP(BB$8,'Basisreihen Destatis 2023 B.''21'!$T$8:$W$125,4,FALSE))</f>
        <v>21.545000000000002</v>
      </c>
      <c r="BC20" s="266">
        <f>IF(ISBLANK(VLOOKUP(BC$8,'Basisreihen Destatis 2023 B.''21'!$T$8:$W$125,4,FALSE)),"-",VLOOKUP(BC$8,'Basisreihen Destatis 2023 B.''21'!$T$8:$W$125,4,FALSE))</f>
        <v>21.529</v>
      </c>
      <c r="BD20" s="266">
        <f>IF(ISBLANK(VLOOKUP(BD$8,'Basisreihen Destatis 2023 B.''21'!$T$8:$W$125,4,FALSE)),"-",VLOOKUP(BD$8,'Basisreihen Destatis 2023 B.''21'!$T$8:$W$125,4,FALSE))</f>
        <v>21.518000000000001</v>
      </c>
      <c r="BE20" s="266">
        <f>IF(ISBLANK(VLOOKUP(BE$8,'Basisreihen Destatis 2023 B.''21'!$T$8:$W$125,4,FALSE)),"-",VLOOKUP(BE$8,'Basisreihen Destatis 2023 B.''21'!$T$8:$W$125,4,FALSE))</f>
        <v>21.529</v>
      </c>
      <c r="BF20" s="266">
        <f>IF(ISBLANK(VLOOKUP(BF$8,'Basisreihen Destatis 2023 B.''21'!$T$8:$W$125,4,FALSE)),"-",VLOOKUP(BF$8,'Basisreihen Destatis 2023 B.''21'!$T$8:$W$125,4,FALSE))</f>
        <v>21.809000000000001</v>
      </c>
      <c r="BG20" s="266">
        <f>IF(ISBLANK(VLOOKUP(BG$8,'Basisreihen Destatis 2023 B.''21'!$T$8:$W$125,4,FALSE)),"-",VLOOKUP(BG$8,'Basisreihen Destatis 2023 B.''21'!$T$8:$W$125,4,FALSE))</f>
        <v>22.003</v>
      </c>
      <c r="BH20" s="266">
        <f>IF(ISBLANK(VLOOKUP(BH$8,'Basisreihen Destatis 2023 B.''21'!$T$8:$W$125,4,FALSE)),"-",VLOOKUP(BH$8,'Basisreihen Destatis 2023 B.''21'!$T$8:$W$125,4,FALSE))</f>
        <v>22.420999999999999</v>
      </c>
      <c r="BI20" s="266">
        <f>IF(ISBLANK(VLOOKUP(BI$8,'Basisreihen Destatis 2023 B.''21'!$T$8:$W$125,4,FALSE)),"-",VLOOKUP(BI$8,'Basisreihen Destatis 2023 B.''21'!$T$8:$W$125,4,FALSE))</f>
        <v>23.917000000000002</v>
      </c>
      <c r="BJ20" s="266">
        <f>IF(ISBLANK(VLOOKUP(BJ$8,'Basisreihen Destatis 2023 B.''21'!$T$8:$W$125,4,FALSE)),"-",VLOOKUP(BJ$8,'Basisreihen Destatis 2023 B.''21'!$T$8:$W$125,4,FALSE))</f>
        <v>24.599</v>
      </c>
      <c r="BK20" s="266">
        <f>IF(ISBLANK(VLOOKUP(BK$8,'Basisreihen Destatis 2023 B.''21'!$T$8:$W$125,4,FALSE)),"-",VLOOKUP(BK$8,'Basisreihen Destatis 2023 B.''21'!$T$8:$W$125,4,FALSE))</f>
        <v>24.808</v>
      </c>
      <c r="BL20" s="266">
        <f>IF(ISBLANK(VLOOKUP(BL$8,'Basisreihen Destatis 2023 B.''21'!$T$8:$W$125,4,FALSE)),"-",VLOOKUP(BL$8,'Basisreihen Destatis 2023 B.''21'!$T$8:$W$125,4,FALSE))</f>
        <v>25.064</v>
      </c>
      <c r="BM20" s="266">
        <f>IF(ISBLANK(VLOOKUP(BM$8,'Basisreihen Destatis 2023 B.''21'!$T$8:$W$125,4,FALSE)),"-",VLOOKUP(BM$8,'Basisreihen Destatis 2023 B.''21'!$T$8:$W$125,4,FALSE))</f>
        <v>25.753</v>
      </c>
      <c r="BN20" s="266">
        <f>IF(ISBLANK(VLOOKUP(BN$8,'Basisreihen Destatis 2023 B.''21'!$T$8:$W$125,4,FALSE)),"-",VLOOKUP(BN$8,'Basisreihen Destatis 2023 B.''21'!$T$8:$W$125,4,FALSE))</f>
        <v>26.411000000000001</v>
      </c>
      <c r="BO20" s="266">
        <f>IF(ISBLANK(VLOOKUP(BO$8,'Basisreihen Destatis 2023 B.''21'!$T$8:$W$125,4,FALSE)),"-",VLOOKUP(BO$8,'Basisreihen Destatis 2023 B.''21'!$T$8:$W$125,4,FALSE))</f>
        <v>26.95</v>
      </c>
      <c r="BP20" s="266">
        <f>IF(ISBLANK(VLOOKUP(BP$8,'Basisreihen Destatis 2023 B.''21'!$T$8:$W$125,4,FALSE)),"-",VLOOKUP(BP$8,'Basisreihen Destatis 2023 B.''21'!$T$8:$W$125,4,FALSE))</f>
        <v>27.413</v>
      </c>
      <c r="BQ20" s="266">
        <f>IF(ISBLANK(VLOOKUP(BQ$8,'Basisreihen Destatis 2023 B.''21'!$T$8:$W$125,4,FALSE)),"-",VLOOKUP(BQ$8,'Basisreihen Destatis 2023 B.''21'!$T$8:$W$125,4,FALSE))</f>
        <v>27.832000000000001</v>
      </c>
      <c r="BR20" s="266">
        <f>IF(ISBLANK(VLOOKUP(BR$8,'Basisreihen Destatis 2023 B.''21'!$T$8:$W$125,4,FALSE)),"-",VLOOKUP(BR$8,'Basisreihen Destatis 2023 B.''21'!$T$8:$W$125,4,FALSE))</f>
        <v>28.402000000000001</v>
      </c>
      <c r="BS20" s="266">
        <f>IF(ISBLANK(VLOOKUP(BS$8,'Basisreihen Destatis 2023 B.''21'!$T$8:$W$125,4,FALSE)),"-",VLOOKUP(BS$8,'Basisreihen Destatis 2023 B.''21'!$T$8:$W$125,4,FALSE))</f>
        <v>29.292999999999999</v>
      </c>
      <c r="BT20" s="266">
        <f>IF(ISBLANK(VLOOKUP(BT$8,'Basisreihen Destatis 2023 B.''21'!$T$8:$W$125,4,FALSE)),"-",VLOOKUP(BT$8,'Basisreihen Destatis 2023 B.''21'!$T$8:$W$125,4,FALSE))</f>
        <v>30.58</v>
      </c>
      <c r="BU20" s="266">
        <f>IF(ISBLANK(VLOOKUP(BU$8,'Basisreihen Destatis 2023 B.''21'!$T$8:$W$125,4,FALSE)),"-",VLOOKUP(BU$8,'Basisreihen Destatis 2023 B.''21'!$T$8:$W$125,4,FALSE))</f>
        <v>31.902000000000001</v>
      </c>
      <c r="BV20" s="266">
        <f>IF(ISBLANK(VLOOKUP(BV$8,'Basisreihen Destatis 2023 B.''21'!$T$8:$W$125,4,FALSE)),"-",VLOOKUP(BV$8,'Basisreihen Destatis 2023 B.''21'!$T$8:$W$125,4,FALSE))</f>
        <v>32.396000000000001</v>
      </c>
      <c r="BW20" s="266">
        <f>IF(ISBLANK(VLOOKUP(BW$8,'Basisreihen Destatis 2023 B.''21'!$T$8:$W$125,4,FALSE)),"-",VLOOKUP(BW$8,'Basisreihen Destatis 2023 B.''21'!$T$8:$W$125,4,FALSE))</f>
        <v>35.39</v>
      </c>
      <c r="BX20" s="266">
        <f>IF(ISBLANK(VLOOKUP(BX$8,'Basisreihen Destatis 2023 B.''21'!$T$8:$W$125,4,FALSE)),"-",VLOOKUP(BX$8,'Basisreihen Destatis 2023 B.''21'!$T$8:$W$125,4,FALSE))</f>
        <v>41.167000000000002</v>
      </c>
      <c r="BY20" s="267">
        <f>IF(ISBLANK(VLOOKUP(BY$8,'Basisreihen Destatis 2023 B.''21'!$T$8:$W$125,4,FALSE)),"-",VLOOKUP(BY$8,'Basisreihen Destatis 2023 B.''21'!$T$8:$W$125,4,FALSE))</f>
        <v>44.616999999999997</v>
      </c>
    </row>
    <row r="21" spans="2:77" x14ac:dyDescent="0.6">
      <c r="B21" s="262" t="s">
        <v>48</v>
      </c>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c r="AV21" s="268"/>
      <c r="AW21" s="268"/>
      <c r="AX21" s="268"/>
      <c r="AY21" s="268"/>
      <c r="AZ21" s="268"/>
      <c r="BA21" s="268"/>
      <c r="BB21" s="268"/>
      <c r="BC21" s="268"/>
      <c r="BD21" s="268"/>
      <c r="BE21" s="268"/>
      <c r="BF21" s="268"/>
      <c r="BG21" s="268"/>
      <c r="BH21" s="268"/>
      <c r="BI21" s="268"/>
      <c r="BJ21" s="268"/>
      <c r="BK21" s="268"/>
      <c r="BL21" s="268"/>
      <c r="BM21" s="268"/>
      <c r="BN21" s="268"/>
      <c r="BO21" s="268"/>
      <c r="BP21" s="268"/>
      <c r="BQ21" s="268"/>
      <c r="BR21" s="268"/>
      <c r="BS21" s="268"/>
      <c r="BT21" s="268"/>
      <c r="BU21" s="268"/>
      <c r="BV21" s="268"/>
      <c r="BW21" s="268"/>
      <c r="BX21" s="268"/>
      <c r="BY21" s="269"/>
    </row>
    <row r="22" spans="2:77" x14ac:dyDescent="0.6">
      <c r="B22" s="265" t="s">
        <v>49</v>
      </c>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f>IF(ISBLANK(VLOOKUP(BB$8,'Basisreihen Destatis 2023 B.''21'!$K$8:$R$91,2,FALSE)),"-",VLOOKUP(BB$8,'Basisreihen Destatis 2023 B.''21'!$K$8:$R$91,2,FALSE))</f>
        <v>100</v>
      </c>
      <c r="BC22" s="266">
        <f>IF(ISBLANK(VLOOKUP(BC$8,'Basisreihen Destatis 2023 B.''21'!$K$8:$R$86,2,FALSE)),"-",VLOOKUP(BC$8,'Basisreihen Destatis 2023 B.''21'!$K$8:$R$86,2,FALSE))</f>
        <v>104.4</v>
      </c>
      <c r="BD22" s="266">
        <f>IF(ISBLANK(VLOOKUP(BD$8,'Basisreihen Destatis 2023 B.''21'!$K$8:$R$86,2,FALSE)),"-",VLOOKUP(BD$8,'Basisreihen Destatis 2023 B.''21'!$K$8:$R$86,2,FALSE))</f>
        <v>104.1</v>
      </c>
      <c r="BE22" s="266">
        <f>IF(ISBLANK(VLOOKUP(BE$8,'Basisreihen Destatis 2023 B.''21'!$K$8:$R$86,2,FALSE)),"-",VLOOKUP(BE$8,'Basisreihen Destatis 2023 B.''21'!$K$8:$R$86,2,FALSE))</f>
        <v>107.2</v>
      </c>
      <c r="BF22" s="266">
        <f>IF(ISBLANK(VLOOKUP(BF$8,'Basisreihen Destatis 2023 B.''21'!$K$8:$R$86,2,FALSE)),"-",VLOOKUP(BF$8,'Basisreihen Destatis 2023 B.''21'!$K$8:$R$86,2,FALSE))</f>
        <v>122.1</v>
      </c>
      <c r="BG22" s="266">
        <f>IF(ISBLANK(VLOOKUP(BG$8,'Basisreihen Destatis 2023 B.''21'!$K$8:$R$86,2,FALSE)),"-",VLOOKUP(BG$8,'Basisreihen Destatis 2023 B.''21'!$K$8:$R$86,2,FALSE))</f>
        <v>137.19999999999999</v>
      </c>
      <c r="BH22" s="266"/>
      <c r="BI22" s="266"/>
      <c r="BJ22" s="266"/>
      <c r="BK22" s="266"/>
      <c r="BL22" s="266"/>
      <c r="BM22" s="266"/>
      <c r="BN22" s="266"/>
      <c r="BO22" s="266"/>
      <c r="BP22" s="266"/>
      <c r="BQ22" s="266"/>
      <c r="BR22" s="266"/>
      <c r="BS22" s="266"/>
      <c r="BT22" s="266"/>
      <c r="BU22" s="266"/>
      <c r="BV22" s="266"/>
      <c r="BW22" s="266"/>
      <c r="BX22" s="266"/>
      <c r="BY22" s="267"/>
    </row>
    <row r="23" spans="2:77" x14ac:dyDescent="0.6">
      <c r="B23" s="265" t="s">
        <v>53</v>
      </c>
      <c r="C23" s="266"/>
      <c r="D23" s="266"/>
      <c r="E23" s="266"/>
      <c r="F23" s="266"/>
      <c r="G23" s="266"/>
      <c r="H23" s="266"/>
      <c r="I23" s="266"/>
      <c r="J23" s="266"/>
      <c r="K23" s="266"/>
      <c r="L23" s="266"/>
      <c r="M23" s="266"/>
      <c r="N23" s="266"/>
      <c r="O23" s="266"/>
      <c r="P23" s="266"/>
      <c r="Q23" s="266"/>
      <c r="R23" s="266"/>
      <c r="S23" s="266"/>
      <c r="T23" s="266"/>
      <c r="U23" s="266"/>
      <c r="V23" s="266">
        <f>IF(ISBLANK(VLOOKUP(V$8,'Basisreihen Destatis 2023 B.''21'!$K$8:$R$91,3,FALSE)),"-",VLOOKUP(V$8,'Basisreihen Destatis 2023 B.''21'!$K$8:$R$91,3,FALSE))</f>
        <v>55</v>
      </c>
      <c r="W23" s="266">
        <f>IF(ISBLANK(VLOOKUP(W$8,'Basisreihen Destatis 2023 B.''21'!$K$8:$R$91,3,FALSE)),"-",VLOOKUP(W$8,'Basisreihen Destatis 2023 B.''21'!$K$8:$R$91,3,FALSE))</f>
        <v>56.7</v>
      </c>
      <c r="X23" s="266">
        <f>IF(ISBLANK(VLOOKUP(X$8,'Basisreihen Destatis 2023 B.''21'!$K$8:$R$91,3,FALSE)),"-",VLOOKUP(X$8,'Basisreihen Destatis 2023 B.''21'!$K$8:$R$91,3,FALSE))</f>
        <v>60.6</v>
      </c>
      <c r="Y23" s="266">
        <f>IF(ISBLANK(VLOOKUP(Y$8,'Basisreihen Destatis 2023 B.''21'!$K$8:$R$91,3,FALSE)),"-",VLOOKUP(Y$8,'Basisreihen Destatis 2023 B.''21'!$K$8:$R$91,3,FALSE))</f>
        <v>61.6</v>
      </c>
      <c r="Z23" s="266">
        <f>IF(ISBLANK(VLOOKUP(Z$8,'Basisreihen Destatis 2023 B.''21'!$K$8:$R$91,3,FALSE)),"-",VLOOKUP(Z$8,'Basisreihen Destatis 2023 B.''21'!$K$8:$R$91,3,FALSE))</f>
        <v>61.6</v>
      </c>
      <c r="AA23" s="266">
        <f>IF(ISBLANK(VLOOKUP(AA$8,'Basisreihen Destatis 2023 B.''21'!$K$8:$R$91,3,FALSE)),"-",VLOOKUP(AA$8,'Basisreihen Destatis 2023 B.''21'!$K$8:$R$91,3,FALSE))</f>
        <v>67</v>
      </c>
      <c r="AB23" s="266">
        <f>IF(ISBLANK(VLOOKUP(AB$8,'Basisreihen Destatis 2023 B.''21'!$K$8:$R$91,3,FALSE)),"-",VLOOKUP(AB$8,'Basisreihen Destatis 2023 B.''21'!$K$8:$R$91,3,FALSE))</f>
        <v>76.2</v>
      </c>
      <c r="AC23" s="266">
        <f>IF(ISBLANK(VLOOKUP(AC$8,'Basisreihen Destatis 2023 B.''21'!$K$8:$R$91,3,FALSE)),"-",VLOOKUP(AC$8,'Basisreihen Destatis 2023 B.''21'!$K$8:$R$91,3,FALSE))</f>
        <v>73.5</v>
      </c>
      <c r="AD23" s="266">
        <f>IF(ISBLANK(VLOOKUP(AD$8,'Basisreihen Destatis 2023 B.''21'!$K$8:$R$91,3,FALSE)),"-",VLOOKUP(AD$8,'Basisreihen Destatis 2023 B.''21'!$K$8:$R$91,3,FALSE))</f>
        <v>75.5</v>
      </c>
      <c r="AE23" s="266">
        <f>IF(ISBLANK(VLOOKUP(AE$8,'Basisreihen Destatis 2023 B.''21'!$K$8:$R$91,3,FALSE)),"-",VLOOKUP(AE$8,'Basisreihen Destatis 2023 B.''21'!$K$8:$R$91,3,FALSE))</f>
        <v>73.599999999999994</v>
      </c>
      <c r="AF23" s="266">
        <f>IF(ISBLANK(VLOOKUP(AF$8,'Basisreihen Destatis 2023 B.''21'!$K$8:$R$91,3,FALSE)),"-",VLOOKUP(AF$8,'Basisreihen Destatis 2023 B.''21'!$K$8:$R$91,3,FALSE))</f>
        <v>75.599999999999994</v>
      </c>
      <c r="AG23" s="266">
        <f>IF(ISBLANK(VLOOKUP(AG$8,'Basisreihen Destatis 2023 B.''21'!$K$8:$R$91,3,FALSE)),"-",VLOOKUP(AG$8,'Basisreihen Destatis 2023 B.''21'!$K$8:$R$91,3,FALSE))</f>
        <v>76.5</v>
      </c>
      <c r="AH23" s="266">
        <f>IF(ISBLANK(VLOOKUP(AH$8,'Basisreihen Destatis 2023 B.''21'!$K$8:$R$91,3,FALSE)),"-",VLOOKUP(AH$8,'Basisreihen Destatis 2023 B.''21'!$K$8:$R$91,3,FALSE))</f>
        <v>77.099999999999994</v>
      </c>
      <c r="AI23" s="266">
        <f>IF(ISBLANK(VLOOKUP(AI$8,'Basisreihen Destatis 2023 B.''21'!$K$8:$R$91,3,FALSE)),"-",VLOOKUP(AI$8,'Basisreihen Destatis 2023 B.''21'!$K$8:$R$91,3,FALSE))</f>
        <v>78.5</v>
      </c>
      <c r="AJ23" s="266">
        <f>IF(ISBLANK(VLOOKUP(AJ$8,'Basisreihen Destatis 2023 B.''21'!$K$8:$R$91,3,FALSE)),"-",VLOOKUP(AJ$8,'Basisreihen Destatis 2023 B.''21'!$K$8:$R$91,3,FALSE))</f>
        <v>90.1</v>
      </c>
      <c r="AK23" s="266">
        <f>IF(ISBLANK(VLOOKUP(AK$8,'Basisreihen Destatis 2023 B.''21'!$K$8:$R$91,3,FALSE)),"-",VLOOKUP(AK$8,'Basisreihen Destatis 2023 B.''21'!$K$8:$R$91,3,FALSE))</f>
        <v>86.3</v>
      </c>
      <c r="AL23" s="266">
        <f>IF(ISBLANK(VLOOKUP(AL$8,'Basisreihen Destatis 2023 B.''21'!$K$8:$R$91,3,FALSE)),"-",VLOOKUP(AL$8,'Basisreihen Destatis 2023 B.''21'!$K$8:$R$91,3,FALSE))</f>
        <v>88</v>
      </c>
      <c r="AM23" s="266">
        <f>IF(ISBLANK(VLOOKUP(AM$8,'Basisreihen Destatis 2023 B.''21'!$K$8:$R$91,3,FALSE)),"-",VLOOKUP(AM$8,'Basisreihen Destatis 2023 B.''21'!$K$8:$R$91,3,FALSE))</f>
        <v>94.1</v>
      </c>
      <c r="AN23" s="266">
        <f>IF(ISBLANK(VLOOKUP(AN$8,'Basisreihen Destatis 2023 B.''21'!$K$8:$R$91,3,FALSE)),"-",VLOOKUP(AN$8,'Basisreihen Destatis 2023 B.''21'!$K$8:$R$91,3,FALSE))</f>
        <v>95.9</v>
      </c>
      <c r="AO23" s="266">
        <f>IF(ISBLANK(VLOOKUP(AO$8,'Basisreihen Destatis 2023 B.''21'!$K$8:$R$91,3,FALSE)),"-",VLOOKUP(AO$8,'Basisreihen Destatis 2023 B.''21'!$K$8:$R$91,3,FALSE))</f>
        <v>91.2</v>
      </c>
      <c r="AP23" s="266">
        <f>IF(ISBLANK(VLOOKUP(AP$8,'Basisreihen Destatis 2023 B.''21'!$K$8:$R$91,3,FALSE)),"-",VLOOKUP(AP$8,'Basisreihen Destatis 2023 B.''21'!$K$8:$R$91,3,FALSE))</f>
        <v>92.7</v>
      </c>
      <c r="AQ23" s="266">
        <f>IF(ISBLANK(VLOOKUP(AQ$8,'Basisreihen Destatis 2023 B.''21'!$K$8:$R$91,3,FALSE)),"-",VLOOKUP(AQ$8,'Basisreihen Destatis 2023 B.''21'!$K$8:$R$91,3,FALSE))</f>
        <v>97.1</v>
      </c>
      <c r="AR23" s="266">
        <f>IF(ISBLANK(VLOOKUP(AR$8,'Basisreihen Destatis 2023 B.''21'!$K$8:$R$91,3,FALSE)),"-",VLOOKUP(AR$8,'Basisreihen Destatis 2023 B.''21'!$K$8:$R$91,3,FALSE))</f>
        <v>98.2</v>
      </c>
      <c r="AS23" s="266">
        <f>IF(ISBLANK(VLOOKUP(AS$8,'Basisreihen Destatis 2023 B.''21'!$K$8:$R$91,3,FALSE)),"-",VLOOKUP(AS$8,'Basisreihen Destatis 2023 B.''21'!$K$8:$R$91,3,FALSE))</f>
        <v>97.5</v>
      </c>
      <c r="AT23" s="266">
        <f>IF(ISBLANK(VLOOKUP(AT$8,'Basisreihen Destatis 2023 B.''21'!$K$8:$R$91,3,FALSE)),"-",VLOOKUP(AT$8,'Basisreihen Destatis 2023 B.''21'!$K$8:$R$91,3,FALSE))</f>
        <v>97.2</v>
      </c>
      <c r="AU23" s="266">
        <f>IF(ISBLANK(VLOOKUP(AU$8,'Basisreihen Destatis 2023 B.''21'!$K$8:$R$91,3,FALSE)),"-",VLOOKUP(AU$8,'Basisreihen Destatis 2023 B.''21'!$K$8:$R$91,3,FALSE))</f>
        <v>87.7</v>
      </c>
      <c r="AV23" s="266">
        <f>IF(ISBLANK(VLOOKUP(AV$8,'Basisreihen Destatis 2023 B.''21'!$K$8:$R$91,3,FALSE)),"-",VLOOKUP(AV$8,'Basisreihen Destatis 2023 B.''21'!$K$8:$R$91,3,FALSE))</f>
        <v>88.7</v>
      </c>
      <c r="AW23" s="266">
        <f>IF(ISBLANK(VLOOKUP(AW$8,'Basisreihen Destatis 2023 B.''21'!$K$8:$R$91,3,FALSE)),"-",VLOOKUP(AW$8,'Basisreihen Destatis 2023 B.''21'!$K$8:$R$91,3,FALSE))</f>
        <v>97.8</v>
      </c>
      <c r="AX23" s="266">
        <f>IF(ISBLANK(VLOOKUP(AX$8,'Basisreihen Destatis 2023 B.''21'!$K$8:$R$91,3,FALSE)),"-",VLOOKUP(AX$8,'Basisreihen Destatis 2023 B.''21'!$K$8:$R$91,3,FALSE))</f>
        <v>94.9</v>
      </c>
      <c r="AY23" s="266">
        <f>IF(ISBLANK(VLOOKUP(AY$8,'Basisreihen Destatis 2023 B.''21'!$K$8:$R$91,3,FALSE)),"-",VLOOKUP(AY$8,'Basisreihen Destatis 2023 B.''21'!$K$8:$R$91,3,FALSE))</f>
        <v>94.5</v>
      </c>
      <c r="AZ23" s="266">
        <f>IF(ISBLANK(VLOOKUP(AZ$8,'Basisreihen Destatis 2023 B.''21'!$K$8:$R$91,3,FALSE)),"-",VLOOKUP(AZ$8,'Basisreihen Destatis 2023 B.''21'!$K$8:$R$91,3,FALSE))</f>
        <v>96.4</v>
      </c>
      <c r="BA23" s="266">
        <f>IF(ISBLANK(VLOOKUP(BA$8,'Basisreihen Destatis 2023 B.''21'!$K$8:$R$91,3,FALSE)),"-",VLOOKUP(BA$8,'Basisreihen Destatis 2023 B.''21'!$K$8:$R$91,3,FALSE))</f>
        <v>93.2</v>
      </c>
      <c r="BB23" s="266">
        <f>IF(ISBLANK(VLOOKUP(BB$8,'Basisreihen Destatis 2023 B.''21'!$K$8:$R$91,3,FALSE)),"-",VLOOKUP(BB$8,'Basisreihen Destatis 2023 B.''21'!$K$8:$R$91,3,FALSE))</f>
        <v>100</v>
      </c>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7"/>
    </row>
    <row r="24" spans="2:77" x14ac:dyDescent="0.6">
      <c r="B24" s="265" t="s">
        <v>57</v>
      </c>
      <c r="C24" s="266">
        <f>IF(ISBLANK(VLOOKUP(C$8,'Basisreihen Destatis 2023 B.''21'!$K$8:$R$91,4,FALSE)),"-",VLOOKUP(C$8,'Basisreihen Destatis 2023 B.''21'!$K$8:$R$91,4,FALSE))</f>
        <v>31.7</v>
      </c>
      <c r="D24" s="266">
        <f>IF(ISBLANK(VLOOKUP(D$8,'Basisreihen Destatis 2023 B.''21'!$K$8:$R$91,4,FALSE)),"-",VLOOKUP(D$8,'Basisreihen Destatis 2023 B.''21'!$K$8:$R$91,4,FALSE))</f>
        <v>32.9</v>
      </c>
      <c r="E24" s="266">
        <f>IF(ISBLANK(VLOOKUP(E$8,'Basisreihen Destatis 2023 B.''21'!$K$8:$R$91,4,FALSE)),"-",VLOOKUP(E$8,'Basisreihen Destatis 2023 B.''21'!$K$8:$R$91,4,FALSE))</f>
        <v>40.200000000000003</v>
      </c>
      <c r="F24" s="266">
        <f>IF(ISBLANK(VLOOKUP(F$8,'Basisreihen Destatis 2023 B.''21'!$K$8:$R$91,4,FALSE)),"-",VLOOKUP(F$8,'Basisreihen Destatis 2023 B.''21'!$K$8:$R$91,4,FALSE))</f>
        <v>56</v>
      </c>
      <c r="G24" s="266">
        <f>IF(ISBLANK(VLOOKUP(G$8,'Basisreihen Destatis 2023 B.''21'!$K$8:$R$91,4,FALSE)),"-",VLOOKUP(G$8,'Basisreihen Destatis 2023 B.''21'!$K$8:$R$91,4,FALSE))</f>
        <v>58.3</v>
      </c>
      <c r="H24" s="266">
        <f>IF(ISBLANK(VLOOKUP(H$8,'Basisreihen Destatis 2023 B.''21'!$K$8:$R$91,4,FALSE)),"-",VLOOKUP(H$8,'Basisreihen Destatis 2023 B.''21'!$K$8:$R$91,4,FALSE))</f>
        <v>56.5</v>
      </c>
      <c r="I24" s="266">
        <f>IF(ISBLANK(VLOOKUP(I$8,'Basisreihen Destatis 2023 B.''21'!$K$8:$R$91,4,FALSE)),"-",VLOOKUP(I$8,'Basisreihen Destatis 2023 B.''21'!$K$8:$R$91,4,FALSE))</f>
        <v>58.3</v>
      </c>
      <c r="J24" s="266">
        <f>IF(ISBLANK(VLOOKUP(J$8,'Basisreihen Destatis 2023 B.''21'!$K$8:$R$91,4,FALSE)),"-",VLOOKUP(J$8,'Basisreihen Destatis 2023 B.''21'!$K$8:$R$91,4,FALSE))</f>
        <v>59.9</v>
      </c>
      <c r="K24" s="266">
        <f>IF(ISBLANK(VLOOKUP(K$8,'Basisreihen Destatis 2023 B.''21'!$K$8:$R$91,4,FALSE)),"-",VLOOKUP(K$8,'Basisreihen Destatis 2023 B.''21'!$K$8:$R$91,4,FALSE))</f>
        <v>63.4</v>
      </c>
      <c r="L24" s="266">
        <f>IF(ISBLANK(VLOOKUP(L$8,'Basisreihen Destatis 2023 B.''21'!$K$8:$R$91,4,FALSE)),"-",VLOOKUP(L$8,'Basisreihen Destatis 2023 B.''21'!$K$8:$R$91,4,FALSE))</f>
        <v>64.5</v>
      </c>
      <c r="M24" s="266">
        <f>IF(ISBLANK(VLOOKUP(M$8,'Basisreihen Destatis 2023 B.''21'!$K$8:$R$91,4,FALSE)),"-",VLOOKUP(M$8,'Basisreihen Destatis 2023 B.''21'!$K$8:$R$91,4,FALSE))</f>
        <v>64.099999999999994</v>
      </c>
      <c r="N24" s="266">
        <f>IF(ISBLANK(VLOOKUP(N$8,'Basisreihen Destatis 2023 B.''21'!$K$8:$R$91,4,FALSE)),"-",VLOOKUP(N$8,'Basisreihen Destatis 2023 B.''21'!$K$8:$R$91,4,FALSE))</f>
        <v>64.099999999999994</v>
      </c>
      <c r="O24" s="266">
        <f>IF(ISBLANK(VLOOKUP(O$8,'Basisreihen Destatis 2023 B.''21'!$K$8:$R$91,4,FALSE)),"-",VLOOKUP(O$8,'Basisreihen Destatis 2023 B.''21'!$K$8:$R$91,4,FALSE))</f>
        <v>63.5</v>
      </c>
      <c r="P24" s="266">
        <f>IF(ISBLANK(VLOOKUP(P$8,'Basisreihen Destatis 2023 B.''21'!$K$8:$R$91,4,FALSE)),"-",VLOOKUP(P$8,'Basisreihen Destatis 2023 B.''21'!$K$8:$R$91,4,FALSE))</f>
        <v>62.8</v>
      </c>
      <c r="Q24" s="266">
        <f>IF(ISBLANK(VLOOKUP(Q$8,'Basisreihen Destatis 2023 B.''21'!$K$8:$R$91,4,FALSE)),"-",VLOOKUP(Q$8,'Basisreihen Destatis 2023 B.''21'!$K$8:$R$91,4,FALSE))</f>
        <v>61.9</v>
      </c>
      <c r="R24" s="266">
        <f>IF(ISBLANK(VLOOKUP(R$8,'Basisreihen Destatis 2023 B.''21'!$K$8:$R$91,4,FALSE)),"-",VLOOKUP(R$8,'Basisreihen Destatis 2023 B.''21'!$K$8:$R$91,4,FALSE))</f>
        <v>61.9</v>
      </c>
      <c r="S24" s="266">
        <f>IF(ISBLANK(VLOOKUP(S$8,'Basisreihen Destatis 2023 B.''21'!$K$8:$R$91,4,FALSE)),"-",VLOOKUP(S$8,'Basisreihen Destatis 2023 B.''21'!$K$8:$R$91,4,FALSE))</f>
        <v>61.6</v>
      </c>
      <c r="T24" s="266">
        <f>IF(ISBLANK(VLOOKUP(T$8,'Basisreihen Destatis 2023 B.''21'!$K$8:$R$91,4,FALSE)),"-",VLOOKUP(T$8,'Basisreihen Destatis 2023 B.''21'!$K$8:$R$91,4,FALSE))</f>
        <v>61.7</v>
      </c>
      <c r="U24" s="266">
        <f>IF(ISBLANK(VLOOKUP(U$8,'Basisreihen Destatis 2023 B.''21'!$K$8:$R$91,4,FALSE)),"-",VLOOKUP(U$8,'Basisreihen Destatis 2023 B.''21'!$K$8:$R$91,4,FALSE))</f>
        <v>57.8</v>
      </c>
      <c r="V24" s="266">
        <f>IF(ISBLANK(VLOOKUP(V$8,'Basisreihen Destatis 2023 B.''21'!$K$8:$R$91,4,FALSE)),"-",VLOOKUP(V$8,'Basisreihen Destatis 2023 B.''21'!$K$8:$R$91,4,FALSE))</f>
        <v>56.9</v>
      </c>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7"/>
    </row>
    <row r="25" spans="2:77" x14ac:dyDescent="0.6">
      <c r="B25" s="265" t="s">
        <v>60</v>
      </c>
      <c r="C25" s="266"/>
      <c r="D25" s="266"/>
      <c r="E25" s="266"/>
      <c r="F25" s="266"/>
      <c r="G25" s="266"/>
      <c r="H25" s="266"/>
      <c r="I25" s="266"/>
      <c r="J25" s="266"/>
      <c r="K25" s="266"/>
      <c r="L25" s="266">
        <f>IF(ISBLANK(VLOOKUP(L$8,'Basisreihen Destatis 2023 B.''21'!$K$8:$R$91,5,FALSE)),"-",VLOOKUP(L$8,'Basisreihen Destatis 2023 B.''21'!$K$8:$R$91,5,FALSE))</f>
        <v>68.3</v>
      </c>
      <c r="M25" s="266">
        <f>IF(ISBLANK(VLOOKUP(M$8,'Basisreihen Destatis 2023 B.''21'!$K$8:$R$91,5,FALSE)),"-",VLOOKUP(M$8,'Basisreihen Destatis 2023 B.''21'!$K$8:$R$91,5,FALSE))</f>
        <v>69.599999999999994</v>
      </c>
      <c r="N25" s="266">
        <f>IF(ISBLANK(VLOOKUP(N$8,'Basisreihen Destatis 2023 B.''21'!$K$8:$R$91,5,FALSE)),"-",VLOOKUP(N$8,'Basisreihen Destatis 2023 B.''21'!$K$8:$R$91,5,FALSE))</f>
        <v>70</v>
      </c>
      <c r="O25" s="266">
        <f>IF(ISBLANK(VLOOKUP(O$8,'Basisreihen Destatis 2023 B.''21'!$K$8:$R$91,5,FALSE)),"-",VLOOKUP(O$8,'Basisreihen Destatis 2023 B.''21'!$K$8:$R$91,5,FALSE))</f>
        <v>66.2</v>
      </c>
      <c r="P25" s="266">
        <f>IF(ISBLANK(VLOOKUP(P$8,'Basisreihen Destatis 2023 B.''21'!$K$8:$R$91,5,FALSE)),"-",VLOOKUP(P$8,'Basisreihen Destatis 2023 B.''21'!$K$8:$R$91,5,FALSE))</f>
        <v>65.900000000000006</v>
      </c>
      <c r="Q25" s="266">
        <f>IF(ISBLANK(VLOOKUP(Q$8,'Basisreihen Destatis 2023 B.''21'!$K$8:$R$91,5,FALSE)),"-",VLOOKUP(Q$8,'Basisreihen Destatis 2023 B.''21'!$K$8:$R$91,5,FALSE))</f>
        <v>65.099999999999994</v>
      </c>
      <c r="R25" s="266">
        <f>IF(ISBLANK(VLOOKUP(R$8,'Basisreihen Destatis 2023 B.''21'!$K$8:$R$91,5,FALSE)),"-",VLOOKUP(R$8,'Basisreihen Destatis 2023 B.''21'!$K$8:$R$91,5,FALSE))</f>
        <v>74</v>
      </c>
      <c r="S25" s="266">
        <f>IF(ISBLANK(VLOOKUP(S$8,'Basisreihen Destatis 2023 B.''21'!$K$8:$R$91,5,FALSE)),"-",VLOOKUP(S$8,'Basisreihen Destatis 2023 B.''21'!$K$8:$R$91,5,FALSE))</f>
        <v>82.4</v>
      </c>
      <c r="T25" s="266">
        <f>IF(ISBLANK(VLOOKUP(T$8,'Basisreihen Destatis 2023 B.''21'!$K$8:$R$91,5,FALSE)),"-",VLOOKUP(T$8,'Basisreihen Destatis 2023 B.''21'!$K$8:$R$91,5,FALSE))</f>
        <v>90.8</v>
      </c>
      <c r="U25" s="266">
        <f>IF(ISBLANK(VLOOKUP(U$8,'Basisreihen Destatis 2023 B.''21'!$K$8:$R$91,5,FALSE)),"-",VLOOKUP(U$8,'Basisreihen Destatis 2023 B.''21'!$K$8:$R$91,5,FALSE))</f>
        <v>80.599999999999994</v>
      </c>
      <c r="V25" s="266">
        <f>IF(ISBLANK(VLOOKUP(V$8,'Basisreihen Destatis 2023 B.''21'!$K$8:$R$91,5,FALSE)),"-",VLOOKUP(V$8,'Basisreihen Destatis 2023 B.''21'!$K$8:$R$91,5,FALSE))</f>
        <v>78.5</v>
      </c>
      <c r="W25" s="266">
        <f>IF(ISBLANK(VLOOKUP(W$8,'Basisreihen Destatis 2023 B.''21'!$K$8:$R$91,5,FALSE)),"-",VLOOKUP(W$8,'Basisreihen Destatis 2023 B.''21'!$K$8:$R$91,5,FALSE))</f>
        <v>82.1</v>
      </c>
      <c r="X25" s="266">
        <f>IF(ISBLANK(VLOOKUP(X$8,'Basisreihen Destatis 2023 B.''21'!$K$8:$R$91,5,FALSE)),"-",VLOOKUP(X$8,'Basisreihen Destatis 2023 B.''21'!$K$8:$R$91,5,FALSE))</f>
        <v>83.8</v>
      </c>
      <c r="Y25" s="266">
        <f>IF(ISBLANK(VLOOKUP(Y$8,'Basisreihen Destatis 2023 B.''21'!$K$8:$R$91,5,FALSE)),"-",VLOOKUP(Y$8,'Basisreihen Destatis 2023 B.''21'!$K$8:$R$91,5,FALSE))</f>
        <v>75.3</v>
      </c>
      <c r="Z25" s="266">
        <f>IF(ISBLANK(VLOOKUP(Z$8,'Basisreihen Destatis 2023 B.''21'!$K$8:$R$91,5,FALSE)),"-",VLOOKUP(Z$8,'Basisreihen Destatis 2023 B.''21'!$K$8:$R$91,5,FALSE))</f>
        <v>74</v>
      </c>
      <c r="AA25" s="266">
        <f>IF(ISBLANK(VLOOKUP(AA$8,'Basisreihen Destatis 2023 B.''21'!$K$8:$R$91,5,FALSE)),"-",VLOOKUP(AA$8,'Basisreihen Destatis 2023 B.''21'!$K$8:$R$91,5,FALSE))</f>
        <v>78.599999999999994</v>
      </c>
      <c r="AB25" s="266">
        <f>IF(ISBLANK(VLOOKUP(AB$8,'Basisreihen Destatis 2023 B.''21'!$K$8:$R$91,5,FALSE)),"-",VLOOKUP(AB$8,'Basisreihen Destatis 2023 B.''21'!$K$8:$R$91,5,FALSE))</f>
        <v>83.1</v>
      </c>
      <c r="AC25" s="266">
        <f>IF(ISBLANK(VLOOKUP(AC$8,'Basisreihen Destatis 2023 B.''21'!$K$8:$R$91,5,FALSE)),"-",VLOOKUP(AC$8,'Basisreihen Destatis 2023 B.''21'!$K$8:$R$91,5,FALSE))</f>
        <v>74.5</v>
      </c>
      <c r="AD25" s="266">
        <f>IF(ISBLANK(VLOOKUP(AD$8,'Basisreihen Destatis 2023 B.''21'!$K$8:$R$91,5,FALSE)),"-",VLOOKUP(AD$8,'Basisreihen Destatis 2023 B.''21'!$K$8:$R$91,5,FALSE))</f>
        <v>76.400000000000006</v>
      </c>
      <c r="AE25" s="266">
        <f>IF(ISBLANK(VLOOKUP(AE$8,'Basisreihen Destatis 2023 B.''21'!$K$8:$R$91,5,FALSE)),"-",VLOOKUP(AE$8,'Basisreihen Destatis 2023 B.''21'!$K$8:$R$91,5,FALSE))</f>
        <v>75.2</v>
      </c>
      <c r="AF25" s="266">
        <f>IF(ISBLANK(VLOOKUP(AF$8,'Basisreihen Destatis 2023 B.''21'!$K$8:$R$91,5,FALSE)),"-",VLOOKUP(AF$8,'Basisreihen Destatis 2023 B.''21'!$K$8:$R$91,5,FALSE))</f>
        <v>74.3</v>
      </c>
      <c r="AG25" s="266">
        <f>IF(ISBLANK(VLOOKUP(AG$8,'Basisreihen Destatis 2023 B.''21'!$K$8:$R$91,5,FALSE)),"-",VLOOKUP(AG$8,'Basisreihen Destatis 2023 B.''21'!$K$8:$R$91,5,FALSE))</f>
        <v>80</v>
      </c>
      <c r="AH25" s="266">
        <f>IF(ISBLANK(VLOOKUP(AH$8,'Basisreihen Destatis 2023 B.''21'!$K$8:$R$91,5,FALSE)),"-",VLOOKUP(AH$8,'Basisreihen Destatis 2023 B.''21'!$K$8:$R$91,5,FALSE))</f>
        <v>86.1</v>
      </c>
      <c r="AI25" s="266">
        <f>IF(ISBLANK(VLOOKUP(AI$8,'Basisreihen Destatis 2023 B.''21'!$K$8:$R$91,5,FALSE)),"-",VLOOKUP(AI$8,'Basisreihen Destatis 2023 B.''21'!$K$8:$R$91,5,FALSE))</f>
        <v>89.9</v>
      </c>
      <c r="AJ25" s="266">
        <f>IF(ISBLANK(VLOOKUP(AJ$8,'Basisreihen Destatis 2023 B.''21'!$K$8:$R$91,5,FALSE)),"-",VLOOKUP(AJ$8,'Basisreihen Destatis 2023 B.''21'!$K$8:$R$91,5,FALSE))</f>
        <v>92</v>
      </c>
      <c r="AK25" s="266">
        <f>IF(ISBLANK(VLOOKUP(AK$8,'Basisreihen Destatis 2023 B.''21'!$K$8:$R$91,5,FALSE)),"-",VLOOKUP(AK$8,'Basisreihen Destatis 2023 B.''21'!$K$8:$R$91,5,FALSE))</f>
        <v>97.4</v>
      </c>
      <c r="AL25" s="266">
        <f>IF(ISBLANK(VLOOKUP(AL$8,'Basisreihen Destatis 2023 B.''21'!$K$8:$R$91,5,FALSE)),"-",VLOOKUP(AL$8,'Basisreihen Destatis 2023 B.''21'!$K$8:$R$91,5,FALSE))</f>
        <v>100.3</v>
      </c>
      <c r="AM25" s="266">
        <f>IF(ISBLANK(VLOOKUP(AM$8,'Basisreihen Destatis 2023 B.''21'!$K$8:$R$91,5,FALSE)),"-",VLOOKUP(AM$8,'Basisreihen Destatis 2023 B.''21'!$K$8:$R$91,5,FALSE))</f>
        <v>102.9</v>
      </c>
      <c r="AN25" s="266">
        <f>IF(ISBLANK(VLOOKUP(AN$8,'Basisreihen Destatis 2023 B.''21'!$K$8:$R$91,5,FALSE)),"-",VLOOKUP(AN$8,'Basisreihen Destatis 2023 B.''21'!$K$8:$R$91,5,FALSE))</f>
        <v>98.3</v>
      </c>
      <c r="AO25" s="266">
        <f>IF(ISBLANK(VLOOKUP(AO$8,'Basisreihen Destatis 2023 B.''21'!$K$8:$R$91,5,FALSE)),"-",VLOOKUP(AO$8,'Basisreihen Destatis 2023 B.''21'!$K$8:$R$91,5,FALSE))</f>
        <v>99</v>
      </c>
      <c r="AP25" s="266">
        <f>IF(ISBLANK(VLOOKUP(AP$8,'Basisreihen Destatis 2023 B.''21'!$K$8:$R$91,5,FALSE)),"-",VLOOKUP(AP$8,'Basisreihen Destatis 2023 B.''21'!$K$8:$R$91,5,FALSE))</f>
        <v>106.1</v>
      </c>
      <c r="AQ25" s="266">
        <f>IF(ISBLANK(VLOOKUP(AQ$8,'Basisreihen Destatis 2023 B.''21'!$K$8:$R$91,5,FALSE)),"-",VLOOKUP(AQ$8,'Basisreihen Destatis 2023 B.''21'!$K$8:$R$91,5,FALSE))</f>
        <v>109.4</v>
      </c>
      <c r="AR25" s="266">
        <f>IF(ISBLANK(VLOOKUP(AR$8,'Basisreihen Destatis 2023 B.''21'!$K$8:$R$91,5,FALSE)),"-",VLOOKUP(AR$8,'Basisreihen Destatis 2023 B.''21'!$K$8:$R$91,5,FALSE))</f>
        <v>102</v>
      </c>
      <c r="AS25" s="266">
        <f>IF(ISBLANK(VLOOKUP(AS$8,'Basisreihen Destatis 2023 B.''21'!$K$8:$R$91,5,FALSE)),"-",VLOOKUP(AS$8,'Basisreihen Destatis 2023 B.''21'!$K$8:$R$91,5,FALSE))</f>
        <v>100</v>
      </c>
      <c r="AT25" s="266">
        <f>IF(ISBLANK(VLOOKUP(AT$8,'Basisreihen Destatis 2023 B.''21'!$K$8:$R$91,5,FALSE)),"-",VLOOKUP(AT$8,'Basisreihen Destatis 2023 B.''21'!$K$8:$R$91,5,FALSE))</f>
        <v>96.2</v>
      </c>
      <c r="AU25" s="266">
        <f>IF(ISBLANK(VLOOKUP(AU$8,'Basisreihen Destatis 2023 B.''21'!$K$8:$R$91,5,FALSE)),"-",VLOOKUP(AU$8,'Basisreihen Destatis 2023 B.''21'!$K$8:$R$91,5,FALSE))</f>
        <v>90.2</v>
      </c>
      <c r="AV25" s="266">
        <f>IF(ISBLANK(VLOOKUP(AV$8,'Basisreihen Destatis 2023 B.''21'!$K$8:$R$91,5,FALSE)),"-",VLOOKUP(AV$8,'Basisreihen Destatis 2023 B.''21'!$K$8:$R$91,5,FALSE))</f>
        <v>86.7</v>
      </c>
      <c r="AW25" s="266">
        <f>IF(ISBLANK(VLOOKUP(AW$8,'Basisreihen Destatis 2023 B.''21'!$K$8:$R$91,5,FALSE)),"-",VLOOKUP(AW$8,'Basisreihen Destatis 2023 B.''21'!$K$8:$R$91,5,FALSE))</f>
        <v>82.7</v>
      </c>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7"/>
    </row>
    <row r="26" spans="2:77" x14ac:dyDescent="0.6">
      <c r="B26" s="265" t="s">
        <v>64</v>
      </c>
      <c r="C26" s="266"/>
      <c r="D26" s="266"/>
      <c r="E26" s="266"/>
      <c r="F26" s="266"/>
      <c r="G26" s="266"/>
      <c r="H26" s="266"/>
      <c r="I26" s="266"/>
      <c r="J26" s="266"/>
      <c r="K26" s="266"/>
      <c r="L26" s="266">
        <f>IF(ISBLANK(VLOOKUP(L$8,'Basisreihen Destatis 2023 B.''21'!$K$8:$R$91,6,FALSE)),"-",VLOOKUP(L$8,'Basisreihen Destatis 2023 B.''21'!$K$8:$R$91,6,FALSE))</f>
        <v>91.1</v>
      </c>
      <c r="M26" s="266">
        <f>IF(ISBLANK(VLOOKUP(M$8,'Basisreihen Destatis 2023 B.''21'!$K$8:$R$91,6,FALSE)),"-",VLOOKUP(M$8,'Basisreihen Destatis 2023 B.''21'!$K$8:$R$91,6,FALSE))</f>
        <v>93</v>
      </c>
      <c r="N26" s="266">
        <f>IF(ISBLANK(VLOOKUP(N$8,'Basisreihen Destatis 2023 B.''21'!$K$8:$R$91,6,FALSE)),"-",VLOOKUP(N$8,'Basisreihen Destatis 2023 B.''21'!$K$8:$R$91,6,FALSE))</f>
        <v>95</v>
      </c>
      <c r="O26" s="266">
        <f>IF(ISBLANK(VLOOKUP(O$8,'Basisreihen Destatis 2023 B.''21'!$K$8:$R$91,6,FALSE)),"-",VLOOKUP(O$8,'Basisreihen Destatis 2023 B.''21'!$K$8:$R$91,6,FALSE))</f>
        <v>92.9</v>
      </c>
      <c r="P26" s="266">
        <f>IF(ISBLANK(VLOOKUP(P$8,'Basisreihen Destatis 2023 B.''21'!$K$8:$R$91,6,FALSE)),"-",VLOOKUP(P$8,'Basisreihen Destatis 2023 B.''21'!$K$8:$R$91,6,FALSE))</f>
        <v>89.2</v>
      </c>
      <c r="Q26" s="266">
        <f>IF(ISBLANK(VLOOKUP(Q$8,'Basisreihen Destatis 2023 B.''21'!$K$8:$R$91,6,FALSE)),"-",VLOOKUP(Q$8,'Basisreihen Destatis 2023 B.''21'!$K$8:$R$91,6,FALSE))</f>
        <v>84.8</v>
      </c>
      <c r="R26" s="266">
        <f>IF(ISBLANK(VLOOKUP(R$8,'Basisreihen Destatis 2023 B.''21'!$K$8:$R$91,6,FALSE)),"-",VLOOKUP(R$8,'Basisreihen Destatis 2023 B.''21'!$K$8:$R$91,6,FALSE))</f>
        <v>92.4</v>
      </c>
      <c r="S26" s="266">
        <f>IF(ISBLANK(VLOOKUP(S$8,'Basisreihen Destatis 2023 B.''21'!$K$8:$R$91,6,FALSE)),"-",VLOOKUP(S$8,'Basisreihen Destatis 2023 B.''21'!$K$8:$R$91,6,FALSE))</f>
        <v>101.3</v>
      </c>
      <c r="T26" s="266">
        <f>IF(ISBLANK(VLOOKUP(T$8,'Basisreihen Destatis 2023 B.''21'!$K$8:$R$91,6,FALSE)),"-",VLOOKUP(T$8,'Basisreihen Destatis 2023 B.''21'!$K$8:$R$91,6,FALSE))</f>
        <v>115.2</v>
      </c>
      <c r="U26" s="266">
        <f>IF(ISBLANK(VLOOKUP(U$8,'Basisreihen Destatis 2023 B.''21'!$K$8:$R$91,6,FALSE)),"-",VLOOKUP(U$8,'Basisreihen Destatis 2023 B.''21'!$K$8:$R$91,6,FALSE))</f>
        <v>101.4</v>
      </c>
      <c r="V26" s="266">
        <f>IF(ISBLANK(VLOOKUP(V$8,'Basisreihen Destatis 2023 B.''21'!$K$8:$R$91,6,FALSE)),"-",VLOOKUP(V$8,'Basisreihen Destatis 2023 B.''21'!$K$8:$R$91,6,FALSE))</f>
        <v>93.9</v>
      </c>
      <c r="W26" s="266">
        <f>IF(ISBLANK(VLOOKUP(W$8,'Basisreihen Destatis 2023 B.''21'!$K$8:$R$91,6,FALSE)),"-",VLOOKUP(W$8,'Basisreihen Destatis 2023 B.''21'!$K$8:$R$91,6,FALSE))</f>
        <v>101.6</v>
      </c>
      <c r="X26" s="266">
        <f>IF(ISBLANK(VLOOKUP(X$8,'Basisreihen Destatis 2023 B.''21'!$K$8:$R$91,6,FALSE)),"-",VLOOKUP(X$8,'Basisreihen Destatis 2023 B.''21'!$K$8:$R$91,6,FALSE))</f>
        <v>105.3</v>
      </c>
      <c r="Y26" s="266">
        <f>IF(ISBLANK(VLOOKUP(Y$8,'Basisreihen Destatis 2023 B.''21'!$K$8:$R$91,6,FALSE)),"-",VLOOKUP(Y$8,'Basisreihen Destatis 2023 B.''21'!$K$8:$R$91,6,FALSE))</f>
        <v>89.5</v>
      </c>
      <c r="Z26" s="266">
        <f>IF(ISBLANK(VLOOKUP(Z$8,'Basisreihen Destatis 2023 B.''21'!$K$8:$R$91,6,FALSE)),"-",VLOOKUP(Z$8,'Basisreihen Destatis 2023 B.''21'!$K$8:$R$91,6,FALSE))</f>
        <v>84.4</v>
      </c>
      <c r="AA26" s="266">
        <f>IF(ISBLANK(VLOOKUP(AA$8,'Basisreihen Destatis 2023 B.''21'!$K$8:$R$91,6,FALSE)),"-",VLOOKUP(AA$8,'Basisreihen Destatis 2023 B.''21'!$K$8:$R$91,6,FALSE))</f>
        <v>90.3</v>
      </c>
      <c r="AB26" s="266">
        <f>IF(ISBLANK(VLOOKUP(AB$8,'Basisreihen Destatis 2023 B.''21'!$K$8:$R$91,6,FALSE)),"-",VLOOKUP(AB$8,'Basisreihen Destatis 2023 B.''21'!$K$8:$R$91,6,FALSE))</f>
        <v>97.3</v>
      </c>
      <c r="AC26" s="266">
        <f>IF(ISBLANK(VLOOKUP(AC$8,'Basisreihen Destatis 2023 B.''21'!$K$8:$R$91,6,FALSE)),"-",VLOOKUP(AC$8,'Basisreihen Destatis 2023 B.''21'!$K$8:$R$91,6,FALSE))</f>
        <v>75.8</v>
      </c>
      <c r="AD26" s="266">
        <f>IF(ISBLANK(VLOOKUP(AD$8,'Basisreihen Destatis 2023 B.''21'!$K$8:$R$91,6,FALSE)),"-",VLOOKUP(AD$8,'Basisreihen Destatis 2023 B.''21'!$K$8:$R$91,6,FALSE))</f>
        <v>79.8</v>
      </c>
      <c r="AE26" s="266">
        <f>IF(ISBLANK(VLOOKUP(AE$8,'Basisreihen Destatis 2023 B.''21'!$K$8:$R$91,6,FALSE)),"-",VLOOKUP(AE$8,'Basisreihen Destatis 2023 B.''21'!$K$8:$R$91,6,FALSE))</f>
        <v>74.599999999999994</v>
      </c>
      <c r="AF26" s="266">
        <f>IF(ISBLANK(VLOOKUP(AF$8,'Basisreihen Destatis 2023 B.''21'!$K$8:$R$91,6,FALSE)),"-",VLOOKUP(AF$8,'Basisreihen Destatis 2023 B.''21'!$K$8:$R$91,6,FALSE))</f>
        <v>70.3</v>
      </c>
      <c r="AG26" s="266">
        <f>IF(ISBLANK(VLOOKUP(AG$8,'Basisreihen Destatis 2023 B.''21'!$K$8:$R$91,6,FALSE)),"-",VLOOKUP(AG$8,'Basisreihen Destatis 2023 B.''21'!$K$8:$R$91,6,FALSE))</f>
        <v>77.2</v>
      </c>
      <c r="AH26" s="266">
        <f>IF(ISBLANK(VLOOKUP(AH$8,'Basisreihen Destatis 2023 B.''21'!$K$8:$R$91,6,FALSE)),"-",VLOOKUP(AH$8,'Basisreihen Destatis 2023 B.''21'!$K$8:$R$91,6,FALSE))</f>
        <v>89</v>
      </c>
      <c r="AI26" s="266">
        <f>IF(ISBLANK(VLOOKUP(AI$8,'Basisreihen Destatis 2023 B.''21'!$K$8:$R$91,6,FALSE)),"-",VLOOKUP(AI$8,'Basisreihen Destatis 2023 B.''21'!$K$8:$R$91,6,FALSE))</f>
        <v>94.3</v>
      </c>
      <c r="AJ26" s="266">
        <f>IF(ISBLANK(VLOOKUP(AJ$8,'Basisreihen Destatis 2023 B.''21'!$K$8:$R$91,6,FALSE)),"-",VLOOKUP(AJ$8,'Basisreihen Destatis 2023 B.''21'!$K$8:$R$91,6,FALSE))</f>
        <v>93.9</v>
      </c>
      <c r="AK26" s="266">
        <f>IF(ISBLANK(VLOOKUP(AK$8,'Basisreihen Destatis 2023 B.''21'!$K$8:$R$91,6,FALSE)),"-",VLOOKUP(AK$8,'Basisreihen Destatis 2023 B.''21'!$K$8:$R$91,6,FALSE))</f>
        <v>93.2</v>
      </c>
      <c r="AL26" s="266">
        <f>IF(ISBLANK(VLOOKUP(AL$8,'Basisreihen Destatis 2023 B.''21'!$K$8:$R$91,6,FALSE)),"-",VLOOKUP(AL$8,'Basisreihen Destatis 2023 B.''21'!$K$8:$R$91,6,FALSE))</f>
        <v>92.3</v>
      </c>
      <c r="AM26" s="266">
        <f>IF(ISBLANK(VLOOKUP(AM$8,'Basisreihen Destatis 2023 B.''21'!$K$8:$R$91,6,FALSE)),"-",VLOOKUP(AM$8,'Basisreihen Destatis 2023 B.''21'!$K$8:$R$91,6,FALSE))</f>
        <v>93.2</v>
      </c>
      <c r="AN26" s="266">
        <f>IF(ISBLANK(VLOOKUP(AN$8,'Basisreihen Destatis 2023 B.''21'!$K$8:$R$91,6,FALSE)),"-",VLOOKUP(AN$8,'Basisreihen Destatis 2023 B.''21'!$K$8:$R$91,6,FALSE))</f>
        <v>90.3</v>
      </c>
      <c r="AO26" s="266">
        <f>IF(ISBLANK(VLOOKUP(AO$8,'Basisreihen Destatis 2023 B.''21'!$K$8:$R$91,6,FALSE)),"-",VLOOKUP(AO$8,'Basisreihen Destatis 2023 B.''21'!$K$8:$R$91,6,FALSE))</f>
        <v>91.8</v>
      </c>
      <c r="AP26" s="266">
        <f>IF(ISBLANK(VLOOKUP(AP$8,'Basisreihen Destatis 2023 B.''21'!$K$8:$R$91,6,FALSE)),"-",VLOOKUP(AP$8,'Basisreihen Destatis 2023 B.''21'!$K$8:$R$91,6,FALSE))</f>
        <v>97.3</v>
      </c>
      <c r="AQ26" s="266">
        <f>IF(ISBLANK(VLOOKUP(AQ$8,'Basisreihen Destatis 2023 B.''21'!$K$8:$R$91,6,FALSE)),"-",VLOOKUP(AQ$8,'Basisreihen Destatis 2023 B.''21'!$K$8:$R$91,6,FALSE))</f>
        <v>101.5</v>
      </c>
      <c r="AR26" s="266">
        <f>IF(ISBLANK(VLOOKUP(AR$8,'Basisreihen Destatis 2023 B.''21'!$K$8:$R$91,6,FALSE)),"-",VLOOKUP(AR$8,'Basisreihen Destatis 2023 B.''21'!$K$8:$R$91,6,FALSE))</f>
        <v>100</v>
      </c>
      <c r="AS26" s="266">
        <f>IF(ISBLANK(VLOOKUP(AS$8,'Basisreihen Destatis 2023 B.''21'!$K$8:$R$91,6,FALSE)),"-",VLOOKUP(AS$8,'Basisreihen Destatis 2023 B.''21'!$K$8:$R$91,6,FALSE))</f>
        <v>100</v>
      </c>
      <c r="AT26" s="266">
        <f>IF(ISBLANK(VLOOKUP(AT$8,'Basisreihen Destatis 2023 B.''21'!$K$8:$R$91,6,FALSE)),"-",VLOOKUP(AT$8,'Basisreihen Destatis 2023 B.''21'!$K$8:$R$91,6,FALSE))</f>
        <v>99.2</v>
      </c>
      <c r="AU26" s="266">
        <f>IF(ISBLANK(VLOOKUP(AU$8,'Basisreihen Destatis 2023 B.''21'!$K$8:$R$91,6,FALSE)),"-",VLOOKUP(AU$8,'Basisreihen Destatis 2023 B.''21'!$K$8:$R$91,6,FALSE))</f>
        <v>96.5</v>
      </c>
      <c r="AV26" s="266">
        <f>IF(ISBLANK(VLOOKUP(AV$8,'Basisreihen Destatis 2023 B.''21'!$K$8:$R$91,6,FALSE)),"-",VLOOKUP(AV$8,'Basisreihen Destatis 2023 B.''21'!$K$8:$R$91,6,FALSE))</f>
        <v>96.6</v>
      </c>
      <c r="AW26" s="266">
        <f>IF(ISBLANK(VLOOKUP(AW$8,'Basisreihen Destatis 2023 B.''21'!$K$8:$R$91,6,FALSE)),"-",VLOOKUP(AW$8,'Basisreihen Destatis 2023 B.''21'!$K$8:$R$91,6,FALSE))</f>
        <v>99.2</v>
      </c>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7"/>
    </row>
    <row r="27" spans="2:77" x14ac:dyDescent="0.6">
      <c r="B27" s="265" t="s">
        <v>67</v>
      </c>
      <c r="C27" s="266"/>
      <c r="D27" s="266"/>
      <c r="E27" s="266"/>
      <c r="F27" s="266"/>
      <c r="G27" s="266"/>
      <c r="H27" s="266"/>
      <c r="I27" s="266"/>
      <c r="J27" s="266"/>
      <c r="K27" s="266">
        <f>IF(ISBLANK(VLOOKUP(K$8,'Basisreihen Destatis 2023 B.''21'!$K$8:$R$91,7,FALSE)),"-",VLOOKUP(K$8,'Basisreihen Destatis 2023 B.''21'!$K$8:$R$91,7,FALSE))</f>
        <v>33.9</v>
      </c>
      <c r="L27" s="266">
        <f>IF(ISBLANK(VLOOKUP(L$8,'Basisreihen Destatis 2023 B.''21'!$K$8:$R$91,7,FALSE)),"-",VLOOKUP(L$8,'Basisreihen Destatis 2023 B.''21'!$K$8:$R$91,7,FALSE))</f>
        <v>35</v>
      </c>
      <c r="M27" s="266">
        <f>IF(ISBLANK(VLOOKUP(M$8,'Basisreihen Destatis 2023 B.''21'!$K$8:$R$91,7,FALSE)),"-",VLOOKUP(M$8,'Basisreihen Destatis 2023 B.''21'!$K$8:$R$91,7,FALSE))</f>
        <v>34.200000000000003</v>
      </c>
      <c r="N27" s="266">
        <f>IF(ISBLANK(VLOOKUP(N$8,'Basisreihen Destatis 2023 B.''21'!$K$8:$R$91,7,FALSE)),"-",VLOOKUP(N$8,'Basisreihen Destatis 2023 B.''21'!$K$8:$R$91,7,FALSE))</f>
        <v>35.6</v>
      </c>
      <c r="O27" s="266">
        <f>IF(ISBLANK(VLOOKUP(O$8,'Basisreihen Destatis 2023 B.''21'!$K$8:$R$91,7,FALSE)),"-",VLOOKUP(O$8,'Basisreihen Destatis 2023 B.''21'!$K$8:$R$91,7,FALSE))</f>
        <v>37</v>
      </c>
      <c r="P27" s="266">
        <f>IF(ISBLANK(VLOOKUP(P$8,'Basisreihen Destatis 2023 B.''21'!$K$8:$R$91,7,FALSE)),"-",VLOOKUP(P$8,'Basisreihen Destatis 2023 B.''21'!$K$8:$R$91,7,FALSE))</f>
        <v>39.1</v>
      </c>
      <c r="Q27" s="266">
        <f>IF(ISBLANK(VLOOKUP(Q$8,'Basisreihen Destatis 2023 B.''21'!$K$8:$R$91,7,FALSE)),"-",VLOOKUP(Q$8,'Basisreihen Destatis 2023 B.''21'!$K$8:$R$91,7,FALSE))</f>
        <v>38.6</v>
      </c>
      <c r="R27" s="266">
        <f>IF(ISBLANK(VLOOKUP(R$8,'Basisreihen Destatis 2023 B.''21'!$K$8:$R$91,7,FALSE)),"-",VLOOKUP(R$8,'Basisreihen Destatis 2023 B.''21'!$K$8:$R$91,7,FALSE))</f>
        <v>38.6</v>
      </c>
      <c r="S27" s="266">
        <f>IF(ISBLANK(VLOOKUP(S$8,'Basisreihen Destatis 2023 B.''21'!$K$8:$R$91,7,FALSE)),"-",VLOOKUP(S$8,'Basisreihen Destatis 2023 B.''21'!$K$8:$R$91,7,FALSE))</f>
        <v>40</v>
      </c>
      <c r="T27" s="266">
        <f>IF(ISBLANK(VLOOKUP(T$8,'Basisreihen Destatis 2023 B.''21'!$K$8:$R$91,7,FALSE)),"-",VLOOKUP(T$8,'Basisreihen Destatis 2023 B.''21'!$K$8:$R$91,7,FALSE))</f>
        <v>40.5</v>
      </c>
      <c r="U27" s="266">
        <f>IF(ISBLANK(VLOOKUP(U$8,'Basisreihen Destatis 2023 B.''21'!$K$8:$R$91,7,FALSE)),"-",VLOOKUP(U$8,'Basisreihen Destatis 2023 B.''21'!$K$8:$R$91,7,FALSE))</f>
        <v>36.200000000000003</v>
      </c>
      <c r="V27" s="266">
        <f>IF(ISBLANK(VLOOKUP(V$8,'Basisreihen Destatis 2023 B.''21'!$K$8:$R$91,7,FALSE)),"-",VLOOKUP(V$8,'Basisreihen Destatis 2023 B.''21'!$K$8:$R$91,7,FALSE))</f>
        <v>36.1</v>
      </c>
      <c r="W27" s="266">
        <f>IF(ISBLANK(VLOOKUP(W$8,'Basisreihen Destatis 2023 B.''21'!$K$8:$R$91,7,FALSE)),"-",VLOOKUP(W$8,'Basisreihen Destatis 2023 B.''21'!$K$8:$R$91,7,FALSE))</f>
        <v>40.799999999999997</v>
      </c>
      <c r="X27" s="266">
        <f>IF(ISBLANK(VLOOKUP(X$8,'Basisreihen Destatis 2023 B.''21'!$K$8:$R$91,7,FALSE)),"-",VLOOKUP(X$8,'Basisreihen Destatis 2023 B.''21'!$K$8:$R$91,7,FALSE))</f>
        <v>47.6</v>
      </c>
      <c r="Y27" s="266">
        <f>IF(ISBLANK(VLOOKUP(Y$8,'Basisreihen Destatis 2023 B.''21'!$K$8:$R$91,7,FALSE)),"-",VLOOKUP(Y$8,'Basisreihen Destatis 2023 B.''21'!$K$8:$R$91,7,FALSE))</f>
        <v>50.8</v>
      </c>
      <c r="Z27" s="266">
        <f>IF(ISBLANK(VLOOKUP(Z$8,'Basisreihen Destatis 2023 B.''21'!$K$8:$R$91,7,FALSE)),"-",VLOOKUP(Z$8,'Basisreihen Destatis 2023 B.''21'!$K$8:$R$91,7,FALSE))</f>
        <v>50.8</v>
      </c>
      <c r="AA27" s="266">
        <f>IF(ISBLANK(VLOOKUP(AA$8,'Basisreihen Destatis 2023 B.''21'!$K$8:$R$91,7,FALSE)),"-",VLOOKUP(AA$8,'Basisreihen Destatis 2023 B.''21'!$K$8:$R$91,7,FALSE))</f>
        <v>51.9</v>
      </c>
      <c r="AB27" s="266">
        <f>IF(ISBLANK(VLOOKUP(AB$8,'Basisreihen Destatis 2023 B.''21'!$K$8:$R$91,7,FALSE)),"-",VLOOKUP(AB$8,'Basisreihen Destatis 2023 B.''21'!$K$8:$R$91,7,FALSE))</f>
        <v>55</v>
      </c>
      <c r="AC27" s="266">
        <f>IF(ISBLANK(VLOOKUP(AC$8,'Basisreihen Destatis 2023 B.''21'!$K$8:$R$91,7,FALSE)),"-",VLOOKUP(AC$8,'Basisreihen Destatis 2023 B.''21'!$K$8:$R$91,7,FALSE))</f>
        <v>58.6</v>
      </c>
      <c r="AD27" s="266">
        <f>IF(ISBLANK(VLOOKUP(AD$8,'Basisreihen Destatis 2023 B.''21'!$K$8:$R$91,7,FALSE)),"-",VLOOKUP(AD$8,'Basisreihen Destatis 2023 B.''21'!$K$8:$R$91,7,FALSE))</f>
        <v>60.8</v>
      </c>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7"/>
    </row>
    <row r="28" spans="2:77" x14ac:dyDescent="0.6">
      <c r="B28" s="270" t="s">
        <v>71</v>
      </c>
      <c r="C28" s="271">
        <f>IF(ISBLANK(VLOOKUP(C$8,'Basisreihen Destatis 2023 B.''21'!$K$8:$R$91,8,FALSE)),"-",VLOOKUP(C$8,'Basisreihen Destatis 2023 B.''21'!$K$8:$R$91,8,FALSE))</f>
        <v>23.5</v>
      </c>
      <c r="D28" s="271">
        <f>IF(ISBLANK(VLOOKUP(D$8,'Basisreihen Destatis 2023 B.''21'!$K$8:$R$91,8,FALSE)),"-",VLOOKUP(D$8,'Basisreihen Destatis 2023 B.''21'!$K$8:$R$91,8,FALSE))</f>
        <v>22.9</v>
      </c>
      <c r="E28" s="271">
        <f>IF(ISBLANK(VLOOKUP(E$8,'Basisreihen Destatis 2023 B.''21'!$K$8:$R$91,8,FALSE)),"-",VLOOKUP(E$8,'Basisreihen Destatis 2023 B.''21'!$K$8:$R$91,8,FALSE))</f>
        <v>27.1</v>
      </c>
      <c r="F28" s="271">
        <f>IF(ISBLANK(VLOOKUP(F$8,'Basisreihen Destatis 2023 B.''21'!$K$8:$R$91,8,FALSE)),"-",VLOOKUP(F$8,'Basisreihen Destatis 2023 B.''21'!$K$8:$R$91,8,FALSE))</f>
        <v>27.8</v>
      </c>
      <c r="G28" s="271">
        <f>IF(ISBLANK(VLOOKUP(G$8,'Basisreihen Destatis 2023 B.''21'!$K$8:$R$91,8,FALSE)),"-",VLOOKUP(G$8,'Basisreihen Destatis 2023 B.''21'!$K$8:$R$91,8,FALSE))</f>
        <v>27.1</v>
      </c>
      <c r="H28" s="271">
        <f>IF(ISBLANK(VLOOKUP(H$8,'Basisreihen Destatis 2023 B.''21'!$K$8:$R$91,8,FALSE)),"-",VLOOKUP(H$8,'Basisreihen Destatis 2023 B.''21'!$K$8:$R$91,8,FALSE))</f>
        <v>26.6</v>
      </c>
      <c r="I28" s="271">
        <f>IF(ISBLANK(VLOOKUP(I$8,'Basisreihen Destatis 2023 B.''21'!$K$8:$R$91,8,FALSE)),"-",VLOOKUP(I$8,'Basisreihen Destatis 2023 B.''21'!$K$8:$R$91,8,FALSE))</f>
        <v>27.1</v>
      </c>
      <c r="J28" s="271">
        <f>IF(ISBLANK(VLOOKUP(J$8,'Basisreihen Destatis 2023 B.''21'!$K$8:$R$91,8,FALSE)),"-",VLOOKUP(J$8,'Basisreihen Destatis 2023 B.''21'!$K$8:$R$91,8,FALSE))</f>
        <v>27.6</v>
      </c>
      <c r="K28" s="271">
        <f>IF(ISBLANK(VLOOKUP(K$8,'Basisreihen Destatis 2023 B.''21'!$K$8:$R$91,8,FALSE)),"-",VLOOKUP(K$8,'Basisreihen Destatis 2023 B.''21'!$K$8:$R$91,8,FALSE))</f>
        <v>28.1</v>
      </c>
      <c r="L28" s="271">
        <f>IF(ISBLANK(VLOOKUP(L$8,'Basisreihen Destatis 2023 B.''21'!$K$8:$R$91,8,FALSE)),"-",VLOOKUP(L$8,'Basisreihen Destatis 2023 B.''21'!$K$8:$R$91,8,FALSE))</f>
        <v>27.9</v>
      </c>
      <c r="M28" s="271">
        <f>IF(ISBLANK(VLOOKUP(M$8,'Basisreihen Destatis 2023 B.''21'!$K$8:$R$91,8,FALSE)),"-",VLOOKUP(M$8,'Basisreihen Destatis 2023 B.''21'!$K$8:$R$91,8,FALSE))</f>
        <v>27.8</v>
      </c>
      <c r="N28" s="271">
        <f>IF(ISBLANK(VLOOKUP(N$8,'Basisreihen Destatis 2023 B.''21'!$K$8:$R$91,8,FALSE)),"-",VLOOKUP(N$8,'Basisreihen Destatis 2023 B.''21'!$K$8:$R$91,8,FALSE))</f>
        <v>28.1</v>
      </c>
      <c r="O28" s="271">
        <f>IF(ISBLANK(VLOOKUP(O$8,'Basisreihen Destatis 2023 B.''21'!$K$8:$R$91,8,FALSE)),"-",VLOOKUP(O$8,'Basisreihen Destatis 2023 B.''21'!$K$8:$R$91,8,FALSE))</f>
        <v>28.5</v>
      </c>
      <c r="P28" s="271">
        <f>IF(ISBLANK(VLOOKUP(P$8,'Basisreihen Destatis 2023 B.''21'!$K$8:$R$91,8,FALSE)),"-",VLOOKUP(P$8,'Basisreihen Destatis 2023 B.''21'!$K$8:$R$91,8,FALSE))</f>
        <v>28.6</v>
      </c>
      <c r="Q28" s="271">
        <f>IF(ISBLANK(VLOOKUP(Q$8,'Basisreihen Destatis 2023 B.''21'!$K$8:$R$91,8,FALSE)),"-",VLOOKUP(Q$8,'Basisreihen Destatis 2023 B.''21'!$K$8:$R$91,8,FALSE))</f>
        <v>28.8</v>
      </c>
      <c r="R28" s="271">
        <f>IF(ISBLANK(VLOOKUP(R$8,'Basisreihen Destatis 2023 B.''21'!$K$8:$R$91,8,FALSE)),"-",VLOOKUP(R$8,'Basisreihen Destatis 2023 B.''21'!$K$8:$R$91,8,FALSE))</f>
        <v>29.3</v>
      </c>
      <c r="S28" s="271">
        <f>IF(ISBLANK(VLOOKUP(S$8,'Basisreihen Destatis 2023 B.''21'!$K$8:$R$91,8,FALSE)),"-",VLOOKUP(S$8,'Basisreihen Destatis 2023 B.''21'!$K$8:$R$91,8,FALSE))</f>
        <v>30</v>
      </c>
      <c r="T28" s="271">
        <f>IF(ISBLANK(VLOOKUP(T$8,'Basisreihen Destatis 2023 B.''21'!$K$8:$R$91,8,FALSE)),"-",VLOOKUP(T$8,'Basisreihen Destatis 2023 B.''21'!$K$8:$R$91,8,FALSE))</f>
        <v>30.4</v>
      </c>
      <c r="U28" s="271">
        <f>IF(ISBLANK(VLOOKUP(U$8,'Basisreihen Destatis 2023 B.''21'!$K$8:$R$91,8,FALSE)),"-",VLOOKUP(U$8,'Basisreihen Destatis 2023 B.''21'!$K$8:$R$91,8,FALSE))</f>
        <v>30</v>
      </c>
      <c r="V28" s="271">
        <f>IF(ISBLANK(VLOOKUP(V$8,'Basisreihen Destatis 2023 B.''21'!$K$8:$R$91,8,FALSE)),"-",VLOOKUP(V$8,'Basisreihen Destatis 2023 B.''21'!$K$8:$R$91,8,FALSE))</f>
        <v>30</v>
      </c>
      <c r="W28" s="271">
        <f>IF(ISBLANK(VLOOKUP(W$8,'Basisreihen Destatis 2023 B.''21'!$K$8:$R$91,8,FALSE)),"-",VLOOKUP(W$8,'Basisreihen Destatis 2023 B.''21'!$K$8:$R$91,8,FALSE))</f>
        <v>30.5</v>
      </c>
      <c r="X28" s="271">
        <f>IF(ISBLANK(VLOOKUP(X$8,'Basisreihen Destatis 2023 B.''21'!$K$8:$R$91,8,FALSE)),"-",VLOOKUP(X$8,'Basisreihen Destatis 2023 B.''21'!$K$8:$R$91,8,FALSE))</f>
        <v>32</v>
      </c>
      <c r="Y28" s="271">
        <f>IF(ISBLANK(VLOOKUP(Y$8,'Basisreihen Destatis 2023 B.''21'!$K$8:$R$91,8,FALSE)),"-",VLOOKUP(Y$8,'Basisreihen Destatis 2023 B.''21'!$K$8:$R$91,8,FALSE))</f>
        <v>33.299999999999997</v>
      </c>
      <c r="Z28" s="271">
        <f>IF(ISBLANK(VLOOKUP(Z$8,'Basisreihen Destatis 2023 B.''21'!$K$8:$R$91,8,FALSE)),"-",VLOOKUP(Z$8,'Basisreihen Destatis 2023 B.''21'!$K$8:$R$91,8,FALSE))</f>
        <v>34.299999999999997</v>
      </c>
      <c r="AA28" s="271">
        <f>IF(ISBLANK(VLOOKUP(AA$8,'Basisreihen Destatis 2023 B.''21'!$K$8:$R$91,8,FALSE)),"-",VLOOKUP(AA$8,'Basisreihen Destatis 2023 B.''21'!$K$8:$R$91,8,FALSE))</f>
        <v>36.5</v>
      </c>
      <c r="AB28" s="271">
        <f>IF(ISBLANK(VLOOKUP(AB$8,'Basisreihen Destatis 2023 B.''21'!$K$8:$R$91,8,FALSE)),"-",VLOOKUP(AB$8,'Basisreihen Destatis 2023 B.''21'!$K$8:$R$91,8,FALSE))</f>
        <v>41.4</v>
      </c>
      <c r="AC28" s="271">
        <f>IF(ISBLANK(VLOOKUP(AC$8,'Basisreihen Destatis 2023 B.''21'!$K$8:$R$91,8,FALSE)),"-",VLOOKUP(AC$8,'Basisreihen Destatis 2023 B.''21'!$K$8:$R$91,8,FALSE))</f>
        <v>43.3</v>
      </c>
      <c r="AD28" s="271">
        <f>IF(ISBLANK(VLOOKUP(AD$8,'Basisreihen Destatis 2023 B.''21'!$K$8:$R$91,8,FALSE)),"-",VLOOKUP(AD$8,'Basisreihen Destatis 2023 B.''21'!$K$8:$R$91,8,FALSE))</f>
        <v>44.9</v>
      </c>
      <c r="AE28" s="271">
        <f>IF(ISBLANK(VLOOKUP(AE$8,'Basisreihen Destatis 2023 B.''21'!$K$8:$R$91,8,FALSE)),"-",VLOOKUP(AE$8,'Basisreihen Destatis 2023 B.''21'!$K$8:$R$91,8,FALSE))</f>
        <v>46.2</v>
      </c>
      <c r="AF28" s="271">
        <f>IF(ISBLANK(VLOOKUP(AF$8,'Basisreihen Destatis 2023 B.''21'!$K$8:$R$91,8,FALSE)),"-",VLOOKUP(AF$8,'Basisreihen Destatis 2023 B.''21'!$K$8:$R$91,8,FALSE))</f>
        <v>46.6</v>
      </c>
      <c r="AG28" s="271">
        <f>IF(ISBLANK(VLOOKUP(AG$8,'Basisreihen Destatis 2023 B.''21'!$K$8:$R$91,8,FALSE)),"-",VLOOKUP(AG$8,'Basisreihen Destatis 2023 B.''21'!$K$8:$R$91,8,FALSE))</f>
        <v>48.9</v>
      </c>
      <c r="AH28" s="271">
        <f>IF(ISBLANK(VLOOKUP(AH$8,'Basisreihen Destatis 2023 B.''21'!$K$8:$R$91,8,FALSE)),"-",VLOOKUP(AH$8,'Basisreihen Destatis 2023 B.''21'!$K$8:$R$91,8,FALSE))</f>
        <v>52.6</v>
      </c>
      <c r="AI28" s="271">
        <f>IF(ISBLANK(VLOOKUP(AI$8,'Basisreihen Destatis 2023 B.''21'!$K$8:$R$91,8,FALSE)),"-",VLOOKUP(AI$8,'Basisreihen Destatis 2023 B.''21'!$K$8:$R$91,8,FALSE))</f>
        <v>56.7</v>
      </c>
      <c r="AJ28" s="271">
        <f>IF(ISBLANK(VLOOKUP(AJ$8,'Basisreihen Destatis 2023 B.''21'!$K$8:$R$91,8,FALSE)),"-",VLOOKUP(AJ$8,'Basisreihen Destatis 2023 B.''21'!$K$8:$R$91,8,FALSE))</f>
        <v>60</v>
      </c>
      <c r="AK28" s="271">
        <f>IF(ISBLANK(VLOOKUP(AK$8,'Basisreihen Destatis 2023 B.''21'!$K$8:$R$91,8,FALSE)),"-",VLOOKUP(AK$8,'Basisreihen Destatis 2023 B.''21'!$K$8:$R$91,8,FALSE))</f>
        <v>60.9</v>
      </c>
      <c r="AL28" s="271">
        <f>IF(ISBLANK(VLOOKUP(AL$8,'Basisreihen Destatis 2023 B.''21'!$K$8:$R$91,8,FALSE)),"-",VLOOKUP(AL$8,'Basisreihen Destatis 2023 B.''21'!$K$8:$R$91,8,FALSE))</f>
        <v>62.6</v>
      </c>
      <c r="AM28" s="271">
        <f>IF(ISBLANK(VLOOKUP(AM$8,'Basisreihen Destatis 2023 B.''21'!$K$8:$R$91,8,FALSE)),"-",VLOOKUP(AM$8,'Basisreihen Destatis 2023 B.''21'!$K$8:$R$91,8,FALSE))</f>
        <v>64.2</v>
      </c>
      <c r="AN28" s="271">
        <f>IF(ISBLANK(VLOOKUP(AN$8,'Basisreihen Destatis 2023 B.''21'!$K$8:$R$91,8,FALSE)),"-",VLOOKUP(AN$8,'Basisreihen Destatis 2023 B.''21'!$K$8:$R$91,8,FALSE))</f>
        <v>62.5</v>
      </c>
      <c r="AO28" s="271">
        <f>IF(ISBLANK(VLOOKUP(AO$8,'Basisreihen Destatis 2023 B.''21'!$K$8:$R$91,8,FALSE)),"-",VLOOKUP(AO$8,'Basisreihen Destatis 2023 B.''21'!$K$8:$R$91,8,FALSE))</f>
        <v>61</v>
      </c>
      <c r="AP28" s="271">
        <f>IF(ISBLANK(VLOOKUP(AP$8,'Basisreihen Destatis 2023 B.''21'!$K$8:$R$91,8,FALSE)),"-",VLOOKUP(AP$8,'Basisreihen Destatis 2023 B.''21'!$K$8:$R$91,8,FALSE))</f>
        <v>61.7</v>
      </c>
      <c r="AQ28" s="271">
        <f>IF(ISBLANK(VLOOKUP(AQ$8,'Basisreihen Destatis 2023 B.''21'!$K$8:$R$91,8,FALSE)),"-",VLOOKUP(AQ$8,'Basisreihen Destatis 2023 B.''21'!$K$8:$R$91,8,FALSE))</f>
        <v>63.7</v>
      </c>
      <c r="AR28" s="271">
        <f>IF(ISBLANK(VLOOKUP(AR$8,'Basisreihen Destatis 2023 B.''21'!$K$8:$R$91,8,FALSE)),"-",VLOOKUP(AR$8,'Basisreihen Destatis 2023 B.''21'!$K$8:$R$91,8,FALSE))</f>
        <v>64.8</v>
      </c>
      <c r="AS28" s="271">
        <f>IF(ISBLANK(VLOOKUP(AS$8,'Basisreihen Destatis 2023 B.''21'!$K$8:$R$91,8,FALSE)),"-",VLOOKUP(AS$8,'Basisreihen Destatis 2023 B.''21'!$K$8:$R$91,8,FALSE))</f>
        <v>66.400000000000006</v>
      </c>
      <c r="AT28" s="271">
        <f>IF(ISBLANK(VLOOKUP(AT$8,'Basisreihen Destatis 2023 B.''21'!$K$8:$R$91,8,FALSE)),"-",VLOOKUP(AT$8,'Basisreihen Destatis 2023 B.''21'!$K$8:$R$91,8,FALSE))</f>
        <v>67.3</v>
      </c>
      <c r="AU28" s="271">
        <f>IF(ISBLANK(VLOOKUP(AU$8,'Basisreihen Destatis 2023 B.''21'!$K$8:$R$91,8,FALSE)),"-",VLOOKUP(AU$8,'Basisreihen Destatis 2023 B.''21'!$K$8:$R$91,8,FALSE))</f>
        <v>67.3</v>
      </c>
      <c r="AV28" s="271">
        <f>IF(ISBLANK(VLOOKUP(AV$8,'Basisreihen Destatis 2023 B.''21'!$K$8:$R$91,8,FALSE)),"-",VLOOKUP(AV$8,'Basisreihen Destatis 2023 B.''21'!$K$8:$R$91,8,FALSE))</f>
        <v>67.7</v>
      </c>
      <c r="AW28" s="271">
        <f>IF(ISBLANK(VLOOKUP(AW$8,'Basisreihen Destatis 2023 B.''21'!$K$8:$R$91,8,FALSE)),"-",VLOOKUP(AW$8,'Basisreihen Destatis 2023 B.''21'!$K$8:$R$91,8,FALSE))</f>
        <v>68.900000000000006</v>
      </c>
      <c r="AX28" s="271">
        <f>IF(ISBLANK(VLOOKUP(AX$8,'Basisreihen Destatis 2023 B.''21'!$K$8:$R$91,8,FALSE)),"-",VLOOKUP(AX$8,'Basisreihen Destatis 2023 B.''21'!$K$8:$R$91,8,FALSE))</f>
        <v>68</v>
      </c>
      <c r="AY28" s="271">
        <f>IF(ISBLANK(VLOOKUP(AY$8,'Basisreihen Destatis 2023 B.''21'!$K$8:$R$91,8,FALSE)),"-",VLOOKUP(AY$8,'Basisreihen Destatis 2023 B.''21'!$K$8:$R$91,8,FALSE))</f>
        <v>68.8</v>
      </c>
      <c r="AZ28" s="271">
        <f>IF(ISBLANK(VLOOKUP(AZ$8,'Basisreihen Destatis 2023 B.''21'!$K$8:$R$91,8,FALSE)),"-",VLOOKUP(AZ$8,'Basisreihen Destatis 2023 B.''21'!$K$8:$R$91,8,FALSE))</f>
        <v>68.5</v>
      </c>
      <c r="BA28" s="271">
        <f>IF(ISBLANK(VLOOKUP(BA$8,'Basisreihen Destatis 2023 B.''21'!$K$8:$R$91,8,FALSE)),"-",VLOOKUP(BA$8,'Basisreihen Destatis 2023 B.''21'!$K$8:$R$91,8,FALSE))</f>
        <v>67.8</v>
      </c>
      <c r="BB28" s="271">
        <f>IF(ISBLANK(VLOOKUP(BB$8,'Basisreihen Destatis 2023 B.''21'!$K$8:$R$91,8,FALSE)),"-",VLOOKUP(BB$8,'Basisreihen Destatis 2023 B.''21'!$K$8:$R$91,8,FALSE))</f>
        <v>69.900000000000006</v>
      </c>
      <c r="BC28" s="271">
        <f>IF(ISBLANK(VLOOKUP(BC$8,'Basisreihen Destatis 2023 B.''21'!$K$8:$R$86,8,FALSE)),"-",VLOOKUP(BC$8,'Basisreihen Destatis 2023 B.''21'!$K$8:$R$86,8,FALSE))</f>
        <v>72</v>
      </c>
      <c r="BD28" s="271">
        <f>IF(ISBLANK(VLOOKUP(BD$8,'Basisreihen Destatis 2023 B.''21'!$K$8:$R$86,8,FALSE)),"-",VLOOKUP(BD$8,'Basisreihen Destatis 2023 B.''21'!$K$8:$R$86,8,FALSE))</f>
        <v>71.5</v>
      </c>
      <c r="BE28" s="271">
        <f>IF(ISBLANK(VLOOKUP(BE$8,'Basisreihen Destatis 2023 B.''21'!$K$8:$R$86,8,FALSE)),"-",VLOOKUP(BE$8,'Basisreihen Destatis 2023 B.''21'!$K$8:$R$86,8,FALSE))</f>
        <v>72.8</v>
      </c>
      <c r="BF28" s="271">
        <f>IF(ISBLANK(VLOOKUP(BF$8,'Basisreihen Destatis 2023 B.''21'!$K$8:$R$86,8,FALSE)),"-",VLOOKUP(BF$8,'Basisreihen Destatis 2023 B.''21'!$K$8:$R$86,8,FALSE))</f>
        <v>73.900000000000006</v>
      </c>
      <c r="BG28" s="271">
        <f>IF(ISBLANK(VLOOKUP(BG$8,'Basisreihen Destatis 2023 B.''21'!$K$8:$R$86,8,FALSE)),"-",VLOOKUP(BG$8,'Basisreihen Destatis 2023 B.''21'!$K$8:$R$86,8,FALSE))</f>
        <v>77.2</v>
      </c>
      <c r="BH28" s="271">
        <f>IF(ISBLANK(VLOOKUP(BH$8,'Basisreihen Destatis 2023 B.''21'!$K$8:$R$86,8,FALSE)),"-",VLOOKUP(BH$8,'Basisreihen Destatis 2023 B.''21'!$K$8:$R$86,8,FALSE))</f>
        <v>81.400000000000006</v>
      </c>
      <c r="BI28" s="271">
        <f>IF(ISBLANK(VLOOKUP(BI$8,'Basisreihen Destatis 2023 B.''21'!$K$8:$R$86,8,FALSE)),"-",VLOOKUP(BI$8,'Basisreihen Destatis 2023 B.''21'!$K$8:$R$86,8,FALSE))</f>
        <v>82.4</v>
      </c>
      <c r="BJ28" s="271">
        <f>IF(ISBLANK(VLOOKUP(BJ$8,'Basisreihen Destatis 2023 B.''21'!$K$8:$R$86,8,FALSE)),"-",VLOOKUP(BJ$8,'Basisreihen Destatis 2023 B.''21'!$K$8:$R$86,8,FALSE))</f>
        <v>86.9</v>
      </c>
      <c r="BK28" s="271">
        <f>IF(ISBLANK(VLOOKUP(BK$8,'Basisreihen Destatis 2023 B.''21'!$K$8:$R$86,8,FALSE)),"-",VLOOKUP(BK$8,'Basisreihen Destatis 2023 B.''21'!$K$8:$R$86,8,FALSE))</f>
        <v>83.3</v>
      </c>
      <c r="BL28" s="271">
        <f>IF(ISBLANK(VLOOKUP(BL$8,'Basisreihen Destatis 2023 B.''21'!$K$8:$R$86,8,FALSE)),"-",VLOOKUP(BL$8,'Basisreihen Destatis 2023 B.''21'!$K$8:$R$86,8,FALSE))</f>
        <v>84.6</v>
      </c>
      <c r="BM28" s="271">
        <f>IF(ISBLANK(VLOOKUP(BM$8,'Basisreihen Destatis 2023 B.''21'!$K$8:$R$86,8,FALSE)),"-",VLOOKUP(BM$8,'Basisreihen Destatis 2023 B.''21'!$K$8:$R$86,8,FALSE))</f>
        <v>89</v>
      </c>
      <c r="BN28" s="271">
        <f>IF(ISBLANK(VLOOKUP(BN$8,'Basisreihen Destatis 2023 B.''21'!$K$8:$R$86,8,FALSE)),"-",VLOOKUP(BN$8,'Basisreihen Destatis 2023 B.''21'!$K$8:$R$86,8,FALSE))</f>
        <v>90.4</v>
      </c>
      <c r="BO28" s="271">
        <f>IF(ISBLANK(VLOOKUP(BO$8,'Basisreihen Destatis 2023 B.''21'!$K$8:$R$86,8,FALSE)),"-",VLOOKUP(BO$8,'Basisreihen Destatis 2023 B.''21'!$K$8:$R$86,8,FALSE))</f>
        <v>90.4</v>
      </c>
      <c r="BP28" s="271">
        <f>IF(ISBLANK(VLOOKUP(BP$8,'Basisreihen Destatis 2023 B.''21'!$K$8:$R$86,8,FALSE)),"-",VLOOKUP(BP$8,'Basisreihen Destatis 2023 B.''21'!$K$8:$R$86,8,FALSE))</f>
        <v>89.5</v>
      </c>
      <c r="BQ28" s="271">
        <f>IF(ISBLANK(VLOOKUP(BQ$8,'Basisreihen Destatis 2023 B.''21'!$K$8:$R$86,8,FALSE)),"-",VLOOKUP(BQ$8,'Basisreihen Destatis 2023 B.''21'!$K$8:$R$86,8,FALSE))</f>
        <v>87.9</v>
      </c>
      <c r="BR28" s="271">
        <f>IF(ISBLANK(VLOOKUP(BR$8,'Basisreihen Destatis 2023 B.''21'!$K$8:$R$86,8,FALSE)),"-",VLOOKUP(BR$8,'Basisreihen Destatis 2023 B.''21'!$K$8:$R$86,8,FALSE))</f>
        <v>86.4</v>
      </c>
      <c r="BS28" s="271">
        <f>IF(ISBLANK(VLOOKUP(BS$8,'Basisreihen Destatis 2023 B.''21'!$K$8:$R$86,8,FALSE)),"-",VLOOKUP(BS$8,'Basisreihen Destatis 2023 B.''21'!$K$8:$R$86,8,FALSE))</f>
        <v>88.8</v>
      </c>
      <c r="BT28" s="271">
        <f>IF(ISBLANK(VLOOKUP(BT$8,'Basisreihen Destatis 2023 B.''21'!$K$8:$R$86,8,FALSE)),"-",VLOOKUP(BT$8,'Basisreihen Destatis 2023 B.''21'!$K$8:$R$86,8,FALSE))</f>
        <v>91.1</v>
      </c>
      <c r="BU28" s="271">
        <f>IF(ISBLANK(VLOOKUP(BU$8,'Basisreihen Destatis 2023 B.''21'!$K$8:$R$86,8,FALSE)),"-",VLOOKUP(BU$8,'Basisreihen Destatis 2023 B.''21'!$K$8:$R$86,8,FALSE))</f>
        <v>92.1</v>
      </c>
      <c r="BV28" s="271">
        <f>IF(ISBLANK(VLOOKUP(BV$8,'Basisreihen Destatis 2023 B.''21'!$K$8:$R$86,8,FALSE)),"-",VLOOKUP(BV$8,'Basisreihen Destatis 2023 B.''21'!$K$8:$R$86,8,FALSE))</f>
        <v>91.2</v>
      </c>
      <c r="BW28" s="271">
        <f>IF(ISBLANK(VLOOKUP(BW$8,'Basisreihen Destatis 2023 B.''21'!$K$8:$R$86,8,FALSE)),"-",VLOOKUP(BW$8,'Basisreihen Destatis 2023 B.''21'!$K$8:$R$86,8,FALSE))</f>
        <v>100</v>
      </c>
      <c r="BX28" s="271">
        <f>IF(ISBLANK(VLOOKUP(BX$8,'Basisreihen Destatis 2023 B.''21'!$K$8:$R$86,8,FALSE)),"-",VLOOKUP(BX$8,'Basisreihen Destatis 2023 B.''21'!$K$8:$R$86,8,FALSE))</f>
        <v>129.80000000000001</v>
      </c>
      <c r="BY28" s="272">
        <f>IF(ISBLANK(VLOOKUP(BY$8,'Basisreihen Destatis 2023 B.''21'!$K$8:$R$86,8,FALSE)),"-",VLOOKUP(BY$8,'Basisreihen Destatis 2023 B.''21'!$K$8:$R$86,8,FALSE))</f>
        <v>130.1</v>
      </c>
    </row>
    <row r="29" spans="2:77" x14ac:dyDescent="0.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row>
    <row r="30" spans="2:77" x14ac:dyDescent="0.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row>
    <row r="31" spans="2:77" x14ac:dyDescent="0.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row>
    <row r="32" spans="2:77" x14ac:dyDescent="0.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row>
    <row r="33" spans="2:86" ht="26.25" customHeight="1" x14ac:dyDescent="0.6">
      <c r="B33" s="439" t="s">
        <v>453</v>
      </c>
      <c r="C33" s="260">
        <v>1949</v>
      </c>
      <c r="D33" s="260">
        <v>1950</v>
      </c>
      <c r="E33" s="260">
        <v>1951</v>
      </c>
      <c r="F33" s="260">
        <v>1952</v>
      </c>
      <c r="G33" s="260">
        <v>1953</v>
      </c>
      <c r="H33" s="260">
        <v>1954</v>
      </c>
      <c r="I33" s="260">
        <v>1955</v>
      </c>
      <c r="J33" s="260">
        <v>1956</v>
      </c>
      <c r="K33" s="260">
        <v>1957</v>
      </c>
      <c r="L33" s="260">
        <v>1958</v>
      </c>
      <c r="M33" s="260">
        <v>1959</v>
      </c>
      <c r="N33" s="260">
        <v>1960</v>
      </c>
      <c r="O33" s="260">
        <v>1961</v>
      </c>
      <c r="P33" s="260">
        <v>1962</v>
      </c>
      <c r="Q33" s="260">
        <v>1963</v>
      </c>
      <c r="R33" s="260">
        <v>1964</v>
      </c>
      <c r="S33" s="260">
        <v>1965</v>
      </c>
      <c r="T33" s="260">
        <v>1966</v>
      </c>
      <c r="U33" s="260">
        <v>1967</v>
      </c>
      <c r="V33" s="260">
        <v>1968</v>
      </c>
      <c r="W33" s="260">
        <v>1969</v>
      </c>
      <c r="X33" s="260">
        <v>1970</v>
      </c>
      <c r="Y33" s="260">
        <v>1971</v>
      </c>
      <c r="Z33" s="260">
        <v>1972</v>
      </c>
      <c r="AA33" s="260">
        <v>1973</v>
      </c>
      <c r="AB33" s="260">
        <v>1974</v>
      </c>
      <c r="AC33" s="260">
        <v>1975</v>
      </c>
      <c r="AD33" s="260">
        <v>1976</v>
      </c>
      <c r="AE33" s="260">
        <v>1977</v>
      </c>
      <c r="AF33" s="260">
        <v>1978</v>
      </c>
      <c r="AG33" s="260">
        <v>1979</v>
      </c>
      <c r="AH33" s="260">
        <v>1980</v>
      </c>
      <c r="AI33" s="260">
        <v>1981</v>
      </c>
      <c r="AJ33" s="260">
        <v>1982</v>
      </c>
      <c r="AK33" s="260">
        <v>1983</v>
      </c>
      <c r="AL33" s="260">
        <v>1984</v>
      </c>
      <c r="AM33" s="260">
        <v>1985</v>
      </c>
      <c r="AN33" s="260">
        <v>1986</v>
      </c>
      <c r="AO33" s="260">
        <v>1987</v>
      </c>
      <c r="AP33" s="260">
        <v>1988</v>
      </c>
      <c r="AQ33" s="260">
        <v>1989</v>
      </c>
      <c r="AR33" s="260">
        <v>1990</v>
      </c>
      <c r="AS33" s="260">
        <v>1991</v>
      </c>
      <c r="AT33" s="260">
        <v>1992</v>
      </c>
      <c r="AU33" s="260">
        <v>1993</v>
      </c>
      <c r="AV33" s="260">
        <v>1994</v>
      </c>
      <c r="AW33" s="260">
        <v>1995</v>
      </c>
      <c r="AX33" s="260">
        <v>1996</v>
      </c>
      <c r="AY33" s="260">
        <v>1997</v>
      </c>
      <c r="AZ33" s="260">
        <v>1998</v>
      </c>
      <c r="BA33" s="260">
        <v>1999</v>
      </c>
      <c r="BB33" s="260">
        <v>2000</v>
      </c>
      <c r="BC33" s="260">
        <v>2001</v>
      </c>
      <c r="BD33" s="260">
        <v>2002</v>
      </c>
      <c r="BE33" s="260">
        <v>2003</v>
      </c>
      <c r="BF33" s="260">
        <v>2004</v>
      </c>
      <c r="BG33" s="260">
        <v>2005</v>
      </c>
      <c r="BH33" s="260">
        <v>2006</v>
      </c>
      <c r="BI33" s="260">
        <v>2007</v>
      </c>
      <c r="BJ33" s="260">
        <v>2008</v>
      </c>
      <c r="BK33" s="260">
        <v>2009</v>
      </c>
      <c r="BL33" s="260">
        <v>2010</v>
      </c>
      <c r="BM33" s="260">
        <v>2011</v>
      </c>
      <c r="BN33" s="260">
        <v>2012</v>
      </c>
      <c r="BO33" s="260">
        <v>2013</v>
      </c>
      <c r="BP33" s="260">
        <v>2014</v>
      </c>
      <c r="BQ33" s="260">
        <v>2015</v>
      </c>
      <c r="BR33" s="260">
        <v>2016</v>
      </c>
      <c r="BS33" s="260">
        <v>2017</v>
      </c>
      <c r="BT33" s="260">
        <v>2018</v>
      </c>
      <c r="BU33" s="260">
        <v>2019</v>
      </c>
      <c r="BV33" s="260">
        <v>2020</v>
      </c>
      <c r="BW33" s="260">
        <v>2021</v>
      </c>
      <c r="BX33" s="260">
        <v>2022</v>
      </c>
      <c r="BY33" s="261">
        <v>2023</v>
      </c>
    </row>
    <row r="34" spans="2:86" x14ac:dyDescent="0.6">
      <c r="B34" s="432" t="s">
        <v>392</v>
      </c>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89"/>
      <c r="BM34" s="263"/>
      <c r="BN34" s="263"/>
      <c r="BO34" s="263"/>
      <c r="BP34" s="263"/>
      <c r="BQ34" s="289"/>
      <c r="BR34" s="263"/>
      <c r="BS34" s="263"/>
      <c r="BT34" s="263"/>
      <c r="BU34" s="263"/>
      <c r="BV34" s="289"/>
      <c r="BW34" s="263"/>
      <c r="BX34" s="263"/>
      <c r="BY34" s="264"/>
    </row>
    <row r="35" spans="2:86" x14ac:dyDescent="0.6">
      <c r="B35" s="265" t="s">
        <v>431</v>
      </c>
      <c r="C35" s="266">
        <f>IF(ISBLANK(VLOOKUP(C$33,'Preisindizes Strom 2023 Bas.''21'!$BD$8:$BK$98,8,FALSE)),"-",VLOOKUP(C$33,'Preisindizes Strom 2023 Bas.''21'!$BD$8:$BK$98,8,FALSE))</f>
        <v>-9.9973152989606406E-3</v>
      </c>
      <c r="D35" s="266">
        <f>IF(ISBLANK(VLOOKUP(D$33,'Preisindizes Strom 2023 Bas.''21'!$BD$8:$BK$98,8,FALSE)),"-",VLOOKUP(D$33,'Preisindizes Strom 2023 Bas.''21'!$BD$8:$BK$98,8,FALSE))</f>
        <v>7.4370006146273759E-4</v>
      </c>
      <c r="E35" s="266">
        <f>IF(ISBLANK(VLOOKUP(E$33,'Preisindizes Strom 2023 Bas.''21'!$BD$8:$BK$98,8,FALSE)),"-",VLOOKUP(E$33,'Preisindizes Strom 2023 Bas.''21'!$BD$8:$BK$98,8,FALSE))</f>
        <v>-2.5940428900605994E-3</v>
      </c>
      <c r="F35" s="266">
        <f>IF(ISBLANK(VLOOKUP(F$33,'Preisindizes Strom 2023 Bas.''21'!$BD$8:$BK$98,8,FALSE)),"-",VLOOKUP(F$33,'Preisindizes Strom 2023 Bas.''21'!$BD$8:$BK$98,8,FALSE))</f>
        <v>1.2095920650767589E-4</v>
      </c>
      <c r="G35" s="266">
        <f>IF(ISBLANK(VLOOKUP(G$33,'Preisindizes Strom 2023 Bas.''21'!$BD$8:$BK$98,8,FALSE)),"-",VLOOKUP(G$33,'Preisindizes Strom 2023 Bas.''21'!$BD$8:$BK$98,8,FALSE))</f>
        <v>-1.1995055696553125E-3</v>
      </c>
      <c r="H35" s="266">
        <f>IF(ISBLANK(VLOOKUP(H$33,'Preisindizes Strom 2023 Bas.''21'!$BD$8:$BK$98,8,FALSE)),"-",VLOOKUP(H$33,'Preisindizes Strom 2023 Bas.''21'!$BD$8:$BK$98,8,FALSE))</f>
        <v>-1.1995055696553125E-3</v>
      </c>
      <c r="I35" s="266">
        <f>IF(ISBLANK(VLOOKUP(I$33,'Preisindizes Strom 2023 Bas.''21'!$BD$8:$BK$98,8,FALSE)),"-",VLOOKUP(I$33,'Preisindizes Strom 2023 Bas.''21'!$BD$8:$BK$98,8,FALSE))</f>
        <v>3.6011058880016655E-3</v>
      </c>
      <c r="J35" s="266">
        <f>IF(ISBLANK(VLOOKUP(J$33,'Preisindizes Strom 2023 Bas.''21'!$BD$8:$BK$98,8,FALSE)),"-",VLOOKUP(J$33,'Preisindizes Strom 2023 Bas.''21'!$BD$8:$BK$98,8,FALSE))</f>
        <v>-3.0208366369604001E-3</v>
      </c>
      <c r="K35" s="266">
        <f>IF(ISBLANK(VLOOKUP(K$33,'Preisindizes Strom 2023 Bas.''21'!$BD$8:$BK$98,8,FALSE)),"-",VLOOKUP(K$33,'Preisindizes Strom 2023 Bas.''21'!$BD$8:$BK$98,8,FALSE))</f>
        <v>-3.8379811889505122E-3</v>
      </c>
      <c r="L35" s="266">
        <f>IF(ISBLANK(VLOOKUP(L$33,'Preisindizes Strom 2023 Bas.''21'!$BD$8:$BK$98,8,FALSE)),"-",VLOOKUP(L$33,'Preisindizes Strom 2023 Bas.''21'!$BD$8:$BK$98,8,FALSE))</f>
        <v>-2.5954418612541552E-3</v>
      </c>
      <c r="M35" s="266">
        <f>IF(ISBLANK(VLOOKUP(M$33,'Preisindizes Strom 2023 Bas.''21'!$BD$8:$BK$98,8,FALSE)),"-",VLOOKUP(M$33,'Preisindizes Strom 2023 Bas.''21'!$BD$8:$BK$98,8,FALSE))</f>
        <v>5.6075094923357938E-3</v>
      </c>
      <c r="N35" s="266">
        <f>IF(ISBLANK(VLOOKUP(N$33,'Preisindizes Strom 2023 Bas.''21'!$BD$8:$BK$98,8,FALSE)),"-",VLOOKUP(N$33,'Preisindizes Strom 2023 Bas.''21'!$BD$8:$BK$98,8,FALSE))</f>
        <v>3.6016550686477355E-3</v>
      </c>
      <c r="O35" s="266">
        <f>IF(ISBLANK(VLOOKUP(O$33,'Preisindizes Strom 2023 Bas.''21'!$BD$8:$BK$98,8,FALSE)),"-",VLOOKUP(O$33,'Preisindizes Strom 2023 Bas.''21'!$BD$8:$BK$98,8,FALSE))</f>
        <v>1.8433918409874739E-3</v>
      </c>
      <c r="P35" s="266">
        <f>IF(ISBLANK(VLOOKUP(P$33,'Preisindizes Strom 2023 Bas.''21'!$BD$8:$BK$98,8,FALSE)),"-",VLOOKUP(P$33,'Preisindizes Strom 2023 Bas.''21'!$BD$8:$BK$98,8,FALSE))</f>
        <v>4.4207333469576948E-3</v>
      </c>
      <c r="Q35" s="266">
        <f>IF(ISBLANK(VLOOKUP(Q$33,'Preisindizes Strom 2023 Bas.''21'!$BD$8:$BK$98,8,FALSE)),"-",VLOOKUP(Q$33,'Preisindizes Strom 2023 Bas.''21'!$BD$8:$BK$98,8,FALSE))</f>
        <v>-6.5439169537787611E-3</v>
      </c>
      <c r="R35" s="266">
        <f>IF(ISBLANK(VLOOKUP(R$33,'Preisindizes Strom 2023 Bas.''21'!$BD$8:$BK$98,8,FALSE)),"-",VLOOKUP(R$33,'Preisindizes Strom 2023 Bas.''21'!$BD$8:$BK$98,8,FALSE))</f>
        <v>2.0903400597906963E-3</v>
      </c>
      <c r="S35" s="266">
        <f>IF(ISBLANK(VLOOKUP(S$33,'Preisindizes Strom 2023 Bas.''21'!$BD$8:$BK$98,8,FALSE)),"-",VLOOKUP(S$33,'Preisindizes Strom 2023 Bas.''21'!$BD$8:$BK$98,8,FALSE))</f>
        <v>3.6022002628632865E-3</v>
      </c>
      <c r="T35" s="266">
        <f>IF(ISBLANK(VLOOKUP(T$33,'Preisindizes Strom 2023 Bas.''21'!$BD$8:$BK$98,8,FALSE)),"-",VLOOKUP(T$33,'Preisindizes Strom 2023 Bas.''21'!$BD$8:$BK$98,8,FALSE))</f>
        <v>2.8946449069222613E-3</v>
      </c>
      <c r="U35" s="266">
        <f>IF(ISBLANK(VLOOKUP(U$33,'Preisindizes Strom 2023 Bas.''21'!$BD$8:$BK$98,8,FALSE)),"-",VLOOKUP(U$33,'Preisindizes Strom 2023 Bas.''21'!$BD$8:$BK$98,8,FALSE))</f>
        <v>4.3415855090687128E-3</v>
      </c>
      <c r="V35" s="266">
        <f>IF(ISBLANK(VLOOKUP(V$33,'Preisindizes Strom 2023 Bas.''21'!$BD$8:$BK$98,8,FALSE)),"-",VLOOKUP(V$33,'Preisindizes Strom 2023 Bas.''21'!$BD$8:$BK$98,8,FALSE))</f>
        <v>2.8946449069222613E-3</v>
      </c>
      <c r="W35" s="266">
        <f>IF(ISBLANK(VLOOKUP(W$33,'Preisindizes Strom 2023 Bas.''21'!$BD$8:$BK$98,8,FALSE)),"-",VLOOKUP(W$33,'Preisindizes Strom 2023 Bas.''21'!$BD$8:$BK$98,8,FALSE))</f>
        <v>-4.8771990942345633E-3</v>
      </c>
      <c r="X35" s="266">
        <f>IF(ISBLANK(VLOOKUP(X$33,'Preisindizes Strom 2023 Bas.''21'!$BD$8:$BK$98,8,FALSE)),"-",VLOOKUP(X$33,'Preisindizes Strom 2023 Bas.''21'!$BD$8:$BK$98,8,FALSE))</f>
        <v>-3.0287653420443261E-3</v>
      </c>
      <c r="Y35" s="266">
        <f>IF(ISBLANK(VLOOKUP(Y$33,'Preisindizes Strom 2023 Bas.''21'!$BD$8:$BK$98,8,FALSE)),"-",VLOOKUP(Y$33,'Preisindizes Strom 2023 Bas.''21'!$BD$8:$BK$98,8,FALSE))</f>
        <v>-3.3750527351988913E-3</v>
      </c>
      <c r="Z35" s="266">
        <f>IF(ISBLANK(VLOOKUP(Z$33,'Preisindizes Strom 2023 Bas.''21'!$BD$8:$BK$98,8,FALSE)),"-",VLOOKUP(Z$33,'Preisindizes Strom 2023 Bas.''21'!$BD$8:$BK$98,8,FALSE))</f>
        <v>-3.5034019877197009E-3</v>
      </c>
      <c r="AA35" s="266">
        <f>IF(ISBLANK(VLOOKUP(AA$33,'Preisindizes Strom 2023 Bas.''21'!$BD$8:$BK$98,8,FALSE)),"-",VLOOKUP(AA$33,'Preisindizes Strom 2023 Bas.''21'!$BD$8:$BK$98,8,FALSE))</f>
        <v>1.9606689802609267E-5</v>
      </c>
      <c r="AB35" s="266">
        <f>IF(ISBLANK(VLOOKUP(AB$33,'Preisindizes Strom 2023 Bas.''21'!$BD$8:$BK$98,8,FALSE)),"-",VLOOKUP(AB$33,'Preisindizes Strom 2023 Bas.''21'!$BD$8:$BK$98,8,FALSE))</f>
        <v>-6.2323416985210489E-4</v>
      </c>
      <c r="AC35" s="266">
        <f>IF(ISBLANK(VLOOKUP(AC$33,'Preisindizes Strom 2023 Bas.''21'!$BD$8:$BK$98,8,FALSE)),"-",VLOOKUP(AC$33,'Preisindizes Strom 2023 Bas.''21'!$BD$8:$BK$98,8,FALSE))</f>
        <v>-5.3318546323144478E-4</v>
      </c>
      <c r="AD35" s="266">
        <f>IF(ISBLANK(VLOOKUP(AD$33,'Preisindizes Strom 2023 Bas.''21'!$BD$8:$BK$98,8,FALSE)),"-",VLOOKUP(AD$33,'Preisindizes Strom 2023 Bas.''21'!$BD$8:$BK$98,8,FALSE))</f>
        <v>4.425366199045655E-5</v>
      </c>
      <c r="AE35" s="266">
        <f>IF(ISBLANK(VLOOKUP(AE$33,'Preisindizes Strom 2023 Bas.''21'!$BD$8:$BK$98,8,FALSE)),"-",VLOOKUP(AE$33,'Preisindizes Strom 2023 Bas.''21'!$BD$8:$BK$98,8,FALSE))</f>
        <v>-9.6803189895589004E-4</v>
      </c>
      <c r="AF35" s="266">
        <f>IF(ISBLANK(VLOOKUP(AF$33,'Preisindizes Strom 2023 Bas.''21'!$BD$8:$BK$98,8,FALSE)),"-",VLOOKUP(AF$33,'Preisindizes Strom 2023 Bas.''21'!$BD$8:$BK$98,8,FALSE))</f>
        <v>-4.818696542596701E-5</v>
      </c>
      <c r="AG35" s="266">
        <f>IF(ISBLANK(VLOOKUP(AG$33,'Preisindizes Strom 2023 Bas.''21'!$BD$8:$BK$98,8,FALSE)),"-",VLOOKUP(AG$33,'Preisindizes Strom 2023 Bas.''21'!$BD$8:$BK$98,8,FALSE))</f>
        <v>-1.1385395642498075E-3</v>
      </c>
      <c r="AH35" s="266">
        <f>IF(ISBLANK(VLOOKUP(AH$33,'Preisindizes Strom 2023 Bas.''21'!$BD$8:$BK$98,8,FALSE)),"-",VLOOKUP(AH$33,'Preisindizes Strom 2023 Bas.''21'!$BD$8:$BK$98,8,FALSE))</f>
        <v>5.1333238271777937E-4</v>
      </c>
      <c r="AI35" s="266">
        <f>IF(ISBLANK(VLOOKUP(AI$33,'Preisindizes Strom 2023 Bas.''21'!$BD$8:$BK$98,8,FALSE)),"-",VLOOKUP(AI$33,'Preisindizes Strom 2023 Bas.''21'!$BD$8:$BK$98,8,FALSE))</f>
        <v>1.2095920650767589E-4</v>
      </c>
      <c r="AJ35" s="266">
        <f>IF(ISBLANK(VLOOKUP(AJ$33,'Preisindizes Strom 2023 Bas.''21'!$BD$8:$BK$98,8,FALSE)),"-",VLOOKUP(AJ$33,'Preisindizes Strom 2023 Bas.''21'!$BD$8:$BK$98,8,FALSE))</f>
        <v>-8.4967114579737046E-4</v>
      </c>
      <c r="AK35" s="266">
        <f>IF(ISBLANK(VLOOKUP(AK$33,'Preisindizes Strom 2023 Bas.''21'!$BD$8:$BK$98,8,FALSE)),"-",VLOOKUP(AK$33,'Preisindizes Strom 2023 Bas.''21'!$BD$8:$BK$98,8,FALSE))</f>
        <v>-7.6854105290113939E-4</v>
      </c>
      <c r="AL35" s="266">
        <f>IF(ISBLANK(VLOOKUP(AL$33,'Preisindizes Strom 2023 Bas.''21'!$BD$8:$BK$98,8,FALSE)),"-",VLOOKUP(AL$33,'Preisindizes Strom 2023 Bas.''21'!$BD$8:$BK$98,8,FALSE))</f>
        <v>6.2126017722263782E-4</v>
      </c>
      <c r="AM35" s="266">
        <f>IF(ISBLANK(VLOOKUP(AM$33,'Preisindizes Strom 2023 Bas.''21'!$BD$8:$BK$98,8,FALSE)),"-",VLOOKUP(AM$33,'Preisindizes Strom 2023 Bas.''21'!$BD$8:$BK$98,8,FALSE))</f>
        <v>-9.2071947650529395E-4</v>
      </c>
      <c r="AN35" s="266">
        <f>IF(ISBLANK(VLOOKUP(AN$33,'Preisindizes Strom 2023 Bas.''21'!$BD$8:$BK$98,8,FALSE)),"-",VLOOKUP(AN$33,'Preisindizes Strom 2023 Bas.''21'!$BD$8:$BK$98,8,FALSE))</f>
        <v>4.3625625020959902E-4</v>
      </c>
      <c r="AO35" s="266">
        <f>IF(ISBLANK(VLOOKUP(AO$33,'Preisindizes Strom 2023 Bas.''21'!$BD$8:$BK$98,8,FALSE)),"-",VLOOKUP(AO$33,'Preisindizes Strom 2023 Bas.''21'!$BD$8:$BK$98,8,FALSE))</f>
        <v>-1.0288771520681195E-3</v>
      </c>
      <c r="AP35" s="266">
        <f>IF(ISBLANK(VLOOKUP(AP$33,'Preisindizes Strom 2023 Bas.''21'!$BD$8:$BK$98,8,FALSE)),"-",VLOOKUP(AP$33,'Preisindizes Strom 2023 Bas.''21'!$BD$8:$BK$98,8,FALSE))</f>
        <v>-6.668070470976506E-4</v>
      </c>
      <c r="AQ35" s="266">
        <f>IF(ISBLANK(VLOOKUP(AQ$33,'Preisindizes Strom 2023 Bas.''21'!$BD$8:$BK$98,8,FALSE)),"-",VLOOKUP(AQ$33,'Preisindizes Strom 2023 Bas.''21'!$BD$8:$BK$98,8,FALSE))</f>
        <v>6.9015619324375166E-4</v>
      </c>
      <c r="AR35" s="266">
        <f>IF(ISBLANK(VLOOKUP(AR$33,'Preisindizes Strom 2023 Bas.''21'!$BD$8:$BK$98,8,FALSE)),"-",VLOOKUP(AR$33,'Preisindizes Strom 2023 Bas.''21'!$BD$8:$BK$98,8,FALSE))</f>
        <v>8.4781687155577323E-4</v>
      </c>
      <c r="AS35" s="266">
        <f>IF(ISBLANK(VLOOKUP(AS$33,'Preisindizes Strom 2023 Bas.''21'!$BD$8:$BK$98,8,FALSE)),"-",VLOOKUP(AS$33,'Preisindizes Strom 2023 Bas.''21'!$BD$8:$BK$98,8,FALSE))</f>
        <v>-1.7575410774136602E-3</v>
      </c>
      <c r="AT35" s="266">
        <f>IF(ISBLANK(VLOOKUP(AT$33,'Preisindizes Strom 2023 Bas.''21'!$BD$8:$BK$98,8,FALSE)),"-",VLOOKUP(AT$33,'Preisindizes Strom 2023 Bas.''21'!$BD$8:$BK$98,8,FALSE))</f>
        <v>-2.6072220049533357E-4</v>
      </c>
      <c r="AU35" s="266">
        <f>IF(ISBLANK(VLOOKUP(AU$33,'Preisindizes Strom 2023 Bas.''21'!$BD$8:$BK$98,8,FALSE)),"-",VLOOKUP(AU$33,'Preisindizes Strom 2023 Bas.''21'!$BD$8:$BK$98,8,FALSE))</f>
        <v>-6.7394527564346163E-4</v>
      </c>
      <c r="AV35" s="266">
        <f>IF(ISBLANK(VLOOKUP(AV$33,'Preisindizes Strom 2023 Bas.''21'!$BD$8:$BK$98,8,FALSE)),"-",VLOOKUP(AV$33,'Preisindizes Strom 2023 Bas.''21'!$BD$8:$BK$98,8,FALSE))</f>
        <v>-1.1921137093077183E-3</v>
      </c>
      <c r="AW35" s="266">
        <f>IF(ISBLANK(VLOOKUP(AW$33,'Preisindizes Strom 2023 Bas.''21'!$BD$8:$BK$98,8,FALSE)),"-",VLOOKUP(AW$33,'Preisindizes Strom 2023 Bas.''21'!$BD$8:$BK$98,8,FALSE))</f>
        <v>-7.0343275182893628E-4</v>
      </c>
      <c r="AX35" s="266">
        <f>IF(ISBLANK(VLOOKUP(AX$33,'Preisindizes Strom 2023 Bas.''21'!$BD$8:$BK$98,8,FALSE)),"-",VLOOKUP(AX$33,'Preisindizes Strom 2023 Bas.''21'!$BD$8:$BK$98,8,FALSE))</f>
        <v>-1.4575888659017489E-3</v>
      </c>
      <c r="AY35" s="266">
        <f>IF(ISBLANK(VLOOKUP(AY$33,'Preisindizes Strom 2023 Bas.''21'!$BD$8:$BK$98,8,FALSE)),"-",VLOOKUP(AY$33,'Preisindizes Strom 2023 Bas.''21'!$BD$8:$BK$98,8,FALSE))</f>
        <v>0</v>
      </c>
      <c r="AZ35" s="266">
        <f>IF(ISBLANK(VLOOKUP(AZ$33,'Preisindizes Strom 2023 Bas.''21'!$BD$8:$BK$98,8,FALSE)),"-",VLOOKUP(AZ$33,'Preisindizes Strom 2023 Bas.''21'!$BD$8:$BK$98,8,FALSE))</f>
        <v>-1.8610710463895508E-4</v>
      </c>
      <c r="BA35" s="266">
        <f>IF(ISBLANK(VLOOKUP(BA$33,'Preisindizes Strom 2023 Bas.''21'!$BD$8:$BK$98,8,FALSE)),"-",VLOOKUP(BA$33,'Preisindizes Strom 2023 Bas.''21'!$BD$8:$BK$98,8,FALSE))</f>
        <v>-3.7025038182070258E-4</v>
      </c>
      <c r="BB35" s="266">
        <f>IF(ISBLANK(VLOOKUP(BB$33,'Preisindizes Strom 2023 Bas.''21'!$BD$8:$BK$98,8,FALSE)),"-",VLOOKUP(BB$33,'Preisindizes Strom 2023 Bas.''21'!$BD$8:$BK$98,8,FALSE))</f>
        <v>-5.1248602310827174E-4</v>
      </c>
      <c r="BC35" s="266">
        <f>IF(ISBLANK(VLOOKUP(BC$33,'Preisindizes Strom 2023 Bas.''21'!$BD$8:$BK$98,8,FALSE)),"-",VLOOKUP(BC$33,'Preisindizes Strom 2023 Bas.''21'!$BD$8:$BK$98,8,FALSE))</f>
        <v>0</v>
      </c>
      <c r="BD35" s="266">
        <f>IF(ISBLANK(VLOOKUP(BD$33,'Preisindizes Strom 2023 Bas.''21'!$BD$8:$BK$98,8,FALSE)),"-",VLOOKUP(BD$33,'Preisindizes Strom 2023 Bas.''21'!$BD$8:$BK$98,8,FALSE))</f>
        <v>-7.0343275182893628E-4</v>
      </c>
      <c r="BE35" s="266">
        <f>IF(ISBLANK(VLOOKUP(BE$33,'Preisindizes Strom 2023 Bas.''21'!$BD$8:$BK$98,8,FALSE)),"-",VLOOKUP(BE$33,'Preisindizes Strom 2023 Bas.''21'!$BD$8:$BK$98,8,FALSE))</f>
        <v>2.3509497837137516E-4</v>
      </c>
      <c r="BF35" s="266">
        <f>IF(ISBLANK(VLOOKUP(BF$33,'Preisindizes Strom 2023 Bas.''21'!$BD$8:$BK$98,8,FALSE)),"-",VLOOKUP(BF$33,'Preisindizes Strom 2023 Bas.''21'!$BD$8:$BK$98,8,FALSE))</f>
        <v>-4.2926643136509401E-4</v>
      </c>
      <c r="BG35" s="266">
        <f>IF(ISBLANK(VLOOKUP(BG$33,'Preisindizes Strom 2023 Bas.''21'!$BD$8:$BK$98,8,FALSE)),"-",VLOOKUP(BG$33,'Preisindizes Strom 2023 Bas.''21'!$BD$8:$BK$98,8,FALSE))</f>
        <v>-1.2656379301952958E-3</v>
      </c>
      <c r="BH35" s="266">
        <f>IF(ISBLANK(VLOOKUP(BH$33,'Preisindizes Strom 2023 Bas.''21'!$BD$8:$BK$98,8,FALSE)),"-",VLOOKUP(BH$33,'Preisindizes Strom 2023 Bas.''21'!$BD$8:$BK$98,8,FALSE))</f>
        <v>4.9845479014987149E-5</v>
      </c>
      <c r="BI35" s="266">
        <f>IF(ISBLANK(VLOOKUP(BI$33,'Preisindizes Strom 2023 Bas.''21'!$BD$8:$BK$98,8,FALSE)),"-",VLOOKUP(BI$33,'Preisindizes Strom 2023 Bas.''21'!$BD$8:$BK$98,8,FALSE))</f>
        <v>-9.8793677204656039E-4</v>
      </c>
      <c r="BJ35" s="266">
        <f>IF(ISBLANK(VLOOKUP(BJ$33,'Preisindizes Strom 2023 Bas.''21'!$BD$8:$BK$98,8,FALSE)),"-",VLOOKUP(BJ$33,'Preisindizes Strom 2023 Bas.''21'!$BD$8:$BK$98,8,FALSE))</f>
        <v>4.8567265662957659E-4</v>
      </c>
      <c r="BK35" s="266">
        <f>IF(ISBLANK(VLOOKUP(BK$33,'Preisindizes Strom 2023 Bas.''21'!$BD$8:$BK$98,8,FALSE)),"-",VLOOKUP(BK$33,'Preisindizes Strom 2023 Bas.''21'!$BD$8:$BK$98,8,FALSE))</f>
        <v>-9.2678405931423402E-4</v>
      </c>
      <c r="BL35" s="266">
        <f>IF(ISBLANK(VLOOKUP(BL$33,'Preisindizes Strom 2023 Bas.''21'!$BD$8:$BK$98,8,FALSE)),"-",VLOOKUP(BL$33,'Preisindizes Strom 2023 Bas.''21'!$BD$8:$BK$98,8,FALSE))</f>
        <v>2.7566435108616894E-4</v>
      </c>
      <c r="BM35" s="266">
        <f>IF(ISBLANK(VLOOKUP(BM$33,'Preisindizes Strom 2023 Bas.''21'!$BD$8:$BK$98,8,FALSE)),"-",VLOOKUP(BM$33,'Preisindizes Strom 2023 Bas.''21'!$BD$8:$BK$98,8,FALSE))</f>
        <v>5.6853715390214887E-5</v>
      </c>
      <c r="BN35" s="266">
        <f>IF(ISBLANK(VLOOKUP(BN$33,'Preisindizes Strom 2023 Bas.''21'!$BD$8:$BK$98,8,FALSE)),"-",VLOOKUP(BN$33,'Preisindizes Strom 2023 Bas.''21'!$BD$8:$BK$98,8,FALSE))</f>
        <v>-1.3401701433398694E-3</v>
      </c>
      <c r="BO35" s="266">
        <f>IF(ISBLANK(VLOOKUP(BO$33,'Preisindizes Strom 2023 Bas.''21'!$BD$8:$BK$98,8,FALSE)),"-",VLOOKUP(BO$33,'Preisindizes Strom 2023 Bas.''21'!$BD$8:$BK$98,8,FALSE))</f>
        <v>-1.3061806091551054E-3</v>
      </c>
      <c r="BP35" s="266">
        <f>IF(ISBLANK(VLOOKUP(BP$33,'Preisindizes Strom 2023 Bas.''21'!$BD$8:$BK$98,8,FALSE)),"-",VLOOKUP(BP$33,'Preisindizes Strom 2023 Bas.''21'!$BD$8:$BK$98,8,FALSE))</f>
        <v>6.0477774417977415E-5</v>
      </c>
      <c r="BQ35" s="266">
        <f>IF(ISBLANK(VLOOKUP(BQ$33,'Preisindizes Strom 2023 Bas.''21'!$BD$8:$BK$98,8,FALSE)),"-",VLOOKUP(BQ$33,'Preisindizes Strom 2023 Bas.''21'!$BD$8:$BK$98,8,FALSE))</f>
        <v>-5.5316533497229425E-4</v>
      </c>
      <c r="BR35" s="266">
        <f>IF(ISBLANK(VLOOKUP(BR$33,'Preisindizes Strom 2023 Bas.''21'!$BD$8:$BK$98,8,FALSE)),"-",VLOOKUP(BR$33,'Preisindizes Strom 2023 Bas.''21'!$BD$8:$BK$98,8,FALSE))</f>
        <v>0</v>
      </c>
      <c r="BS35" s="266">
        <f>IF(ISBLANK(VLOOKUP(BS$33,'Preisindizes Strom 2023 Bas.''21'!$BD$8:$BK$98,8,FALSE)),"-",VLOOKUP(BS$33,'Preisindizes Strom 2023 Bas.''21'!$BD$8:$BK$98,8,FALSE))</f>
        <v>-5.8358189599283516E-4</v>
      </c>
      <c r="BT35" s="266">
        <f>IF(ISBLANK(VLOOKUP(BT$33,'Preisindizes Strom 2023 Bas.''21'!$BD$8:$BK$98,8,FALSE)),"-",VLOOKUP(BT$33,'Preisindizes Strom 2023 Bas.''21'!$BD$8:$BK$98,8,FALSE))</f>
        <v>-9.4825250609575917E-4</v>
      </c>
      <c r="BU35" s="266">
        <f>IF(ISBLANK(VLOOKUP(BU$33,'Preisindizes Strom 2023 Bas.''21'!$BD$8:$BK$98,8,FALSE)),"-",VLOOKUP(BU$33,'Preisindizes Strom 2023 Bas.''21'!$BD$8:$BK$98,8,FALSE))</f>
        <v>-6.3667232597619527E-4</v>
      </c>
      <c r="BV35" s="266">
        <f>IF(ISBLANK(VLOOKUP(BV$33,'Preisindizes Strom 2023 Bas.''21'!$BD$8:$BK$98,8,FALSE)),"-",VLOOKUP(BV$33,'Preisindizes Strom 2023 Bas.''21'!$BD$8:$BK$98,8,FALSE))</f>
        <v>2.1830883423090697E-4</v>
      </c>
      <c r="BW35" s="266">
        <f>IF(ISBLANK(VLOOKUP(BW$33,'Preisindizes Strom 2023 Bas.''21'!$BD$8:$BK$98,8,FALSE)),"-",VLOOKUP(BW$33,'Preisindizes Strom 2023 Bas.''21'!$BD$8:$BK$98,8,FALSE))</f>
        <v>-7.8733957956100831E-5</v>
      </c>
      <c r="BX35" s="266">
        <f>IF(ISBLANK(VLOOKUP(BX$33,'Preisindizes Strom 2023 Bas.''21'!$BD$8:$BK$98,8,FALSE)),"-",VLOOKUP(BX$33,'Preisindizes Strom 2023 Bas.''21'!$BD$8:$BK$98,8,FALSE))</f>
        <v>3.0547070258259978E-3</v>
      </c>
      <c r="BY35" s="267">
        <f>IF(ISBLANK(VLOOKUP(BY$33,'Preisindizes Strom 2023 Bas.''21'!$BD$8:$BK$98,8,FALSE)),"-",VLOOKUP(BY$33,'Preisindizes Strom 2023 Bas.''21'!$BD$8:$BK$98,8,FALSE))</f>
        <v>0</v>
      </c>
    </row>
    <row r="36" spans="2:86" x14ac:dyDescent="0.6">
      <c r="B36" s="265" t="s">
        <v>60</v>
      </c>
      <c r="C36" s="266"/>
      <c r="D36" s="266"/>
      <c r="E36" s="266"/>
      <c r="F36" s="266"/>
      <c r="G36" s="266"/>
      <c r="H36" s="266"/>
      <c r="I36" s="266"/>
      <c r="J36" s="266"/>
      <c r="K36" s="266"/>
      <c r="L36" s="266">
        <f>IF(ISBLANK(VLOOKUP(L$33,'Preisindizes Strom 2023 Bas.''21'!$BT$8:$CA$98,8,FALSE)),"-",VLOOKUP(L$33,'Preisindizes Strom 2023 Bas.''21'!$BT$8:$CA$98,8,FALSE))</f>
        <v>-6.9302027499417274E-2</v>
      </c>
      <c r="M36" s="266">
        <f>IF(ISBLANK(VLOOKUP(M$33,'Preisindizes Strom 2023 Bas.''21'!$BT$8:$CA$98,8,FALSE)),"-",VLOOKUP(M$33,'Preisindizes Strom 2023 Bas.''21'!$BT$8:$CA$98,8,FALSE))</f>
        <v>-6.8808308927870487E-2</v>
      </c>
      <c r="N36" s="266">
        <f>IF(ISBLANK(VLOOKUP(N$33,'Preisindizes Strom 2023 Bas.''21'!$BT$8:$CA$98,8,FALSE)),"-",VLOOKUP(N$33,'Preisindizes Strom 2023 Bas.''21'!$BT$8:$CA$98,8,FALSE))</f>
        <v>-6.7845138802439919E-2</v>
      </c>
      <c r="O36" s="266">
        <f>IF(ISBLANK(VLOOKUP(O$33,'Preisindizes Strom 2023 Bas.''21'!$BT$8:$CA$98,8,FALSE)),"-",VLOOKUP(O$33,'Preisindizes Strom 2023 Bas.''21'!$BT$8:$CA$98,8,FALSE))</f>
        <v>-6.0267788119607868E-2</v>
      </c>
      <c r="P36" s="266">
        <f>IF(ISBLANK(VLOOKUP(P$33,'Preisindizes Strom 2023 Bas.''21'!$BT$8:$CA$98,8,FALSE)),"-",VLOOKUP(P$33,'Preisindizes Strom 2023 Bas.''21'!$BT$8:$CA$98,8,FALSE))</f>
        <v>-5.6468204982116244E-2</v>
      </c>
      <c r="Q36" s="266">
        <f>IF(ISBLANK(VLOOKUP(Q$33,'Preisindizes Strom 2023 Bas.''21'!$BT$8:$CA$98,8,FALSE)),"-",VLOOKUP(Q$33,'Preisindizes Strom 2023 Bas.''21'!$BT$8:$CA$98,8,FALSE))</f>
        <v>-5.565150642870853E-2</v>
      </c>
      <c r="R36" s="266">
        <f>IF(ISBLANK(VLOOKUP(R$33,'Preisindizes Strom 2023 Bas.''21'!$BT$8:$CA$98,8,FALSE)),"-",VLOOKUP(R$33,'Preisindizes Strom 2023 Bas.''21'!$BT$8:$CA$98,8,FALSE))</f>
        <v>-5.9968766267568974E-2</v>
      </c>
      <c r="S36" s="266">
        <f>IF(ISBLANK(VLOOKUP(S$33,'Preisindizes Strom 2023 Bas.''21'!$BT$8:$CA$98,8,FALSE)),"-",VLOOKUP(S$33,'Preisindizes Strom 2023 Bas.''21'!$BT$8:$CA$98,8,FALSE))</f>
        <v>-6.7090655098889784E-2</v>
      </c>
      <c r="T36" s="266">
        <f>IF(ISBLANK(VLOOKUP(T$33,'Preisindizes Strom 2023 Bas.''21'!$BT$8:$CA$98,8,FALSE)),"-",VLOOKUP(T$33,'Preisindizes Strom 2023 Bas.''21'!$BT$8:$CA$98,8,FALSE))</f>
        <v>-6.7685417976115603E-2</v>
      </c>
      <c r="U36" s="266">
        <f>IF(ISBLANK(VLOOKUP(U$33,'Preisindizes Strom 2023 Bas.''21'!$BT$8:$CA$98,8,FALSE)),"-",VLOOKUP(U$33,'Preisindizes Strom 2023 Bas.''21'!$BT$8:$CA$98,8,FALSE))</f>
        <v>-6.3962446697961139E-2</v>
      </c>
      <c r="V36" s="266">
        <f>IF(ISBLANK(VLOOKUP(V$33,'Preisindizes Strom 2023 Bas.''21'!$BT$8:$CA$98,8,FALSE)),"-",VLOOKUP(V$33,'Preisindizes Strom 2023 Bas.''21'!$BT$8:$CA$98,8,FALSE))</f>
        <v>-6.4223147616312537E-2</v>
      </c>
      <c r="W36" s="266">
        <f>IF(ISBLANK(VLOOKUP(W$33,'Preisindizes Strom 2023 Bas.''21'!$BT$8:$CA$98,8,FALSE)),"-",VLOOKUP(W$33,'Preisindizes Strom 2023 Bas.''21'!$BT$8:$CA$98,8,FALSE))</f>
        <v>-6.4037558685446028E-2</v>
      </c>
      <c r="X36" s="266">
        <f>IF(ISBLANK(VLOOKUP(X$33,'Preisindizes Strom 2023 Bas.''21'!$BT$8:$CA$98,8,FALSE)),"-",VLOOKUP(X$33,'Preisindizes Strom 2023 Bas.''21'!$BT$8:$CA$98,8,FALSE))</f>
        <v>-5.8799757526773022E-2</v>
      </c>
      <c r="Y36" s="266">
        <f>IF(ISBLANK(VLOOKUP(Y$33,'Preisindizes Strom 2023 Bas.''21'!$BT$8:$CA$98,8,FALSE)),"-",VLOOKUP(Y$33,'Preisindizes Strom 2023 Bas.''21'!$BT$8:$CA$98,8,FALSE))</f>
        <v>-5.1627119977964098E-2</v>
      </c>
      <c r="Z36" s="266">
        <f>IF(ISBLANK(VLOOKUP(Z$33,'Preisindizes Strom 2023 Bas.''21'!$BT$8:$CA$98,8,FALSE)),"-",VLOOKUP(Z$33,'Preisindizes Strom 2023 Bas.''21'!$BT$8:$CA$98,8,FALSE))</f>
        <v>-4.89244543041637E-2</v>
      </c>
      <c r="AA36" s="266">
        <f>IF(ISBLANK(VLOOKUP(AA$33,'Preisindizes Strom 2023 Bas.''21'!$BT$8:$CA$98,8,FALSE)),"-",VLOOKUP(AA$33,'Preisindizes Strom 2023 Bas.''21'!$BT$8:$CA$98,8,FALSE))</f>
        <v>-5.0756344543067988E-2</v>
      </c>
      <c r="AB36" s="266">
        <f>IF(ISBLANK(VLOOKUP(AB$33,'Preisindizes Strom 2023 Bas.''21'!$BT$8:$CA$98,8,FALSE)),"-",VLOOKUP(AB$33,'Preisindizes Strom 2023 Bas.''21'!$BT$8:$CA$98,8,FALSE))</f>
        <v>-4.9172346640701026E-2</v>
      </c>
      <c r="AC36" s="266">
        <f>IF(ISBLANK(VLOOKUP(AC$33,'Preisindizes Strom 2023 Bas.''21'!$BT$8:$CA$98,8,FALSE)),"-",VLOOKUP(AC$33,'Preisindizes Strom 2023 Bas.''21'!$BT$8:$CA$98,8,FALSE))</f>
        <v>-4.5381763020394539E-2</v>
      </c>
      <c r="AD36" s="266">
        <f>IF(ISBLANK(VLOOKUP(AD$33,'Preisindizes Strom 2023 Bas.''21'!$BT$8:$CA$98,8,FALSE)),"-",VLOOKUP(AD$33,'Preisindizes Strom 2023 Bas.''21'!$BT$8:$CA$98,8,FALSE))</f>
        <v>-4.5460427000215686E-2</v>
      </c>
      <c r="AE36" s="266">
        <f>IF(ISBLANK(VLOOKUP(AE$33,'Preisindizes Strom 2023 Bas.''21'!$BT$8:$CA$98,8,FALSE)),"-",VLOOKUP(AE$33,'Preisindizes Strom 2023 Bas.''21'!$BT$8:$CA$98,8,FALSE))</f>
        <v>-4.1982736071148441E-2</v>
      </c>
      <c r="AF36" s="266">
        <f>IF(ISBLANK(VLOOKUP(AF$33,'Preisindizes Strom 2023 Bas.''21'!$BT$8:$CA$98,8,FALSE)),"-",VLOOKUP(AF$33,'Preisindizes Strom 2023 Bas.''21'!$BT$8:$CA$98,8,FALSE))</f>
        <v>-4.0399536252563872E-2</v>
      </c>
      <c r="AG36" s="266">
        <f>IF(ISBLANK(VLOOKUP(AG$33,'Preisindizes Strom 2023 Bas.''21'!$BT$8:$CA$98,8,FALSE)),"-",VLOOKUP(AG$33,'Preisindizes Strom 2023 Bas.''21'!$BT$8:$CA$98,8,FALSE))</f>
        <v>-3.9144353899883466E-2</v>
      </c>
      <c r="AH36" s="266">
        <f>IF(ISBLANK(VLOOKUP(AH$33,'Preisindizes Strom 2023 Bas.''21'!$BT$8:$CA$98,8,FALSE)),"-",VLOOKUP(AH$33,'Preisindizes Strom 2023 Bas.''21'!$BT$8:$CA$98,8,FALSE))</f>
        <v>-3.7007581782514176E-2</v>
      </c>
      <c r="AI36" s="266">
        <f>IF(ISBLANK(VLOOKUP(AI$33,'Preisindizes Strom 2023 Bas.''21'!$BT$8:$CA$98,8,FALSE)),"-",VLOOKUP(AI$33,'Preisindizes Strom 2023 Bas.''21'!$BT$8:$CA$98,8,FALSE))</f>
        <v>-3.825046646910335E-2</v>
      </c>
      <c r="AJ36" s="266">
        <f>IF(ISBLANK(VLOOKUP(AJ$33,'Preisindizes Strom 2023 Bas.''21'!$BT$8:$CA$98,8,FALSE)),"-",VLOOKUP(AJ$33,'Preisindizes Strom 2023 Bas.''21'!$BT$8:$CA$98,8,FALSE))</f>
        <v>-3.9622434419931962E-2</v>
      </c>
      <c r="AK36" s="266">
        <f>IF(ISBLANK(VLOOKUP(AK$33,'Preisindizes Strom 2023 Bas.''21'!$BT$8:$CA$98,8,FALSE)),"-",VLOOKUP(AK$33,'Preisindizes Strom 2023 Bas.''21'!$BT$8:$CA$98,8,FALSE))</f>
        <v>-4.3441562095548947E-2</v>
      </c>
      <c r="AL36" s="266">
        <f>IF(ISBLANK(VLOOKUP(AL$33,'Preisindizes Strom 2023 Bas.''21'!$BT$8:$CA$98,8,FALSE)),"-",VLOOKUP(AL$33,'Preisindizes Strom 2023 Bas.''21'!$BT$8:$CA$98,8,FALSE))</f>
        <v>-4.4017928973681175E-2</v>
      </c>
      <c r="AM36" s="266">
        <f>IF(ISBLANK(VLOOKUP(AM$33,'Preisindizes Strom 2023 Bas.''21'!$BT$8:$CA$98,8,FALSE)),"-",VLOOKUP(AM$33,'Preisindizes Strom 2023 Bas.''21'!$BT$8:$CA$98,8,FALSE))</f>
        <v>-4.4803076206012538E-2</v>
      </c>
      <c r="AN36" s="266">
        <f>IF(ISBLANK(VLOOKUP(AN$33,'Preisindizes Strom 2023 Bas.''21'!$BT$8:$CA$98,8,FALSE)),"-",VLOOKUP(AN$33,'Preisindizes Strom 2023 Bas.''21'!$BT$8:$CA$98,8,FALSE))</f>
        <v>-4.1815459048496706E-2</v>
      </c>
      <c r="AO36" s="266">
        <f>IF(ISBLANK(VLOOKUP(AO$33,'Preisindizes Strom 2023 Bas.''21'!$BT$8:$CA$98,8,FALSE)),"-",VLOOKUP(AO$33,'Preisindizes Strom 2023 Bas.''21'!$BT$8:$CA$98,8,FALSE))</f>
        <v>-4.0116788321167829E-2</v>
      </c>
      <c r="AP36" s="266">
        <f>IF(ISBLANK(VLOOKUP(AP$33,'Preisindizes Strom 2023 Bas.''21'!$BT$8:$CA$98,8,FALSE)),"-",VLOOKUP(AP$33,'Preisindizes Strom 2023 Bas.''21'!$BT$8:$CA$98,8,FALSE))</f>
        <v>-4.3763676148796504E-2</v>
      </c>
      <c r="AQ36" s="266">
        <f>IF(ISBLANK(VLOOKUP(AQ$33,'Preisindizes Strom 2023 Bas.''21'!$BT$8:$CA$98,8,FALSE)),"-",VLOOKUP(AQ$33,'Preisindizes Strom 2023 Bas.''21'!$BT$8:$CA$98,8,FALSE))</f>
        <v>-4.3472813831120116E-2</v>
      </c>
      <c r="AR36" s="266">
        <f>IF(ISBLANK(VLOOKUP(AR$33,'Preisindizes Strom 2023 Bas.''21'!$BT$8:$CA$98,8,FALSE)),"-",VLOOKUP(AR$33,'Preisindizes Strom 2023 Bas.''21'!$BT$8:$CA$98,8,FALSE))</f>
        <v>-3.7750047030789546E-2</v>
      </c>
      <c r="AS36" s="266">
        <f>IF(ISBLANK(VLOOKUP(AS$33,'Preisindizes Strom 2023 Bas.''21'!$BT$8:$CA$98,8,FALSE)),"-",VLOOKUP(AS$33,'Preisindizes Strom 2023 Bas.''21'!$BT$8:$CA$98,8,FALSE))</f>
        <v>-3.5382231404958664E-2</v>
      </c>
      <c r="AT36" s="266">
        <f>IF(ISBLANK(VLOOKUP(AT$33,'Preisindizes Strom 2023 Bas.''21'!$BT$8:$CA$98,8,FALSE)),"-",VLOOKUP(AT$33,'Preisindizes Strom 2023 Bas.''21'!$BT$8:$CA$98,8,FALSE))</f>
        <v>-3.0542390731964186E-2</v>
      </c>
      <c r="AU36" s="266">
        <f>IF(ISBLANK(VLOOKUP(AU$33,'Preisindizes Strom 2023 Bas.''21'!$BT$8:$CA$98,8,FALSE)),"-",VLOOKUP(AU$33,'Preisindizes Strom 2023 Bas.''21'!$BT$8:$CA$98,8,FALSE))</f>
        <v>-2.6677972734981403E-2</v>
      </c>
      <c r="AV36" s="266">
        <f>IF(ISBLANK(VLOOKUP(AV$33,'Preisindizes Strom 2023 Bas.''21'!$BT$8:$CA$98,8,FALSE)),"-",VLOOKUP(AV$33,'Preisindizes Strom 2023 Bas.''21'!$BT$8:$CA$98,8,FALSE))</f>
        <v>-2.4003623188405876E-2</v>
      </c>
      <c r="AW36" s="266">
        <f>IF(ISBLANK(VLOOKUP(AW$33,'Preisindizes Strom 2023 Bas.''21'!$BT$8:$CA$98,8,FALSE)),"-",VLOOKUP(AW$33,'Preisindizes Strom 2023 Bas.''21'!$BT$8:$CA$98,8,FALSE))</f>
        <v>-2.2068700825177534E-2</v>
      </c>
      <c r="AX36" s="266">
        <f>IF(ISBLANK(VLOOKUP(AX$33,'Preisindizes Strom 2023 Bas.''21'!$BT$8:$CA$98,8,FALSE)),"-",VLOOKUP(AX$33,'Preisindizes Strom 2023 Bas.''21'!$BT$8:$CA$98,8,FALSE))</f>
        <v>-2.0334415385557691E-2</v>
      </c>
      <c r="AY36" s="266">
        <f>IF(ISBLANK(VLOOKUP(AY$33,'Preisindizes Strom 2023 Bas.''21'!$BT$8:$CA$98,8,FALSE)),"-",VLOOKUP(AY$33,'Preisindizes Strom 2023 Bas.''21'!$BT$8:$CA$98,8,FALSE))</f>
        <v>-1.7656030032848435E-2</v>
      </c>
      <c r="AZ36" s="266">
        <f>IF(ISBLANK(VLOOKUP(AZ$33,'Preisindizes Strom 2023 Bas.''21'!$BT$8:$CA$98,8,FALSE)),"-",VLOOKUP(AZ$33,'Preisindizes Strom 2023 Bas.''21'!$BT$8:$CA$98,8,FALSE))</f>
        <v>-1.6492357200321828E-2</v>
      </c>
      <c r="BA36" s="266">
        <f>IF(ISBLANK(VLOOKUP(BA$33,'Preisindizes Strom 2023 Bas.''21'!$BT$8:$CA$98,8,FALSE)),"-",VLOOKUP(BA$33,'Preisindizes Strom 2023 Bas.''21'!$BT$8:$CA$98,8,FALSE))</f>
        <v>-1.6301869585043316E-2</v>
      </c>
      <c r="BB36" s="266">
        <f>IF(ISBLANK(VLOOKUP(BB$33,'Preisindizes Strom 2023 Bas.''21'!$BT$8:$CA$98,8,FALSE)),"-",VLOOKUP(BB$33,'Preisindizes Strom 2023 Bas.''21'!$BT$8:$CA$98,8,FALSE))</f>
        <v>-1.9840805337703271E-2</v>
      </c>
      <c r="BC36" s="266">
        <f>IF(ISBLANK(VLOOKUP(BC$33,'Preisindizes Strom 2023 Bas.''21'!$BT$8:$CA$98,8,FALSE)),"-",VLOOKUP(BC$33,'Preisindizes Strom 2023 Bas.''21'!$BT$8:$CA$98,8,FALSE))</f>
        <v>-1.7848810079328037E-2</v>
      </c>
      <c r="BD36" s="266">
        <f>IF(ISBLANK(VLOOKUP(BD$33,'Preisindizes Strom 2023 Bas.''21'!$BT$8:$CA$98,8,FALSE)),"-",VLOOKUP(BD$33,'Preisindizes Strom 2023 Bas.''21'!$BT$8:$CA$98,8,FALSE))</f>
        <v>-1.8646807527999076E-2</v>
      </c>
      <c r="BE36" s="266">
        <f>IF(ISBLANK(VLOOKUP(BE$33,'Preisindizes Strom 2023 Bas.''21'!$BT$8:$CA$98,8,FALSE)),"-",VLOOKUP(BE$33,'Preisindizes Strom 2023 Bas.''21'!$BT$8:$CA$98,8,FALSE))</f>
        <v>-1.6739987430726133E-2</v>
      </c>
      <c r="BF36" s="266">
        <f>IF(ISBLANK(VLOOKUP(BF$33,'Preisindizes Strom 2023 Bas.''21'!$BT$8:$CA$98,8,FALSE)),"-",VLOOKUP(BF$33,'Preisindizes Strom 2023 Bas.''21'!$BT$8:$CA$98,8,FALSE))</f>
        <v>-1.6492609712948636E-2</v>
      </c>
      <c r="BG36" s="266">
        <f>IF(ISBLANK(VLOOKUP(BG$33,'Preisindizes Strom 2023 Bas.''21'!$BT$8:$CA$98,8,FALSE)),"-",VLOOKUP(BG$33,'Preisindizes Strom 2023 Bas.''21'!$BT$8:$CA$98,8,FALSE))</f>
        <v>-1.6547659526238157E-2</v>
      </c>
      <c r="BH36" s="266">
        <f>IF(ISBLANK(VLOOKUP(BH$33,'Preisindizes Strom 2023 Bas.''21'!$BT$8:$CA$98,8,FALSE)),"-",VLOOKUP(BH$33,'Preisindizes Strom 2023 Bas.''21'!$BT$8:$CA$98,8,FALSE))</f>
        <v>-1.8049268034570076E-2</v>
      </c>
      <c r="BI36" s="266">
        <f>IF(ISBLANK(VLOOKUP(BI$33,'Preisindizes Strom 2023 Bas.''21'!$BT$8:$CA$98,8,FALSE)),"-",VLOOKUP(BI$33,'Preisindizes Strom 2023 Bas.''21'!$BT$8:$CA$98,8,FALSE))</f>
        <v>-1.6684802321363712E-2</v>
      </c>
      <c r="BJ36" s="266">
        <f>IF(ISBLANK(VLOOKUP(BJ$33,'Preisindizes Strom 2023 Bas.''21'!$BT$8:$CA$98,8,FALSE)),"-",VLOOKUP(BJ$33,'Preisindizes Strom 2023 Bas.''21'!$BT$8:$CA$98,8,FALSE))</f>
        <v>-1.4452982070984111E-2</v>
      </c>
      <c r="BK36" s="266">
        <f>IF(ISBLANK(VLOOKUP(BK$33,'Preisindizes Strom 2023 Bas.''21'!$BT$8:$CA$98,8,FALSE)),"-",VLOOKUP(BK$33,'Preisindizes Strom 2023 Bas.''21'!$BT$8:$CA$98,8,FALSE))</f>
        <v>-1.1530146528945573E-2</v>
      </c>
      <c r="BL36" s="266">
        <f>IF(ISBLANK(VLOOKUP(BL$33,'Preisindizes Strom 2023 Bas.''21'!$BT$8:$CA$98,8,FALSE)),"-",VLOOKUP(BL$33,'Preisindizes Strom 2023 Bas.''21'!$BT$8:$CA$98,8,FALSE))</f>
        <v>-1.0662789288743535E-2</v>
      </c>
      <c r="BM36" s="266">
        <f>IF(ISBLANK(VLOOKUP(BM$33,'Preisindizes Strom 2023 Bas.''21'!$BT$8:$CA$98,8,FALSE)),"-",VLOOKUP(BM$33,'Preisindizes Strom 2023 Bas.''21'!$BT$8:$CA$98,8,FALSE))</f>
        <v>-1.4811518657427913E-2</v>
      </c>
      <c r="BN36" s="266">
        <f>IF(ISBLANK(VLOOKUP(BN$33,'Preisindizes Strom 2023 Bas.''21'!$BT$8:$CA$98,8,FALSE)),"-",VLOOKUP(BN$33,'Preisindizes Strom 2023 Bas.''21'!$BT$8:$CA$98,8,FALSE))</f>
        <v>-1.3724226804123774E-2</v>
      </c>
      <c r="BO36" s="266">
        <f>IF(ISBLANK(VLOOKUP(BO$33,'Preisindizes Strom 2023 Bas.''21'!$BT$8:$CA$98,8,FALSE)),"-",VLOOKUP(BO$33,'Preisindizes Strom 2023 Bas.''21'!$BT$8:$CA$98,8,FALSE))</f>
        <v>-1.0866769547325017E-2</v>
      </c>
      <c r="BP36" s="266">
        <f>IF(ISBLANK(VLOOKUP(BP$33,'Preisindizes Strom 2023 Bas.''21'!$BT$8:$CA$98,8,FALSE)),"-",VLOOKUP(BP$33,'Preisindizes Strom 2023 Bas.''21'!$BT$8:$CA$98,8,FALSE))</f>
        <v>-9.0299277605778716E-3</v>
      </c>
      <c r="BQ36" s="266">
        <f>IF(ISBLANK(VLOOKUP(BQ$33,'Preisindizes Strom 2023 Bas.''21'!$BT$8:$CA$98,8,FALSE)),"-",VLOOKUP(BQ$33,'Preisindizes Strom 2023 Bas.''21'!$BT$8:$CA$98,8,FALSE))</f>
        <v>-1.2209688122096884E-2</v>
      </c>
      <c r="BR36" s="266">
        <f>IF(ISBLANK(VLOOKUP(BR$33,'Preisindizes Strom 2023 Bas.''21'!$BT$8:$CA$98,8,FALSE)),"-",VLOOKUP(BR$33,'Preisindizes Strom 2023 Bas.''21'!$BT$8:$CA$98,8,FALSE))</f>
        <v>-9.8208360982082743E-3</v>
      </c>
      <c r="BS36" s="266">
        <f>IF(ISBLANK(VLOOKUP(BS$33,'Preisindizes Strom 2023 Bas.''21'!$BT$8:$CA$98,8,FALSE)),"-",VLOOKUP(BS$33,'Preisindizes Strom 2023 Bas.''21'!$BT$8:$CA$98,8,FALSE))</f>
        <v>-9.4133697135061478E-3</v>
      </c>
      <c r="BT36" s="266">
        <f>IF(ISBLANK(VLOOKUP(BT$33,'Preisindizes Strom 2023 Bas.''21'!$BT$8:$CA$98,8,FALSE)),"-",VLOOKUP(BT$33,'Preisindizes Strom 2023 Bas.''21'!$BT$8:$CA$98,8,FALSE))</f>
        <v>-6.9191811113487045E-3</v>
      </c>
      <c r="BU36" s="266">
        <f>IF(ISBLANK(VLOOKUP(BU$33,'Preisindizes Strom 2023 Bas.''21'!$BT$8:$CA$98,8,FALSE)),"-",VLOOKUP(BU$33,'Preisindizes Strom 2023 Bas.''21'!$BT$8:$CA$98,8,FALSE))</f>
        <v>-5.3511705685618249E-3</v>
      </c>
      <c r="BV36" s="266">
        <f>IF(ISBLANK(VLOOKUP(BV$33,'Preisindizes Strom 2023 Bas.''21'!$BT$8:$CA$98,8,FALSE)),"-",VLOOKUP(BV$33,'Preisindizes Strom 2023 Bas.''21'!$BT$8:$CA$98,8,FALSE))</f>
        <v>-4.6902186247068656E-3</v>
      </c>
      <c r="BW36" s="266">
        <f>IF(ISBLANK(VLOOKUP(BW$33,'Preisindizes Strom 2023 Bas.''21'!$BT$8:$CA$98,8,FALSE)),"-",VLOOKUP(BW$33,'Preisindizes Strom 2023 Bas.''21'!$BT$8:$CA$98,8,FALSE))</f>
        <v>-4.553806822721107E-3</v>
      </c>
      <c r="BX36" s="266">
        <f>IF(ISBLANK(VLOOKUP(BX$33,'Preisindizes Strom 2023 Bas.''21'!$BT$8:$CA$98,8,FALSE)),"-",VLOOKUP(BX$33,'Preisindizes Strom 2023 Bas.''21'!$BT$8:$CA$98,8,FALSE))</f>
        <v>-3.935163496673888E-3</v>
      </c>
      <c r="BY36" s="267">
        <f>IF(ISBLANK(VLOOKUP(BY$33,'Preisindizes Strom 2023 Bas.''21'!$BT$8:$CA$98,8,FALSE)),"-",VLOOKUP(BY$33,'Preisindizes Strom 2023 Bas.''21'!$BT$8:$CA$98,8,FALSE))</f>
        <v>0</v>
      </c>
    </row>
    <row r="37" spans="2:86" x14ac:dyDescent="0.6">
      <c r="B37" s="265" t="s">
        <v>432</v>
      </c>
      <c r="C37" s="266"/>
      <c r="D37" s="266"/>
      <c r="E37" s="266"/>
      <c r="F37" s="266"/>
      <c r="G37" s="266"/>
      <c r="H37" s="266"/>
      <c r="I37" s="266"/>
      <c r="J37" s="266"/>
      <c r="K37" s="266"/>
      <c r="L37" s="266">
        <f>IF(ISBLANK(VLOOKUP(L$33,'Preisindizes Strom 2023 Bas.''21'!$CJ$8:$CQ$98,8,FALSE)),"-",VLOOKUP(L$33,'Preisindizes Strom 2023 Bas.''21'!$CJ$8:$CQ$98,8,FALSE))</f>
        <v>-4.6292432684519214E-2</v>
      </c>
      <c r="M37" s="266">
        <f>IF(ISBLANK(VLOOKUP(M$33,'Preisindizes Strom 2023 Bas.''21'!$CJ$8:$CQ$98,8,FALSE)),"-",VLOOKUP(M$33,'Preisindizes Strom 2023 Bas.''21'!$CJ$8:$CQ$98,8,FALSE))</f>
        <v>-4.3726283517201536E-2</v>
      </c>
      <c r="N37" s="266">
        <f>IF(ISBLANK(VLOOKUP(N$33,'Preisindizes Strom 2023 Bas.''21'!$CJ$8:$CQ$98,8,FALSE)),"-",VLOOKUP(N$33,'Preisindizes Strom 2023 Bas.''21'!$CJ$8:$CQ$98,8,FALSE))</f>
        <v>-4.1317977911277892E-2</v>
      </c>
      <c r="O37" s="266">
        <f>IF(ISBLANK(VLOOKUP(O$33,'Preisindizes Strom 2023 Bas.''21'!$CJ$8:$CQ$98,8,FALSE)),"-",VLOOKUP(O$33,'Preisindizes Strom 2023 Bas.''21'!$CJ$8:$CQ$98,8,FALSE))</f>
        <v>-3.6695521264584197E-2</v>
      </c>
      <c r="P37" s="266">
        <f>IF(ISBLANK(VLOOKUP(P$33,'Preisindizes Strom 2023 Bas.''21'!$CJ$8:$CQ$98,8,FALSE)),"-",VLOOKUP(P$33,'Preisindizes Strom 2023 Bas.''21'!$CJ$8:$CQ$98,8,FALSE))</f>
        <v>-3.4526327354629571E-2</v>
      </c>
      <c r="Q37" s="266">
        <f>IF(ISBLANK(VLOOKUP(Q$33,'Preisindizes Strom 2023 Bas.''21'!$CJ$8:$CQ$98,8,FALSE)),"-",VLOOKUP(Q$33,'Preisindizes Strom 2023 Bas.''21'!$CJ$8:$CQ$98,8,FALSE))</f>
        <v>-3.0817901655439517E-2</v>
      </c>
      <c r="R37" s="266">
        <f>IF(ISBLANK(VLOOKUP(R$33,'Preisindizes Strom 2023 Bas.''21'!$CJ$8:$CQ$98,8,FALSE)),"-",VLOOKUP(R$33,'Preisindizes Strom 2023 Bas.''21'!$CJ$8:$CQ$98,8,FALSE))</f>
        <v>-3.6014914411615195E-2</v>
      </c>
      <c r="S37" s="266">
        <f>IF(ISBLANK(VLOOKUP(S$33,'Preisindizes Strom 2023 Bas.''21'!$CJ$8:$CQ$98,8,FALSE)),"-",VLOOKUP(S$33,'Preisindizes Strom 2023 Bas.''21'!$CJ$8:$CQ$98,8,FALSE))</f>
        <v>-3.9036130433506511E-2</v>
      </c>
      <c r="T37" s="266">
        <f>IF(ISBLANK(VLOOKUP(T$33,'Preisindizes Strom 2023 Bas.''21'!$CJ$8:$CQ$98,8,FALSE)),"-",VLOOKUP(T$33,'Preisindizes Strom 2023 Bas.''21'!$CJ$8:$CQ$98,8,FALSE))</f>
        <v>-4.2363919129082328E-2</v>
      </c>
      <c r="U37" s="266">
        <f>IF(ISBLANK(VLOOKUP(U$33,'Preisindizes Strom 2023 Bas.''21'!$CJ$8:$CQ$98,8,FALSE)),"-",VLOOKUP(U$33,'Preisindizes Strom 2023 Bas.''21'!$CJ$8:$CQ$98,8,FALSE))</f>
        <v>-3.8557143664199711E-2</v>
      </c>
      <c r="V37" s="266">
        <f>IF(ISBLANK(VLOOKUP(V$33,'Preisindizes Strom 2023 Bas.''21'!$CJ$8:$CQ$98,8,FALSE)),"-",VLOOKUP(V$33,'Preisindizes Strom 2023 Bas.''21'!$CJ$8:$CQ$98,8,FALSE))</f>
        <v>-3.6576872719168763E-2</v>
      </c>
      <c r="W37" s="266">
        <f>IF(ISBLANK(VLOOKUP(W$33,'Preisindizes Strom 2023 Bas.''21'!$CJ$8:$CQ$98,8,FALSE)),"-",VLOOKUP(W$33,'Preisindizes Strom 2023 Bas.''21'!$CJ$8:$CQ$98,8,FALSE))</f>
        <v>-3.7933112383248035E-2</v>
      </c>
      <c r="X37" s="266">
        <f>IF(ISBLANK(VLOOKUP(X$33,'Preisindizes Strom 2023 Bas.''21'!$CJ$8:$CQ$98,8,FALSE)),"-",VLOOKUP(X$33,'Preisindizes Strom 2023 Bas.''21'!$CJ$8:$CQ$98,8,FALSE))</f>
        <v>-3.1713399838231404E-2</v>
      </c>
      <c r="Y37" s="266">
        <f>IF(ISBLANK(VLOOKUP(Y$33,'Preisindizes Strom 2023 Bas.''21'!$CJ$8:$CQ$98,8,FALSE)),"-",VLOOKUP(Y$33,'Preisindizes Strom 2023 Bas.''21'!$CJ$8:$CQ$98,8,FALSE))</f>
        <v>-2.6184663746112391E-2</v>
      </c>
      <c r="Z37" s="266">
        <f>IF(ISBLANK(VLOOKUP(Z$33,'Preisindizes Strom 2023 Bas.''21'!$CJ$8:$CQ$98,8,FALSE)),"-",VLOOKUP(Z$33,'Preisindizes Strom 2023 Bas.''21'!$CJ$8:$CQ$98,8,FALSE))</f>
        <v>-2.5267637475895999E-2</v>
      </c>
      <c r="AA37" s="266">
        <f>IF(ISBLANK(VLOOKUP(AA$33,'Preisindizes Strom 2023 Bas.''21'!$CJ$8:$CQ$98,8,FALSE)),"-",VLOOKUP(AA$33,'Preisindizes Strom 2023 Bas.''21'!$CJ$8:$CQ$98,8,FALSE))</f>
        <v>-2.5451645341378004E-2</v>
      </c>
      <c r="AB37" s="266">
        <f>IF(ISBLANK(VLOOKUP(AB$33,'Preisindizes Strom 2023 Bas.''21'!$CJ$8:$CQ$98,8,FALSE)),"-",VLOOKUP(AB$33,'Preisindizes Strom 2023 Bas.''21'!$CJ$8:$CQ$98,8,FALSE))</f>
        <v>-2.3841305153874726E-2</v>
      </c>
      <c r="AC37" s="266">
        <f>IF(ISBLANK(VLOOKUP(AC$33,'Preisindizes Strom 2023 Bas.''21'!$CJ$8:$CQ$98,8,FALSE)),"-",VLOOKUP(AC$33,'Preisindizes Strom 2023 Bas.''21'!$CJ$8:$CQ$98,8,FALSE))</f>
        <v>-1.9144544872251035E-2</v>
      </c>
      <c r="AD37" s="266">
        <f>IF(ISBLANK(VLOOKUP(AD$33,'Preisindizes Strom 2023 Bas.''21'!$CJ$8:$CQ$98,8,FALSE)),"-",VLOOKUP(AD$33,'Preisindizes Strom 2023 Bas.''21'!$CJ$8:$CQ$98,8,FALSE))</f>
        <v>-1.8667157584683514E-2</v>
      </c>
      <c r="AE37" s="266">
        <f>IF(ISBLANK(VLOOKUP(AE$33,'Preisindizes Strom 2023 Bas.''21'!$CJ$8:$CQ$98,8,FALSE)),"-",VLOOKUP(AE$33,'Preisindizes Strom 2023 Bas.''21'!$CJ$8:$CQ$98,8,FALSE))</f>
        <v>-1.7025725273494441E-2</v>
      </c>
      <c r="AF37" s="266">
        <f>IF(ISBLANK(VLOOKUP(AF$33,'Preisindizes Strom 2023 Bas.''21'!$CJ$8:$CQ$98,8,FALSE)),"-",VLOOKUP(AF$33,'Preisindizes Strom 2023 Bas.''21'!$CJ$8:$CQ$98,8,FALSE))</f>
        <v>-1.3793103448275779E-2</v>
      </c>
      <c r="AG37" s="266">
        <f>IF(ISBLANK(VLOOKUP(AG$33,'Preisindizes Strom 2023 Bas.''21'!$CJ$8:$CQ$98,8,FALSE)),"-",VLOOKUP(AG$33,'Preisindizes Strom 2023 Bas.''21'!$CJ$8:$CQ$98,8,FALSE))</f>
        <v>-1.3098518429775274E-2</v>
      </c>
      <c r="AH37" s="266">
        <f>IF(ISBLANK(VLOOKUP(AH$33,'Preisindizes Strom 2023 Bas.''21'!$CJ$8:$CQ$98,8,FALSE)),"-",VLOOKUP(AH$33,'Preisindizes Strom 2023 Bas.''21'!$CJ$8:$CQ$98,8,FALSE))</f>
        <v>-1.4000176102844097E-2</v>
      </c>
      <c r="AI37" s="266">
        <f>IF(ISBLANK(VLOOKUP(AI$33,'Preisindizes Strom 2023 Bas.''21'!$CJ$8:$CQ$98,8,FALSE)),"-",VLOOKUP(AI$33,'Preisindizes Strom 2023 Bas.''21'!$CJ$8:$CQ$98,8,FALSE))</f>
        <v>-1.4445113199685222E-2</v>
      </c>
      <c r="AJ37" s="266">
        <f>IF(ISBLANK(VLOOKUP(AJ$33,'Preisindizes Strom 2023 Bas.''21'!$CJ$8:$CQ$98,8,FALSE)),"-",VLOOKUP(AJ$33,'Preisindizes Strom 2023 Bas.''21'!$CJ$8:$CQ$98,8,FALSE))</f>
        <v>-1.5780967772601961E-2</v>
      </c>
      <c r="AK37" s="266">
        <f>IF(ISBLANK(VLOOKUP(AK$33,'Preisindizes Strom 2023 Bas.''21'!$CJ$8:$CQ$98,8,FALSE)),"-",VLOOKUP(AK$33,'Preisindizes Strom 2023 Bas.''21'!$CJ$8:$CQ$98,8,FALSE))</f>
        <v>-1.7135804813214861E-2</v>
      </c>
      <c r="AL37" s="266">
        <f>IF(ISBLANK(VLOOKUP(AL$33,'Preisindizes Strom 2023 Bas.''21'!$CJ$8:$CQ$98,8,FALSE)),"-",VLOOKUP(AL$33,'Preisindizes Strom 2023 Bas.''21'!$CJ$8:$CQ$98,8,FALSE))</f>
        <v>-1.4679948524855879E-2</v>
      </c>
      <c r="AM37" s="266">
        <f>IF(ISBLANK(VLOOKUP(AM$33,'Preisindizes Strom 2023 Bas.''21'!$CJ$8:$CQ$98,8,FALSE)),"-",VLOOKUP(AM$33,'Preisindizes Strom 2023 Bas.''21'!$CJ$8:$CQ$98,8,FALSE))</f>
        <v>-1.4300110369979246E-2</v>
      </c>
      <c r="AN37" s="266">
        <f>IF(ISBLANK(VLOOKUP(AN$33,'Preisindizes Strom 2023 Bas.''21'!$CJ$8:$CQ$98,8,FALSE)),"-",VLOOKUP(AN$33,'Preisindizes Strom 2023 Bas.''21'!$CJ$8:$CQ$98,8,FALSE))</f>
        <v>-1.3733989188136175E-2</v>
      </c>
      <c r="AO37" s="266">
        <f>IF(ISBLANK(VLOOKUP(AO$33,'Preisindizes Strom 2023 Bas.''21'!$CJ$8:$CQ$98,8,FALSE)),"-",VLOOKUP(AO$33,'Preisindizes Strom 2023 Bas.''21'!$CJ$8:$CQ$98,8,FALSE))</f>
        <v>-1.3674874894713418E-2</v>
      </c>
      <c r="AP37" s="266">
        <f>IF(ISBLANK(VLOOKUP(AP$33,'Preisindizes Strom 2023 Bas.''21'!$CJ$8:$CQ$98,8,FALSE)),"-",VLOOKUP(AP$33,'Preisindizes Strom 2023 Bas.''21'!$CJ$8:$CQ$98,8,FALSE))</f>
        <v>-1.5782285396327644E-2</v>
      </c>
      <c r="AQ37" s="266">
        <f>IF(ISBLANK(VLOOKUP(AQ$33,'Preisindizes Strom 2023 Bas.''21'!$CJ$8:$CQ$98,8,FALSE)),"-",VLOOKUP(AQ$33,'Preisindizes Strom 2023 Bas.''21'!$CJ$8:$CQ$98,8,FALSE))</f>
        <v>-1.4493506493506558E-2</v>
      </c>
      <c r="AR37" s="266">
        <f>IF(ISBLANK(VLOOKUP(AR$33,'Preisindizes Strom 2023 Bas.''21'!$CJ$8:$CQ$98,8,FALSE)),"-",VLOOKUP(AR$33,'Preisindizes Strom 2023 Bas.''21'!$CJ$8:$CQ$98,8,FALSE))</f>
        <v>-1.3734501923899134E-2</v>
      </c>
      <c r="AS37" s="266">
        <f>IF(ISBLANK(VLOOKUP(AS$33,'Preisindizes Strom 2023 Bas.''21'!$CJ$8:$CQ$98,8,FALSE)),"-",VLOOKUP(AS$33,'Preisindizes Strom 2023 Bas.''21'!$CJ$8:$CQ$98,8,FALSE))</f>
        <v>-1.1922586369433774E-2</v>
      </c>
      <c r="AT37" s="266">
        <f>IF(ISBLANK(VLOOKUP(AT$33,'Preisindizes Strom 2023 Bas.''21'!$CJ$8:$CQ$98,8,FALSE)),"-",VLOOKUP(AT$33,'Preisindizes Strom 2023 Bas.''21'!$CJ$8:$CQ$98,8,FALSE))</f>
        <v>-9.199999999999986E-3</v>
      </c>
      <c r="AU37" s="266">
        <f>IF(ISBLANK(VLOOKUP(AU$33,'Preisindizes Strom 2023 Bas.''21'!$CJ$8:$CQ$98,8,FALSE)),"-",VLOOKUP(AU$33,'Preisindizes Strom 2023 Bas.''21'!$CJ$8:$CQ$98,8,FALSE))</f>
        <v>-8.5430881256808311E-3</v>
      </c>
      <c r="AV37" s="266">
        <f>IF(ISBLANK(VLOOKUP(AV$33,'Preisindizes Strom 2023 Bas.''21'!$CJ$8:$CQ$98,8,FALSE)),"-",VLOOKUP(AV$33,'Preisindizes Strom 2023 Bas.''21'!$CJ$8:$CQ$98,8,FALSE))</f>
        <v>-6.9301260022909261E-3</v>
      </c>
      <c r="AW37" s="266">
        <f>IF(ISBLANK(VLOOKUP(AW$33,'Preisindizes Strom 2023 Bas.''21'!$CJ$8:$CQ$98,8,FALSE)),"-",VLOOKUP(AW$33,'Preisindizes Strom 2023 Bas.''21'!$CJ$8:$CQ$98,8,FALSE))</f>
        <v>-7.4686431014824306E-3</v>
      </c>
      <c r="AX37" s="266">
        <f>IF(ISBLANK(VLOOKUP(AX$33,'Preisindizes Strom 2023 Bas.''21'!$CJ$8:$CQ$98,8,FALSE)),"-",VLOOKUP(AX$33,'Preisindizes Strom 2023 Bas.''21'!$CJ$8:$CQ$98,8,FALSE))</f>
        <v>-6.6622251832112456E-3</v>
      </c>
      <c r="AY37" s="266">
        <f>IF(ISBLANK(VLOOKUP(AY$33,'Preisindizes Strom 2023 Bas.''21'!$CJ$8:$CQ$98,8,FALSE)),"-",VLOOKUP(AY$33,'Preisindizes Strom 2023 Bas.''21'!$CJ$8:$CQ$98,8,FALSE))</f>
        <v>-4.745540828015038E-3</v>
      </c>
      <c r="AZ37" s="266">
        <f>IF(ISBLANK(VLOOKUP(AZ$33,'Preisindizes Strom 2023 Bas.''21'!$CJ$8:$CQ$98,8,FALSE)),"-",VLOOKUP(AZ$33,'Preisindizes Strom 2023 Bas.''21'!$CJ$8:$CQ$98,8,FALSE))</f>
        <v>-5.4894287733029401E-3</v>
      </c>
      <c r="BA37" s="266">
        <f>IF(ISBLANK(VLOOKUP(BA$33,'Preisindizes Strom 2023 Bas.''21'!$CJ$8:$CQ$98,8,FALSE)),"-",VLOOKUP(BA$33,'Preisindizes Strom 2023 Bas.''21'!$CJ$8:$CQ$98,8,FALSE))</f>
        <v>-4.298851825651484E-3</v>
      </c>
      <c r="BB37" s="266">
        <f>IF(ISBLANK(VLOOKUP(BB$33,'Preisindizes Strom 2023 Bas.''21'!$CJ$8:$CQ$98,8,FALSE)),"-",VLOOKUP(BB$33,'Preisindizes Strom 2023 Bas.''21'!$CJ$8:$CQ$98,8,FALSE))</f>
        <v>-8.1164287713405558E-3</v>
      </c>
      <c r="BC37" s="266">
        <f>IF(ISBLANK(VLOOKUP(BC$33,'Preisindizes Strom 2023 Bas.''21'!$CJ$8:$CQ$98,8,FALSE)),"-",VLOOKUP(BC$33,'Preisindizes Strom 2023 Bas.''21'!$CJ$8:$CQ$98,8,FALSE))</f>
        <v>-7.2374326750448414E-3</v>
      </c>
      <c r="BD37" s="266">
        <f>IF(ISBLANK(VLOOKUP(BD$33,'Preisindizes Strom 2023 Bas.''21'!$CJ$8:$CQ$98,8,FALSE)),"-",VLOOKUP(BD$33,'Preisindizes Strom 2023 Bas.''21'!$CJ$8:$CQ$98,8,FALSE))</f>
        <v>-6.7258393516731463E-3</v>
      </c>
      <c r="BE37" s="266">
        <f>IF(ISBLANK(VLOOKUP(BE$33,'Preisindizes Strom 2023 Bas.''21'!$CJ$8:$CQ$98,8,FALSE)),"-",VLOOKUP(BE$33,'Preisindizes Strom 2023 Bas.''21'!$CJ$8:$CQ$98,8,FALSE))</f>
        <v>-6.4523125304993822E-3</v>
      </c>
      <c r="BF37" s="266">
        <f>IF(ISBLANK(VLOOKUP(BF$33,'Preisindizes Strom 2023 Bas.''21'!$CJ$8:$CQ$98,8,FALSE)),"-",VLOOKUP(BF$33,'Preisindizes Strom 2023 Bas.''21'!$CJ$8:$CQ$98,8,FALSE))</f>
        <v>-5.5745667292195211E-3</v>
      </c>
      <c r="BG37" s="266">
        <f>IF(ISBLANK(VLOOKUP(BG$33,'Preisindizes Strom 2023 Bas.''21'!$CJ$8:$CQ$98,8,FALSE)),"-",VLOOKUP(BG$33,'Preisindizes Strom 2023 Bas.''21'!$CJ$8:$CQ$98,8,FALSE))</f>
        <v>-6.8181818181818343E-3</v>
      </c>
      <c r="BH37" s="266">
        <f>IF(ISBLANK(VLOOKUP(BH$33,'Preisindizes Strom 2023 Bas.''21'!$CJ$8:$CQ$98,8,FALSE)),"-",VLOOKUP(BH$33,'Preisindizes Strom 2023 Bas.''21'!$CJ$8:$CQ$98,8,FALSE))</f>
        <v>-7.3974836905872365E-3</v>
      </c>
      <c r="BI37" s="266">
        <f>IF(ISBLANK(VLOOKUP(BI$33,'Preisindizes Strom 2023 Bas.''21'!$CJ$8:$CQ$98,8,FALSE)),"-",VLOOKUP(BI$33,'Preisindizes Strom 2023 Bas.''21'!$CJ$8:$CQ$98,8,FALSE))</f>
        <v>-7.5366194614964188E-3</v>
      </c>
      <c r="BJ37" s="266">
        <f>IF(ISBLANK(VLOOKUP(BJ$33,'Preisindizes Strom 2023 Bas.''21'!$CJ$8:$CQ$98,8,FALSE)),"-",VLOOKUP(BJ$33,'Preisindizes Strom 2023 Bas.''21'!$CJ$8:$CQ$98,8,FALSE))</f>
        <v>-6.955323015226611E-3</v>
      </c>
      <c r="BK37" s="266">
        <f>IF(ISBLANK(VLOOKUP(BK$33,'Preisindizes Strom 2023 Bas.''21'!$CJ$8:$CQ$98,8,FALSE)),"-",VLOOKUP(BK$33,'Preisindizes Strom 2023 Bas.''21'!$CJ$8:$CQ$98,8,FALSE))</f>
        <v>-5.0229443135308971E-3</v>
      </c>
      <c r="BL37" s="266">
        <f>IF(ISBLANK(VLOOKUP(BL$33,'Preisindizes Strom 2023 Bas.''21'!$CJ$8:$CQ$98,8,FALSE)),"-",VLOOKUP(BL$33,'Preisindizes Strom 2023 Bas.''21'!$CJ$8:$CQ$98,8,FALSE))</f>
        <v>-2.6772132643747559E-3</v>
      </c>
      <c r="BM37" s="266">
        <f>IF(ISBLANK(VLOOKUP(BM$33,'Preisindizes Strom 2023 Bas.''21'!$CJ$8:$CQ$98,8,FALSE)),"-",VLOOKUP(BM$33,'Preisindizes Strom 2023 Bas.''21'!$CJ$8:$CQ$98,8,FALSE))</f>
        <v>-5.2853457497010758E-3</v>
      </c>
      <c r="BN37" s="266">
        <f>IF(ISBLANK(VLOOKUP(BN$33,'Preisindizes Strom 2023 Bas.''21'!$CJ$8:$CQ$98,8,FALSE)),"-",VLOOKUP(BN$33,'Preisindizes Strom 2023 Bas.''21'!$CJ$8:$CQ$98,8,FALSE))</f>
        <v>-3.6014405762304635E-3</v>
      </c>
      <c r="BO37" s="266">
        <f>IF(ISBLANK(VLOOKUP(BO$33,'Preisindizes Strom 2023 Bas.''21'!$CJ$8:$CQ$98,8,FALSE)),"-",VLOOKUP(BO$33,'Preisindizes Strom 2023 Bas.''21'!$CJ$8:$CQ$98,8,FALSE))</f>
        <v>-3.4713456197930093E-3</v>
      </c>
      <c r="BP37" s="266">
        <f>IF(ISBLANK(VLOOKUP(BP$33,'Preisindizes Strom 2023 Bas.''21'!$CJ$8:$CQ$98,8,FALSE)),"-",VLOOKUP(BP$33,'Preisindizes Strom 2023 Bas.''21'!$CJ$8:$CQ$98,8,FALSE))</f>
        <v>-2.3521932612842189E-3</v>
      </c>
      <c r="BQ37" s="266">
        <f>IF(ISBLANK(VLOOKUP(BQ$33,'Preisindizes Strom 2023 Bas.''21'!$CJ$8:$CQ$98,8,FALSE)),"-",VLOOKUP(BQ$33,'Preisindizes Strom 2023 Bas.''21'!$CJ$8:$CQ$98,8,FALSE))</f>
        <v>-2.7922077922077904E-3</v>
      </c>
      <c r="BR37" s="266">
        <f>IF(ISBLANK(VLOOKUP(BR$33,'Preisindizes Strom 2023 Bas.''21'!$CJ$8:$CQ$98,8,FALSE)),"-",VLOOKUP(BR$33,'Preisindizes Strom 2023 Bas.''21'!$CJ$8:$CQ$98,8,FALSE))</f>
        <v>-1.6233766233766378E-3</v>
      </c>
      <c r="BS37" s="266">
        <f>IF(ISBLANK(VLOOKUP(BS$33,'Preisindizes Strom 2023 Bas.''21'!$CJ$8:$CQ$98,8,FALSE)),"-",VLOOKUP(BS$33,'Preisindizes Strom 2023 Bas.''21'!$CJ$8:$CQ$98,8,FALSE))</f>
        <v>-1.0680194913557095E-3</v>
      </c>
      <c r="BT37" s="266">
        <f>IF(ISBLANK(VLOOKUP(BT$33,'Preisindizes Strom 2023 Bas.''21'!$CJ$8:$CQ$98,8,FALSE)),"-",VLOOKUP(BT$33,'Preisindizes Strom 2023 Bas.''21'!$CJ$8:$CQ$98,8,FALSE))</f>
        <v>-2.090301003344619E-4</v>
      </c>
      <c r="BU37" s="266">
        <f>IF(ISBLANK(VLOOKUP(BU$33,'Preisindizes Strom 2023 Bas.''21'!$CJ$8:$CQ$98,8,FALSE)),"-",VLOOKUP(BU$33,'Preisindizes Strom 2023 Bas.''21'!$CJ$8:$CQ$98,8,FALSE))</f>
        <v>1.4455044810639528E-3</v>
      </c>
      <c r="BV37" s="266">
        <f>IF(ISBLANK(VLOOKUP(BV$33,'Preisindizes Strom 2023 Bas.''21'!$CJ$8:$CQ$98,8,FALSE)),"-",VLOOKUP(BV$33,'Preisindizes Strom 2023 Bas.''21'!$CJ$8:$CQ$98,8,FALSE))</f>
        <v>8.1073113207552616E-4</v>
      </c>
      <c r="BW37" s="266">
        <f>IF(ISBLANK(VLOOKUP(BW$33,'Preisindizes Strom 2023 Bas.''21'!$CJ$8:$CQ$98,8,FALSE)),"-",VLOOKUP(BW$33,'Preisindizes Strom 2023 Bas.''21'!$CJ$8:$CQ$98,8,FALSE))</f>
        <v>2.7205596579868985E-3</v>
      </c>
      <c r="BX37" s="266">
        <f>IF(ISBLANK(VLOOKUP(BX$33,'Preisindizes Strom 2023 Bas.''21'!$CJ$8:$CQ$98,8,FALSE)),"-",VLOOKUP(BX$33,'Preisindizes Strom 2023 Bas.''21'!$CJ$8:$CQ$98,8,FALSE))</f>
        <v>-3.735176020169817E-4</v>
      </c>
      <c r="BY37" s="267">
        <f>IF(ISBLANK(VLOOKUP(BY$33,'Preisindizes Strom 2023 Bas.''21'!$CJ$8:$CQ$98,8,FALSE)),"-",VLOOKUP(BY$33,'Preisindizes Strom 2023 Bas.''21'!$CJ$8:$CQ$98,8,FALSE))</f>
        <v>0</v>
      </c>
    </row>
    <row r="38" spans="2:86" x14ac:dyDescent="0.6">
      <c r="B38" s="265" t="s">
        <v>433</v>
      </c>
      <c r="C38" s="266"/>
      <c r="D38" s="266"/>
      <c r="E38" s="266"/>
      <c r="F38" s="266"/>
      <c r="G38" s="266"/>
      <c r="H38" s="266"/>
      <c r="I38" s="266"/>
      <c r="J38" s="266"/>
      <c r="K38" s="266"/>
      <c r="L38" s="266">
        <f>IF(ISBLANK(VLOOKUP(L$33,'Preisindizes Strom 2023 Bas.''21'!$CZ$8:$DG$98,8,FALSE)),"-",VLOOKUP(L$33,'Preisindizes Strom 2023 Bas.''21'!$CZ$8:$DG$98,8,FALSE))</f>
        <v>-1.8525135882341837E-2</v>
      </c>
      <c r="M38" s="266">
        <f>IF(ISBLANK(VLOOKUP(M$33,'Preisindizes Strom 2023 Bas.''21'!$CZ$8:$DG$98,8,FALSE)),"-",VLOOKUP(M$33,'Preisindizes Strom 2023 Bas.''21'!$CZ$8:$DG$98,8,FALSE))</f>
        <v>-2.0690312738367522E-2</v>
      </c>
      <c r="N38" s="266">
        <f>IF(ISBLANK(VLOOKUP(N$33,'Preisindizes Strom 2023 Bas.''21'!$CZ$8:$DG$98,8,FALSE)),"-",VLOOKUP(N$33,'Preisindizes Strom 2023 Bas.''21'!$CZ$8:$DG$98,8,FALSE))</f>
        <v>-1.7811154579589927E-2</v>
      </c>
      <c r="O38" s="266">
        <f>IF(ISBLANK(VLOOKUP(O$33,'Preisindizes Strom 2023 Bas.''21'!$CZ$8:$DG$98,8,FALSE)),"-",VLOOKUP(O$33,'Preisindizes Strom 2023 Bas.''21'!$CZ$8:$DG$98,8,FALSE))</f>
        <v>-1.5045054166244798E-2</v>
      </c>
      <c r="P38" s="266">
        <f>IF(ISBLANK(VLOOKUP(P$33,'Preisindizes Strom 2023 Bas.''21'!$CZ$8:$DG$98,8,FALSE)),"-",VLOOKUP(P$33,'Preisindizes Strom 2023 Bas.''21'!$CZ$8:$DG$98,8,FALSE))</f>
        <v>-1.1389285788242276E-2</v>
      </c>
      <c r="Q38" s="266">
        <f>IF(ISBLANK(VLOOKUP(Q$33,'Preisindizes Strom 2023 Bas.''21'!$CZ$8:$DG$98,8,FALSE)),"-",VLOOKUP(Q$33,'Preisindizes Strom 2023 Bas.''21'!$CZ$8:$DG$98,8,FALSE))</f>
        <v>-1.1472113451158839E-2</v>
      </c>
      <c r="R38" s="266">
        <f>IF(ISBLANK(VLOOKUP(R$33,'Preisindizes Strom 2023 Bas.''21'!$CZ$8:$DG$98,8,FALSE)),"-",VLOOKUP(R$33,'Preisindizes Strom 2023 Bas.''21'!$CZ$8:$DG$98,8,FALSE))</f>
        <v>-1.0489209870174543E-2</v>
      </c>
      <c r="S38" s="266">
        <f>IF(ISBLANK(VLOOKUP(S$33,'Preisindizes Strom 2023 Bas.''21'!$CZ$8:$DG$98,8,FALSE)),"-",VLOOKUP(S$33,'Preisindizes Strom 2023 Bas.''21'!$CZ$8:$DG$98,8,FALSE))</f>
        <v>-1.500800138402314E-2</v>
      </c>
      <c r="T38" s="266">
        <f>IF(ISBLANK(VLOOKUP(T$33,'Preisindizes Strom 2023 Bas.''21'!$CZ$8:$DG$98,8,FALSE)),"-",VLOOKUP(T$33,'Preisindizes Strom 2023 Bas.''21'!$CZ$8:$DG$98,8,FALSE))</f>
        <v>-1.3548118803213161E-2</v>
      </c>
      <c r="U38" s="266">
        <f>IF(ISBLANK(VLOOKUP(U$33,'Preisindizes Strom 2023 Bas.''21'!$CZ$8:$DG$98,8,FALSE)),"-",VLOOKUP(U$33,'Preisindizes Strom 2023 Bas.''21'!$CZ$8:$DG$98,8,FALSE))</f>
        <v>-1.3521331990485663E-2</v>
      </c>
      <c r="V38" s="266">
        <f>IF(ISBLANK(VLOOKUP(V$33,'Preisindizes Strom 2023 Bas.''21'!$CZ$8:$DG$98,8,FALSE)),"-",VLOOKUP(V$33,'Preisindizes Strom 2023 Bas.''21'!$CZ$8:$DG$98,8,FALSE))</f>
        <v>-1.6012531546427566E-2</v>
      </c>
      <c r="W38" s="266">
        <f>IF(ISBLANK(VLOOKUP(W$33,'Preisindizes Strom 2023 Bas.''21'!$CZ$8:$DG$98,8,FALSE)),"-",VLOOKUP(W$33,'Preisindizes Strom 2023 Bas.''21'!$CZ$8:$DG$98,8,FALSE))</f>
        <v>-1.6443117508132543E-2</v>
      </c>
      <c r="X38" s="266">
        <f>IF(ISBLANK(VLOOKUP(X$33,'Preisindizes Strom 2023 Bas.''21'!$CZ$8:$DG$98,8,FALSE)),"-",VLOOKUP(X$33,'Preisindizes Strom 2023 Bas.''21'!$CZ$8:$DG$98,8,FALSE))</f>
        <v>-1.0959435540576434E-2</v>
      </c>
      <c r="Y38" s="266">
        <f>IF(ISBLANK(VLOOKUP(Y$33,'Preisindizes Strom 2023 Bas.''21'!$CZ$8:$DG$98,8,FALSE)),"-",VLOOKUP(Y$33,'Preisindizes Strom 2023 Bas.''21'!$CZ$8:$DG$98,8,FALSE))</f>
        <v>-1.0708444080965052E-2</v>
      </c>
      <c r="Z38" s="266">
        <f>IF(ISBLANK(VLOOKUP(Z$33,'Preisindizes Strom 2023 Bas.''21'!$CZ$8:$DG$98,8,FALSE)),"-",VLOOKUP(Z$33,'Preisindizes Strom 2023 Bas.''21'!$CZ$8:$DG$98,8,FALSE))</f>
        <v>-1.043152168171968E-2</v>
      </c>
      <c r="AA38" s="266">
        <f>IF(ISBLANK(VLOOKUP(AA$33,'Preisindizes Strom 2023 Bas.''21'!$CZ$8:$DG$98,8,FALSE)),"-",VLOOKUP(AA$33,'Preisindizes Strom 2023 Bas.''21'!$CZ$8:$DG$98,8,FALSE))</f>
        <v>-1.102879741547369E-2</v>
      </c>
      <c r="AB38" s="266">
        <f>IF(ISBLANK(VLOOKUP(AB$33,'Preisindizes Strom 2023 Bas.''21'!$CZ$8:$DG$98,8,FALSE)),"-",VLOOKUP(AB$33,'Preisindizes Strom 2023 Bas.''21'!$CZ$8:$DG$98,8,FALSE))</f>
        <v>-1.1034653772239778E-2</v>
      </c>
      <c r="AC38" s="266">
        <f>IF(ISBLANK(VLOOKUP(AC$33,'Preisindizes Strom 2023 Bas.''21'!$CZ$8:$DG$98,8,FALSE)),"-",VLOOKUP(AC$33,'Preisindizes Strom 2023 Bas.''21'!$CZ$8:$DG$98,8,FALSE))</f>
        <v>-9.825643001637685E-3</v>
      </c>
      <c r="AD38" s="266">
        <f>IF(ISBLANK(VLOOKUP(AD$33,'Preisindizes Strom 2023 Bas.''21'!$CZ$8:$DG$98,8,FALSE)),"-",VLOOKUP(AD$33,'Preisindizes Strom 2023 Bas.''21'!$CZ$8:$DG$98,8,FALSE))</f>
        <v>-1.0610783208435559E-2</v>
      </c>
      <c r="AE38" s="266">
        <f>IF(ISBLANK(VLOOKUP(AE$33,'Preisindizes Strom 2023 Bas.''21'!$CZ$8:$DG$98,8,FALSE)),"-",VLOOKUP(AE$33,'Preisindizes Strom 2023 Bas.''21'!$CZ$8:$DG$98,8,FALSE))</f>
        <v>-9.1674078128207714E-3</v>
      </c>
      <c r="AF38" s="266">
        <f>IF(ISBLANK(VLOOKUP(AF$33,'Preisindizes Strom 2023 Bas.''21'!$CZ$8:$DG$98,8,FALSE)),"-",VLOOKUP(AF$33,'Preisindizes Strom 2023 Bas.''21'!$CZ$8:$DG$98,8,FALSE))</f>
        <v>-1.1113837955334271E-2</v>
      </c>
      <c r="AG38" s="266">
        <f>IF(ISBLANK(VLOOKUP(AG$33,'Preisindizes Strom 2023 Bas.''21'!$CZ$8:$DG$98,8,FALSE)),"-",VLOOKUP(AG$33,'Preisindizes Strom 2023 Bas.''21'!$CZ$8:$DG$98,8,FALSE))</f>
        <v>-9.8485689955198907E-3</v>
      </c>
      <c r="AH38" s="266">
        <f>IF(ISBLANK(VLOOKUP(AH$33,'Preisindizes Strom 2023 Bas.''21'!$CZ$8:$DG$98,8,FALSE)),"-",VLOOKUP(AH$33,'Preisindizes Strom 2023 Bas.''21'!$CZ$8:$DG$98,8,FALSE))</f>
        <v>-7.4874874874875097E-3</v>
      </c>
      <c r="AI38" s="266">
        <f>IF(ISBLANK(VLOOKUP(AI$33,'Preisindizes Strom 2023 Bas.''21'!$CZ$8:$DG$98,8,FALSE)),"-",VLOOKUP(AI$33,'Preisindizes Strom 2023 Bas.''21'!$CZ$8:$DG$98,8,FALSE))</f>
        <v>-8.8905743058189657E-3</v>
      </c>
      <c r="AJ38" s="266">
        <f>IF(ISBLANK(VLOOKUP(AJ$33,'Preisindizes Strom 2023 Bas.''21'!$CZ$8:$DG$98,8,FALSE)),"-",VLOOKUP(AJ$33,'Preisindizes Strom 2023 Bas.''21'!$CZ$8:$DG$98,8,FALSE))</f>
        <v>-9.5578928992274825E-3</v>
      </c>
      <c r="AK38" s="266">
        <f>IF(ISBLANK(VLOOKUP(AK$33,'Preisindizes Strom 2023 Bas.''21'!$CZ$8:$DG$98,8,FALSE)),"-",VLOOKUP(AK$33,'Preisindizes Strom 2023 Bas.''21'!$CZ$8:$DG$98,8,FALSE))</f>
        <v>-9.6582138919515392E-3</v>
      </c>
      <c r="AL38" s="266">
        <f>IF(ISBLANK(VLOOKUP(AL$33,'Preisindizes Strom 2023 Bas.''21'!$CZ$8:$DG$98,8,FALSE)),"-",VLOOKUP(AL$33,'Preisindizes Strom 2023 Bas.''21'!$CZ$8:$DG$98,8,FALSE))</f>
        <v>-1.1632100991884498E-2</v>
      </c>
      <c r="AM38" s="266">
        <f>IF(ISBLANK(VLOOKUP(AM$33,'Preisindizes Strom 2023 Bas.''21'!$CZ$8:$DG$98,8,FALSE)),"-",VLOOKUP(AM$33,'Preisindizes Strom 2023 Bas.''21'!$CZ$8:$DG$98,8,FALSE))</f>
        <v>-1.2642572488662962E-2</v>
      </c>
      <c r="AN38" s="266">
        <f>IF(ISBLANK(VLOOKUP(AN$33,'Preisindizes Strom 2023 Bas.''21'!$CZ$8:$DG$98,8,FALSE)),"-",VLOOKUP(AN$33,'Preisindizes Strom 2023 Bas.''21'!$CZ$8:$DG$98,8,FALSE))</f>
        <v>-1.1238532110091848E-2</v>
      </c>
      <c r="AO38" s="266">
        <f>IF(ISBLANK(VLOOKUP(AO$33,'Preisindizes Strom 2023 Bas.''21'!$CZ$8:$DG$98,8,FALSE)),"-",VLOOKUP(AO$33,'Preisindizes Strom 2023 Bas.''21'!$CZ$8:$DG$98,8,FALSE))</f>
        <v>-1.1171662125340598E-2</v>
      </c>
      <c r="AP38" s="266">
        <f>IF(ISBLANK(VLOOKUP(AP$33,'Preisindizes Strom 2023 Bas.''21'!$CZ$8:$DG$98,8,FALSE)),"-",VLOOKUP(AP$33,'Preisindizes Strom 2023 Bas.''21'!$CZ$8:$DG$98,8,FALSE))</f>
        <v>-8.9038568001478247E-3</v>
      </c>
      <c r="AQ38" s="266">
        <f>IF(ISBLANK(VLOOKUP(AQ$33,'Preisindizes Strom 2023 Bas.''21'!$CZ$8:$DG$98,8,FALSE)),"-",VLOOKUP(AQ$33,'Preisindizes Strom 2023 Bas.''21'!$CZ$8:$DG$98,8,FALSE))</f>
        <v>-1.0233571800824293E-2</v>
      </c>
      <c r="AR38" s="266">
        <f>IF(ISBLANK(VLOOKUP(AR$33,'Preisindizes Strom 2023 Bas.''21'!$CZ$8:$DG$98,8,FALSE)),"-",VLOOKUP(AR$33,'Preisindizes Strom 2023 Bas.''21'!$CZ$8:$DG$98,8,FALSE))</f>
        <v>-7.8813393381633734E-3</v>
      </c>
      <c r="AS38" s="266">
        <f>IF(ISBLANK(VLOOKUP(AS$33,'Preisindizes Strom 2023 Bas.''21'!$CZ$8:$DG$98,8,FALSE)),"-",VLOOKUP(AS$33,'Preisindizes Strom 2023 Bas.''21'!$CZ$8:$DG$98,8,FALSE))</f>
        <v>-8.339689804220729E-3</v>
      </c>
      <c r="AT38" s="266">
        <f>IF(ISBLANK(VLOOKUP(AT$33,'Preisindizes Strom 2023 Bas.''21'!$CZ$8:$DG$98,8,FALSE)),"-",VLOOKUP(AT$33,'Preisindizes Strom 2023 Bas.''21'!$CZ$8:$DG$98,8,FALSE))</f>
        <v>-7.706422018348591E-3</v>
      </c>
      <c r="AU38" s="266">
        <f>IF(ISBLANK(VLOOKUP(AU$33,'Preisindizes Strom 2023 Bas.''21'!$CZ$8:$DG$98,8,FALSE)),"-",VLOOKUP(AU$33,'Preisindizes Strom 2023 Bas.''21'!$CZ$8:$DG$98,8,FALSE))</f>
        <v>-6.7857710862535559E-3</v>
      </c>
      <c r="AV38" s="266">
        <f>IF(ISBLANK(VLOOKUP(AV$33,'Preisindizes Strom 2023 Bas.''21'!$CZ$8:$DG$98,8,FALSE)),"-",VLOOKUP(AV$33,'Preisindizes Strom 2023 Bas.''21'!$CZ$8:$DG$98,8,FALSE))</f>
        <v>-4.9607937269963154E-3</v>
      </c>
      <c r="AW38" s="266">
        <f>IF(ISBLANK(VLOOKUP(AW$33,'Preisindizes Strom 2023 Bas.''21'!$CZ$8:$DG$98,8,FALSE)),"-",VLOOKUP(AW$33,'Preisindizes Strom 2023 Bas.''21'!$CZ$8:$DG$98,8,FALSE))</f>
        <v>-6.1163734776724654E-3</v>
      </c>
      <c r="AX38" s="266">
        <f>IF(ISBLANK(VLOOKUP(AX$33,'Preisindizes Strom 2023 Bas.''21'!$CZ$8:$DG$98,8,FALSE)),"-",VLOOKUP(AX$33,'Preisindizes Strom 2023 Bas.''21'!$CZ$8:$DG$98,8,FALSE))</f>
        <v>-5.9596658330228758E-3</v>
      </c>
      <c r="AY38" s="266">
        <f>IF(ISBLANK(VLOOKUP(AY$33,'Preisindizes Strom 2023 Bas.''21'!$CZ$8:$DG$98,8,FALSE)),"-",VLOOKUP(AY$33,'Preisindizes Strom 2023 Bas.''21'!$CZ$8:$DG$98,8,FALSE))</f>
        <v>-6.1800745871071205E-3</v>
      </c>
      <c r="AZ38" s="266">
        <f>IF(ISBLANK(VLOOKUP(AZ$33,'Preisindizes Strom 2023 Bas.''21'!$CZ$8:$DG$98,8,FALSE)),"-",VLOOKUP(AZ$33,'Preisindizes Strom 2023 Bas.''21'!$CZ$8:$DG$98,8,FALSE))</f>
        <v>-6.5127607751773731E-3</v>
      </c>
      <c r="BA38" s="266">
        <f>IF(ISBLANK(VLOOKUP(BA$33,'Preisindizes Strom 2023 Bas.''21'!$CZ$8:$DG$98,8,FALSE)),"-",VLOOKUP(BA$33,'Preisindizes Strom 2023 Bas.''21'!$CZ$8:$DG$98,8,FALSE))</f>
        <v>-6.0212576574688592E-3</v>
      </c>
      <c r="BB38" s="266">
        <f>IF(ISBLANK(VLOOKUP(BB$33,'Preisindizes Strom 2023 Bas.''21'!$CZ$8:$DG$98,8,FALSE)),"-",VLOOKUP(BB$33,'Preisindizes Strom 2023 Bas.''21'!$CZ$8:$DG$98,8,FALSE))</f>
        <v>-6.7857710862535559E-3</v>
      </c>
      <c r="BC38" s="266">
        <f>IF(ISBLANK(VLOOKUP(BC$33,'Preisindizes Strom 2023 Bas.''21'!$CZ$8:$DG$98,8,FALSE)),"-",VLOOKUP(BC$33,'Preisindizes Strom 2023 Bas.''21'!$CZ$8:$DG$98,8,FALSE))</f>
        <v>-7.2984808347298369E-3</v>
      </c>
      <c r="BD38" s="266">
        <f>IF(ISBLANK(VLOOKUP(BD$33,'Preisindizes Strom 2023 Bas.''21'!$CZ$8:$DG$98,8,FALSE)),"-",VLOOKUP(BD$33,'Preisindizes Strom 2023 Bas.''21'!$CZ$8:$DG$98,8,FALSE))</f>
        <v>-7.8549523860762527E-3</v>
      </c>
      <c r="BE38" s="266">
        <f>IF(ISBLANK(VLOOKUP(BE$33,'Preisindizes Strom 2023 Bas.''21'!$CZ$8:$DG$98,8,FALSE)),"-",VLOOKUP(BE$33,'Preisindizes Strom 2023 Bas.''21'!$CZ$8:$DG$98,8,FALSE))</f>
        <v>-9.332609875203457E-3</v>
      </c>
      <c r="BF38" s="266">
        <f>IF(ISBLANK(VLOOKUP(BF$33,'Preisindizes Strom 2023 Bas.''21'!$CZ$8:$DG$98,8,FALSE)),"-",VLOOKUP(BF$33,'Preisindizes Strom 2023 Bas.''21'!$CZ$8:$DG$98,8,FALSE))</f>
        <v>-8.2173770132573098E-3</v>
      </c>
      <c r="BG38" s="266">
        <f>IF(ISBLANK(VLOOKUP(BG$33,'Preisindizes Strom 2023 Bas.''21'!$CZ$8:$DG$98,8,FALSE)),"-",VLOOKUP(BG$33,'Preisindizes Strom 2023 Bas.''21'!$CZ$8:$DG$98,8,FALSE))</f>
        <v>-9.7158261260248402E-3</v>
      </c>
      <c r="BH38" s="266">
        <f>IF(ISBLANK(VLOOKUP(BH$33,'Preisindizes Strom 2023 Bas.''21'!$CZ$8:$DG$98,8,FALSE)),"-",VLOOKUP(BH$33,'Preisindizes Strom 2023 Bas.''21'!$CZ$8:$DG$98,8,FALSE))</f>
        <v>-9.149560117302058E-3</v>
      </c>
      <c r="BI38" s="266">
        <f>IF(ISBLANK(VLOOKUP(BI$33,'Preisindizes Strom 2023 Bas.''21'!$CZ$8:$DG$98,8,FALSE)),"-",VLOOKUP(BI$33,'Preisindizes Strom 2023 Bas.''21'!$CZ$8:$DG$98,8,FALSE))</f>
        <v>-9.671064414064845E-3</v>
      </c>
      <c r="BJ38" s="266">
        <f>IF(ISBLANK(VLOOKUP(BJ$33,'Preisindizes Strom 2023 Bas.''21'!$CZ$8:$DG$98,8,FALSE)),"-",VLOOKUP(BJ$33,'Preisindizes Strom 2023 Bas.''21'!$CZ$8:$DG$98,8,FALSE))</f>
        <v>-1.0719182350741652E-2</v>
      </c>
      <c r="BK38" s="266">
        <f>IF(ISBLANK(VLOOKUP(BK$33,'Preisindizes Strom 2023 Bas.''21'!$CZ$8:$DG$98,8,FALSE)),"-",VLOOKUP(BK$33,'Preisindizes Strom 2023 Bas.''21'!$CZ$8:$DG$98,8,FALSE))</f>
        <v>-9.0680718093254509E-3</v>
      </c>
      <c r="BL38" s="266">
        <f>IF(ISBLANK(VLOOKUP(BL$33,'Preisindizes Strom 2023 Bas.''21'!$CZ$8:$DG$98,8,FALSE)),"-",VLOOKUP(BL$33,'Preisindizes Strom 2023 Bas.''21'!$CZ$8:$DG$98,8,FALSE))</f>
        <v>-9.135802469135923E-3</v>
      </c>
      <c r="BM38" s="266">
        <f>IF(ISBLANK(VLOOKUP(BM$33,'Preisindizes Strom 2023 Bas.''21'!$CZ$8:$DG$98,8,FALSE)),"-",VLOOKUP(BM$33,'Preisindizes Strom 2023 Bas.''21'!$CZ$8:$DG$98,8,FALSE))</f>
        <v>-9.421265141318913E-3</v>
      </c>
      <c r="BN38" s="266">
        <f>IF(ISBLANK(VLOOKUP(BN$33,'Preisindizes Strom 2023 Bas.''21'!$CZ$8:$DG$98,8,FALSE)),"-",VLOOKUP(BN$33,'Preisindizes Strom 2023 Bas.''21'!$CZ$8:$DG$98,8,FALSE))</f>
        <v>-1.0041077133728926E-2</v>
      </c>
      <c r="BO38" s="266">
        <f>IF(ISBLANK(VLOOKUP(BO$33,'Preisindizes Strom 2023 Bas.''21'!$CZ$8:$DG$98,8,FALSE)),"-",VLOOKUP(BO$33,'Preisindizes Strom 2023 Bas.''21'!$CZ$8:$DG$98,8,FALSE))</f>
        <v>-9.9048868481468322E-3</v>
      </c>
      <c r="BP38" s="266">
        <f>IF(ISBLANK(VLOOKUP(BP$33,'Preisindizes Strom 2023 Bas.''21'!$CZ$8:$DG$98,8,FALSE)),"-",VLOOKUP(BP$33,'Preisindizes Strom 2023 Bas.''21'!$CZ$8:$DG$98,8,FALSE))</f>
        <v>-8.9297439264608425E-3</v>
      </c>
      <c r="BQ38" s="266">
        <f>IF(ISBLANK(VLOOKUP(BQ$33,'Preisindizes Strom 2023 Bas.''21'!$CZ$8:$DG$98,8,FALSE)),"-",VLOOKUP(BQ$33,'Preisindizes Strom 2023 Bas.''21'!$CZ$8:$DG$98,8,FALSE))</f>
        <v>-8.5845347313238118E-3</v>
      </c>
      <c r="BR38" s="266">
        <f>IF(ISBLANK(VLOOKUP(BR$33,'Preisindizes Strom 2023 Bas.''21'!$CZ$8:$DG$98,8,FALSE)),"-",VLOOKUP(BR$33,'Preisindizes Strom 2023 Bas.''21'!$CZ$8:$DG$98,8,FALSE))</f>
        <v>-6.9253887364432165E-3</v>
      </c>
      <c r="BS38" s="266">
        <f>IF(ISBLANK(VLOOKUP(BS$33,'Preisindizes Strom 2023 Bas.''21'!$CZ$8:$DG$98,8,FALSE)),"-",VLOOKUP(BS$33,'Preisindizes Strom 2023 Bas.''21'!$CZ$8:$DG$98,8,FALSE))</f>
        <v>-7.2614805351981504E-3</v>
      </c>
      <c r="BT38" s="266">
        <f>IF(ISBLANK(VLOOKUP(BT$33,'Preisindizes Strom 2023 Bas.''21'!$CZ$8:$DG$98,8,FALSE)),"-",VLOOKUP(BT$33,'Preisindizes Strom 2023 Bas.''21'!$CZ$8:$DG$98,8,FALSE))</f>
        <v>-5.6422401783225995E-3</v>
      </c>
      <c r="BU38" s="266">
        <f>IF(ISBLANK(VLOOKUP(BU$33,'Preisindizes Strom 2023 Bas.''21'!$CZ$8:$DG$98,8,FALSE)),"-",VLOOKUP(BU$33,'Preisindizes Strom 2023 Bas.''21'!$CZ$8:$DG$98,8,FALSE))</f>
        <v>-4.0825096691018414E-3</v>
      </c>
      <c r="BV38" s="266">
        <f>IF(ISBLANK(VLOOKUP(BV$33,'Preisindizes Strom 2023 Bas.''21'!$CZ$8:$DG$98,8,FALSE)),"-",VLOOKUP(BV$33,'Preisindizes Strom 2023 Bas.''21'!$CZ$8:$DG$98,8,FALSE))</f>
        <v>-4.9693914296004005E-3</v>
      </c>
      <c r="BW38" s="266">
        <f>IF(ISBLANK(VLOOKUP(BW$33,'Preisindizes Strom 2023 Bas.''21'!$CZ$8:$DG$98,8,FALSE)),"-",VLOOKUP(BW$33,'Preisindizes Strom 2023 Bas.''21'!$CZ$8:$DG$98,8,FALSE))</f>
        <v>2.6446795270689272E-3</v>
      </c>
      <c r="BX38" s="266">
        <f>IF(ISBLANK(VLOOKUP(BX$33,'Preisindizes Strom 2023 Bas.''21'!$CZ$8:$DG$98,8,FALSE)),"-",VLOOKUP(BX$33,'Preisindizes Strom 2023 Bas.''21'!$CZ$8:$DG$98,8,FALSE))</f>
        <v>2.0418180033376032E-2</v>
      </c>
      <c r="BY38" s="267">
        <f>IF(ISBLANK(VLOOKUP(BY$33,'Preisindizes Strom 2023 Bas.''21'!$CZ$8:$DG$98,8,FALSE)),"-",VLOOKUP(BY$33,'Preisindizes Strom 2023 Bas.''21'!$CZ$8:$DG$98,8,FALSE))</f>
        <v>0</v>
      </c>
    </row>
    <row r="39" spans="2:86" x14ac:dyDescent="0.6">
      <c r="B39" s="265" t="s">
        <v>434</v>
      </c>
      <c r="C39" s="266">
        <f>IF(ISBLANK(VLOOKUP(C$33,'Preisindizes Strom 2023 Bas.''21'!$DP$8:$DW$98,8,FALSE)),"-",VLOOKUP(C$33,'Preisindizes Strom 2023 Bas.''21'!$DP$8:$DW$98,8,FALSE))</f>
        <v>-9.8781508696864639E-3</v>
      </c>
      <c r="D39" s="266">
        <f>IF(ISBLANK(VLOOKUP(D$33,'Preisindizes Strom 2023 Bas.''21'!$DP$8:$DW$98,8,FALSE)),"-",VLOOKUP(D$33,'Preisindizes Strom 2023 Bas.''21'!$DP$8:$DW$98,8,FALSE))</f>
        <v>-1.0644085007615822E-2</v>
      </c>
      <c r="E39" s="266">
        <f>IF(ISBLANK(VLOOKUP(E$33,'Preisindizes Strom 2023 Bas.''21'!$DP$8:$DW$98,8,FALSE)),"-",VLOOKUP(E$33,'Preisindizes Strom 2023 Bas.''21'!$DP$8:$DW$98,8,FALSE))</f>
        <v>-6.2324042036491223E-3</v>
      </c>
      <c r="F39" s="266">
        <f>IF(ISBLANK(VLOOKUP(F$33,'Preisindizes Strom 2023 Bas.''21'!$DP$8:$DW$98,8,FALSE)),"-",VLOOKUP(F$33,'Preisindizes Strom 2023 Bas.''21'!$DP$8:$DW$98,8,FALSE))</f>
        <v>-1.2495882288349525E-2</v>
      </c>
      <c r="G39" s="266">
        <f>IF(ISBLANK(VLOOKUP(G$33,'Preisindizes Strom 2023 Bas.''21'!$DP$8:$DW$98,8,FALSE)),"-",VLOOKUP(G$33,'Preisindizes Strom 2023 Bas.''21'!$DP$8:$DW$98,8,FALSE))</f>
        <v>-9.3407888253314031E-3</v>
      </c>
      <c r="H39" s="266">
        <f>IF(ISBLANK(VLOOKUP(H$33,'Preisindizes Strom 2023 Bas.''21'!$DP$8:$DW$98,8,FALSE)),"-",VLOOKUP(H$33,'Preisindizes Strom 2023 Bas.''21'!$DP$8:$DW$98,8,FALSE))</f>
        <v>-7.2543230704343875E-3</v>
      </c>
      <c r="I39" s="266">
        <f>IF(ISBLANK(VLOOKUP(I$33,'Preisindizes Strom 2023 Bas.''21'!$DP$8:$DW$98,8,FALSE)),"-",VLOOKUP(I$33,'Preisindizes Strom 2023 Bas.''21'!$DP$8:$DW$98,8,FALSE))</f>
        <v>-6.2324042036491223E-3</v>
      </c>
      <c r="J39" s="266">
        <f>IF(ISBLANK(VLOOKUP(J$33,'Preisindizes Strom 2023 Bas.''21'!$DP$8:$DW$98,8,FALSE)),"-",VLOOKUP(J$33,'Preisindizes Strom 2023 Bas.''21'!$DP$8:$DW$98,8,FALSE))</f>
        <v>-1.1721052057186543E-2</v>
      </c>
      <c r="K39" s="266">
        <f>IF(ISBLANK(VLOOKUP(K$33,'Preisindizes Strom 2023 Bas.''21'!$DP$8:$DW$98,8,FALSE)),"-",VLOOKUP(K$33,'Preisindizes Strom 2023 Bas.''21'!$DP$8:$DW$98,8,FALSE))</f>
        <v>-1.0670223407802659E-2</v>
      </c>
      <c r="L39" s="266">
        <f>IF(ISBLANK(VLOOKUP(L$33,'Preisindizes Strom 2023 Bas.''21'!$DP$8:$DW$98,8,FALSE)),"-",VLOOKUP(L$33,'Preisindizes Strom 2023 Bas.''21'!$DP$8:$DW$98,8,FALSE))</f>
        <v>-9.8767068805516445E-3</v>
      </c>
      <c r="M39" s="266">
        <f>IF(ISBLANK(VLOOKUP(M$33,'Preisindizes Strom 2023 Bas.''21'!$DP$8:$DW$98,8,FALSE)),"-",VLOOKUP(M$33,'Preisindizes Strom 2023 Bas.''21'!$DP$8:$DW$98,8,FALSE))</f>
        <v>-1.2495882288349525E-2</v>
      </c>
      <c r="N39" s="266">
        <f>IF(ISBLANK(VLOOKUP(N$33,'Preisindizes Strom 2023 Bas.''21'!$DP$8:$DW$98,8,FALSE)),"-",VLOOKUP(N$33,'Preisindizes Strom 2023 Bas.''21'!$DP$8:$DW$98,8,FALSE))</f>
        <v>-1.0670223407802659E-2</v>
      </c>
      <c r="O39" s="266">
        <f>IF(ISBLANK(VLOOKUP(O$33,'Preisindizes Strom 2023 Bas.''21'!$DP$8:$DW$98,8,FALSE)),"-",VLOOKUP(O$33,'Preisindizes Strom 2023 Bas.''21'!$DP$8:$DW$98,8,FALSE))</f>
        <v>-1.2194024478041743E-2</v>
      </c>
      <c r="P39" s="266">
        <f>IF(ISBLANK(VLOOKUP(P$33,'Preisindizes Strom 2023 Bas.''21'!$DP$8:$DW$98,8,FALSE)),"-",VLOOKUP(P$33,'Preisindizes Strom 2023 Bas.''21'!$DP$8:$DW$98,8,FALSE))</f>
        <v>-9.6414991852254994E-3</v>
      </c>
      <c r="Q39" s="266">
        <f>IF(ISBLANK(VLOOKUP(Q$33,'Preisindizes Strom 2023 Bas.''21'!$DP$8:$DW$98,8,FALSE)),"-",VLOOKUP(Q$33,'Preisindizes Strom 2023 Bas.''21'!$DP$8:$DW$98,8,FALSE))</f>
        <v>-7.4667762707220087E-3</v>
      </c>
      <c r="R39" s="266">
        <f>IF(ISBLANK(VLOOKUP(R$33,'Preisindizes Strom 2023 Bas.''21'!$DP$8:$DW$98,8,FALSE)),"-",VLOOKUP(R$33,'Preisindizes Strom 2023 Bas.''21'!$DP$8:$DW$98,8,FALSE))</f>
        <v>-9.383906021918853E-3</v>
      </c>
      <c r="S39" s="266">
        <f>IF(ISBLANK(VLOOKUP(S$33,'Preisindizes Strom 2023 Bas.''21'!$DP$8:$DW$98,8,FALSE)),"-",VLOOKUP(S$33,'Preisindizes Strom 2023 Bas.''21'!$DP$8:$DW$98,8,FALSE))</f>
        <v>-1.2327825324197961E-2</v>
      </c>
      <c r="T39" s="266">
        <f>IF(ISBLANK(VLOOKUP(T$33,'Preisindizes Strom 2023 Bas.''21'!$DP$8:$DW$98,8,FALSE)),"-",VLOOKUP(T$33,'Preisindizes Strom 2023 Bas.''21'!$DP$8:$DW$98,8,FALSE))</f>
        <v>-1.0963646855164488E-2</v>
      </c>
      <c r="U39" s="266">
        <f>IF(ISBLANK(VLOOKUP(U$33,'Preisindizes Strom 2023 Bas.''21'!$DP$8:$DW$98,8,FALSE)),"-",VLOOKUP(U$33,'Preisindizes Strom 2023 Bas.''21'!$DP$8:$DW$98,8,FALSE))</f>
        <v>-9.5335457182254002E-3</v>
      </c>
      <c r="V39" s="266">
        <f>IF(ISBLANK(VLOOKUP(V$33,'Preisindizes Strom 2023 Bas.''21'!$DP$8:$DW$98,8,FALSE)),"-",VLOOKUP(V$33,'Preisindizes Strom 2023 Bas.''21'!$DP$8:$DW$98,8,FALSE))</f>
        <v>-1.2327825324197961E-2</v>
      </c>
      <c r="W39" s="266">
        <f>IF(ISBLANK(VLOOKUP(W$33,'Preisindizes Strom 2023 Bas.''21'!$DP$8:$DW$98,8,FALSE)),"-",VLOOKUP(W$33,'Preisindizes Strom 2023 Bas.''21'!$DP$8:$DW$98,8,FALSE))</f>
        <v>-1.1331854566496213E-2</v>
      </c>
      <c r="X39" s="266">
        <f>IF(ISBLANK(VLOOKUP(X$33,'Preisindizes Strom 2023 Bas.''21'!$DP$8:$DW$98,8,FALSE)),"-",VLOOKUP(X$33,'Preisindizes Strom 2023 Bas.''21'!$DP$8:$DW$98,8,FALSE))</f>
        <v>-1.1494834919991925E-2</v>
      </c>
      <c r="Y39" s="266">
        <f>IF(ISBLANK(VLOOKUP(Y$33,'Preisindizes Strom 2023 Bas.''21'!$DP$8:$DW$98,8,FALSE)),"-",VLOOKUP(Y$33,'Preisindizes Strom 2023 Bas.''21'!$DP$8:$DW$98,8,FALSE))</f>
        <v>-1.0688429643280317E-2</v>
      </c>
      <c r="Z39" s="266">
        <f>IF(ISBLANK(VLOOKUP(Z$33,'Preisindizes Strom 2023 Bas.''21'!$DP$8:$DW$98,8,FALSE)),"-",VLOOKUP(Z$33,'Preisindizes Strom 2023 Bas.''21'!$DP$8:$DW$98,8,FALSE))</f>
        <v>-1.169416105925758E-2</v>
      </c>
      <c r="AA39" s="266">
        <f>IF(ISBLANK(VLOOKUP(AA$33,'Preisindizes Strom 2023 Bas.''21'!$DP$8:$DW$98,8,FALSE)),"-",VLOOKUP(AA$33,'Preisindizes Strom 2023 Bas.''21'!$DP$8:$DW$98,8,FALSE))</f>
        <v>-9.0100496707866684E-3</v>
      </c>
      <c r="AB39" s="266">
        <f>IF(ISBLANK(VLOOKUP(AB$33,'Preisindizes Strom 2023 Bas.''21'!$DP$8:$DW$98,8,FALSE)),"-",VLOOKUP(AB$33,'Preisindizes Strom 2023 Bas.''21'!$DP$8:$DW$98,8,FALSE))</f>
        <v>-1.0717094913476721E-2</v>
      </c>
      <c r="AC39" s="266">
        <f>IF(ISBLANK(VLOOKUP(AC$33,'Preisindizes Strom 2023 Bas.''21'!$DP$8:$DW$98,8,FALSE)),"-",VLOOKUP(AC$33,'Preisindizes Strom 2023 Bas.''21'!$DP$8:$DW$98,8,FALSE))</f>
        <v>-9.6588573777229847E-3</v>
      </c>
      <c r="AD39" s="266">
        <f>IF(ISBLANK(VLOOKUP(AD$33,'Preisindizes Strom 2023 Bas.''21'!$DP$8:$DW$98,8,FALSE)),"-",VLOOKUP(AD$33,'Preisindizes Strom 2023 Bas.''21'!$DP$8:$DW$98,8,FALSE))</f>
        <v>-1.0089885245319175E-2</v>
      </c>
      <c r="AE39" s="266">
        <f>IF(ISBLANK(VLOOKUP(AE$33,'Preisindizes Strom 2023 Bas.''21'!$DP$8:$DW$98,8,FALSE)),"-",VLOOKUP(AE$33,'Preisindizes Strom 2023 Bas.''21'!$DP$8:$DW$98,8,FALSE))</f>
        <v>-7.7229969620439265E-3</v>
      </c>
      <c r="AF39" s="266">
        <f>IF(ISBLANK(VLOOKUP(AF$33,'Preisindizes Strom 2023 Bas.''21'!$DP$8:$DW$98,8,FALSE)),"-",VLOOKUP(AF$33,'Preisindizes Strom 2023 Bas.''21'!$DP$8:$DW$98,8,FALSE))</f>
        <v>-9.1770278271166017E-3</v>
      </c>
      <c r="AG39" s="266">
        <f>IF(ISBLANK(VLOOKUP(AG$33,'Preisindizes Strom 2023 Bas.''21'!$DP$8:$DW$98,8,FALSE)),"-",VLOOKUP(AG$33,'Preisindizes Strom 2023 Bas.''21'!$DP$8:$DW$98,8,FALSE))</f>
        <v>-9.7787322161292378E-3</v>
      </c>
      <c r="AH39" s="266">
        <f>IF(ISBLANK(VLOOKUP(AH$33,'Preisindizes Strom 2023 Bas.''21'!$DP$8:$DW$98,8,FALSE)),"-",VLOOKUP(AH$33,'Preisindizes Strom 2023 Bas.''21'!$DP$8:$DW$98,8,FALSE))</f>
        <v>-8.6707566462167485E-3</v>
      </c>
      <c r="AI39" s="266">
        <f>IF(ISBLANK(VLOOKUP(AI$33,'Preisindizes Strom 2023 Bas.''21'!$DP$8:$DW$98,8,FALSE)),"-",VLOOKUP(AI$33,'Preisindizes Strom 2023 Bas.''21'!$DP$8:$DW$98,8,FALSE))</f>
        <v>-8.2940457482102437E-3</v>
      </c>
      <c r="AJ39" s="266">
        <f>IF(ISBLANK(VLOOKUP(AJ$33,'Preisindizes Strom 2023 Bas.''21'!$DP$8:$DW$98,8,FALSE)),"-",VLOOKUP(AJ$33,'Preisindizes Strom 2023 Bas.''21'!$DP$8:$DW$98,8,FALSE))</f>
        <v>-7.9357713012807585E-3</v>
      </c>
      <c r="AK39" s="266">
        <f>IF(ISBLANK(VLOOKUP(AK$33,'Preisindizes Strom 2023 Bas.''21'!$DP$8:$DW$98,8,FALSE)),"-",VLOOKUP(AK$33,'Preisindizes Strom 2023 Bas.''21'!$DP$8:$DW$98,8,FALSE))</f>
        <v>-8.6398187054435027E-3</v>
      </c>
      <c r="AL39" s="266">
        <f>IF(ISBLANK(VLOOKUP(AL$33,'Preisindizes Strom 2023 Bas.''21'!$DP$8:$DW$98,8,FALSE)),"-",VLOOKUP(AL$33,'Preisindizes Strom 2023 Bas.''21'!$DP$8:$DW$98,8,FALSE))</f>
        <v>-9.128429230395585E-3</v>
      </c>
      <c r="AM39" s="266">
        <f>IF(ISBLANK(VLOOKUP(AM$33,'Preisindizes Strom 2023 Bas.''21'!$DP$8:$DW$98,8,FALSE)),"-",VLOOKUP(AM$33,'Preisindizes Strom 2023 Bas.''21'!$DP$8:$DW$98,8,FALSE))</f>
        <v>-8.9334458285771357E-3</v>
      </c>
      <c r="AN39" s="266">
        <f>IF(ISBLANK(VLOOKUP(AN$33,'Preisindizes Strom 2023 Bas.''21'!$DP$8:$DW$98,8,FALSE)),"-",VLOOKUP(AN$33,'Preisindizes Strom 2023 Bas.''21'!$DP$8:$DW$98,8,FALSE))</f>
        <v>-9.4023825932854077E-3</v>
      </c>
      <c r="AO39" s="266">
        <f>IF(ISBLANK(VLOOKUP(AO$33,'Preisindizes Strom 2023 Bas.''21'!$DP$8:$DW$98,8,FALSE)),"-",VLOOKUP(AO$33,'Preisindizes Strom 2023 Bas.''21'!$DP$8:$DW$98,8,FALSE))</f>
        <v>-9.4248894018080787E-3</v>
      </c>
      <c r="AP39" s="266">
        <f>IF(ISBLANK(VLOOKUP(AP$33,'Preisindizes Strom 2023 Bas.''21'!$DP$8:$DW$98,8,FALSE)),"-",VLOOKUP(AP$33,'Preisindizes Strom 2023 Bas.''21'!$DP$8:$DW$98,8,FALSE))</f>
        <v>-8.2515502172744171E-3</v>
      </c>
      <c r="AQ39" s="266">
        <f>IF(ISBLANK(VLOOKUP(AQ$33,'Preisindizes Strom 2023 Bas.''21'!$DP$8:$DW$98,8,FALSE)),"-",VLOOKUP(AQ$33,'Preisindizes Strom 2023 Bas.''21'!$DP$8:$DW$98,8,FALSE))</f>
        <v>-8.6172344689379177E-3</v>
      </c>
      <c r="AR39" s="266">
        <f>IF(ISBLANK(VLOOKUP(AR$33,'Preisindizes Strom 2023 Bas.''21'!$DP$8:$DW$98,8,FALSE)),"-",VLOOKUP(AR$33,'Preisindizes Strom 2023 Bas.''21'!$DP$8:$DW$98,8,FALSE))</f>
        <v>-7.7377316228873783E-3</v>
      </c>
      <c r="AS39" s="266">
        <f>IF(ISBLANK(VLOOKUP(AS$33,'Preisindizes Strom 2023 Bas.''21'!$DP$8:$DW$98,8,FALSE)),"-",VLOOKUP(AS$33,'Preisindizes Strom 2023 Bas.''21'!$DP$8:$DW$98,8,FALSE))</f>
        <v>-9.044599230689232E-3</v>
      </c>
      <c r="AT39" s="266">
        <f>IF(ISBLANK(VLOOKUP(AT$33,'Preisindizes Strom 2023 Bas.''21'!$DP$8:$DW$98,8,FALSE)),"-",VLOOKUP(AT$33,'Preisindizes Strom 2023 Bas.''21'!$DP$8:$DW$98,8,FALSE))</f>
        <v>-9.3842260649514841E-3</v>
      </c>
      <c r="AU39" s="266">
        <f>IF(ISBLANK(VLOOKUP(AU$33,'Preisindizes Strom 2023 Bas.''21'!$DP$8:$DW$98,8,FALSE)),"-",VLOOKUP(AU$33,'Preisindizes Strom 2023 Bas.''21'!$DP$8:$DW$98,8,FALSE))</f>
        <v>-8.129222972973027E-3</v>
      </c>
      <c r="AV39" s="266">
        <f>IF(ISBLANK(VLOOKUP(AV$33,'Preisindizes Strom 2023 Bas.''21'!$DP$8:$DW$98,8,FALSE)),"-",VLOOKUP(AV$33,'Preisindizes Strom 2023 Bas.''21'!$DP$8:$DW$98,8,FALSE))</f>
        <v>-8.4674005080440651E-3</v>
      </c>
      <c r="AW39" s="266">
        <f>IF(ISBLANK(VLOOKUP(AW$33,'Preisindizes Strom 2023 Bas.''21'!$DP$8:$DW$98,8,FALSE)),"-",VLOOKUP(AW$33,'Preisindizes Strom 2023 Bas.''21'!$DP$8:$DW$98,8,FALSE))</f>
        <v>-9.3719702682323325E-3</v>
      </c>
      <c r="AX39" s="266">
        <f>IF(ISBLANK(VLOOKUP(AX$33,'Preisindizes Strom 2023 Bas.''21'!$DP$8:$DW$98,8,FALSE)),"-",VLOOKUP(AX$33,'Preisindizes Strom 2023 Bas.''21'!$DP$8:$DW$98,8,FALSE))</f>
        <v>-8.6371343789741761E-3</v>
      </c>
      <c r="AY39" s="266">
        <f>IF(ISBLANK(VLOOKUP(AY$33,'Preisindizes Strom 2023 Bas.''21'!$DP$8:$DW$98,8,FALSE)),"-",VLOOKUP(AY$33,'Preisindizes Strom 2023 Bas.''21'!$DP$8:$DW$98,8,FALSE))</f>
        <v>-8.7357307465566469E-3</v>
      </c>
      <c r="AZ39" s="266">
        <f>IF(ISBLANK(VLOOKUP(AZ$33,'Preisindizes Strom 2023 Bas.''21'!$DP$8:$DW$98,8,FALSE)),"-",VLOOKUP(AZ$33,'Preisindizes Strom 2023 Bas.''21'!$DP$8:$DW$98,8,FALSE))</f>
        <v>-8.7357307465566469E-3</v>
      </c>
      <c r="BA39" s="266">
        <f>IF(ISBLANK(VLOOKUP(BA$33,'Preisindizes Strom 2023 Bas.''21'!$DP$8:$DW$98,8,FALSE)),"-",VLOOKUP(BA$33,'Preisindizes Strom 2023 Bas.''21'!$DP$8:$DW$98,8,FALSE))</f>
        <v>-8.129222972973027E-3</v>
      </c>
      <c r="BB39" s="266">
        <f>IF(ISBLANK(VLOOKUP(BB$33,'Preisindizes Strom 2023 Bas.''21'!$DP$8:$DW$98,8,FALSE)),"-",VLOOKUP(BB$33,'Preisindizes Strom 2023 Bas.''21'!$DP$8:$DW$98,8,FALSE))</f>
        <v>-7.800312012480437E-3</v>
      </c>
      <c r="BC39" s="266">
        <f>IF(ISBLANK(VLOOKUP(BC$33,'Preisindizes Strom 2023 Bas.''21'!$DP$8:$DW$98,8,FALSE)),"-",VLOOKUP(BC$33,'Preisindizes Strom 2023 Bas.''21'!$DP$8:$DW$98,8,FALSE))</f>
        <v>-7.886698139405679E-3</v>
      </c>
      <c r="BD39" s="266">
        <f>IF(ISBLANK(VLOOKUP(BD$33,'Preisindizes Strom 2023 Bas.''21'!$DP$8:$DW$98,8,FALSE)),"-",VLOOKUP(BD$33,'Preisindizes Strom 2023 Bas.''21'!$DP$8:$DW$98,8,FALSE))</f>
        <v>-8.446505465385834E-3</v>
      </c>
      <c r="BE39" s="266">
        <f>IF(ISBLANK(VLOOKUP(BE$33,'Preisindizes Strom 2023 Bas.''21'!$DP$8:$DW$98,8,FALSE)),"-",VLOOKUP(BE$33,'Preisindizes Strom 2023 Bas.''21'!$DP$8:$DW$98,8,FALSE))</f>
        <v>-9.0175870953287385E-3</v>
      </c>
      <c r="BF39" s="266">
        <f>IF(ISBLANK(VLOOKUP(BF$33,'Preisindizes Strom 2023 Bas.''21'!$DP$8:$DW$98,8,FALSE)),"-",VLOOKUP(BF$33,'Preisindizes Strom 2023 Bas.''21'!$DP$8:$DW$98,8,FALSE))</f>
        <v>-8.181818181818179E-3</v>
      </c>
      <c r="BG39" s="266">
        <f>IF(ISBLANK(VLOOKUP(BG$33,'Preisindizes Strom 2023 Bas.''21'!$DP$8:$DW$98,8,FALSE)),"-",VLOOKUP(BG$33,'Preisindizes Strom 2023 Bas.''21'!$DP$8:$DW$98,8,FALSE))</f>
        <v>-9.1396898402028581E-3</v>
      </c>
      <c r="BH39" s="266">
        <f>IF(ISBLANK(VLOOKUP(BH$33,'Preisindizes Strom 2023 Bas.''21'!$DP$8:$DW$98,8,FALSE)),"-",VLOOKUP(BH$33,'Preisindizes Strom 2023 Bas.''21'!$DP$8:$DW$98,8,FALSE))</f>
        <v>-8.4487792756413604E-3</v>
      </c>
      <c r="BI39" s="266">
        <f>IF(ISBLANK(VLOOKUP(BI$33,'Preisindizes Strom 2023 Bas.''21'!$DP$8:$DW$98,8,FALSE)),"-",VLOOKUP(BI$33,'Preisindizes Strom 2023 Bas.''21'!$DP$8:$DW$98,8,FALSE))</f>
        <v>-8.8006034699522617E-3</v>
      </c>
      <c r="BJ39" s="266">
        <f>IF(ISBLANK(VLOOKUP(BJ$33,'Preisindizes Strom 2023 Bas.''21'!$DP$8:$DW$98,8,FALSE)),"-",VLOOKUP(BJ$33,'Preisindizes Strom 2023 Bas.''21'!$DP$8:$DW$98,8,FALSE))</f>
        <v>-8.3267248215702638E-3</v>
      </c>
      <c r="BK39" s="266">
        <f>IF(ISBLANK(VLOOKUP(BK$33,'Preisindizes Strom 2023 Bas.''21'!$DP$8:$DW$98,8,FALSE)),"-",VLOOKUP(BK$33,'Preisindizes Strom 2023 Bas.''21'!$DP$8:$DW$98,8,FALSE))</f>
        <v>-8.4946030529475802E-3</v>
      </c>
      <c r="BL39" s="266">
        <f>IF(ISBLANK(VLOOKUP(BL$33,'Preisindizes Strom 2023 Bas.''21'!$DP$8:$DW$98,8,FALSE)),"-",VLOOKUP(BL$33,'Preisindizes Strom 2023 Bas.''21'!$DP$8:$DW$98,8,FALSE))</f>
        <v>-8.4369163392798985E-3</v>
      </c>
      <c r="BM39" s="266">
        <f>IF(ISBLANK(VLOOKUP(BM$33,'Preisindizes Strom 2023 Bas.''21'!$DP$8:$DW$98,8,FALSE)),"-",VLOOKUP(BM$33,'Preisindizes Strom 2023 Bas.''21'!$DP$8:$DW$98,8,FALSE))</f>
        <v>-8.8417926565875771E-3</v>
      </c>
      <c r="BN39" s="266">
        <f>IF(ISBLANK(VLOOKUP(BN$33,'Preisindizes Strom 2023 Bas.''21'!$DP$8:$DW$98,8,FALSE)),"-",VLOOKUP(BN$33,'Preisindizes Strom 2023 Bas.''21'!$DP$8:$DW$98,8,FALSE))</f>
        <v>-8.4177388447851387E-3</v>
      </c>
      <c r="BO39" s="266">
        <f>IF(ISBLANK(VLOOKUP(BO$33,'Preisindizes Strom 2023 Bas.''21'!$DP$8:$DW$98,8,FALSE)),"-",VLOOKUP(BO$33,'Preisindizes Strom 2023 Bas.''21'!$DP$8:$DW$98,8,FALSE))</f>
        <v>-8.5628168242224412E-3</v>
      </c>
      <c r="BP39" s="266">
        <f>IF(ISBLANK(VLOOKUP(BP$33,'Preisindizes Strom 2023 Bas.''21'!$DP$8:$DW$98,8,FALSE)),"-",VLOOKUP(BP$33,'Preisindizes Strom 2023 Bas.''21'!$DP$8:$DW$98,8,FALSE))</f>
        <v>-8.7761072181780087E-3</v>
      </c>
      <c r="BQ39" s="266">
        <f>IF(ISBLANK(VLOOKUP(BQ$33,'Preisindizes Strom 2023 Bas.''21'!$DP$8:$DW$98,8,FALSE)),"-",VLOOKUP(BQ$33,'Preisindizes Strom 2023 Bas.''21'!$DP$8:$DW$98,8,FALSE))</f>
        <v>-8.1934184016119183E-3</v>
      </c>
      <c r="BR39" s="266">
        <f>IF(ISBLANK(VLOOKUP(BR$33,'Preisindizes Strom 2023 Bas.''21'!$DP$8:$DW$98,8,FALSE)),"-",VLOOKUP(BR$33,'Preisindizes Strom 2023 Bas.''21'!$DP$8:$DW$98,8,FALSE))</f>
        <v>-8.6087014105025172E-3</v>
      </c>
      <c r="BS39" s="266">
        <f>IF(ISBLANK(VLOOKUP(BS$33,'Preisindizes Strom 2023 Bas.''21'!$DP$8:$DW$98,8,FALSE)),"-",VLOOKUP(BS$33,'Preisindizes Strom 2023 Bas.''21'!$DP$8:$DW$98,8,FALSE))</f>
        <v>-8.5551330798480096E-3</v>
      </c>
      <c r="BT39" s="266">
        <f>IF(ISBLANK(VLOOKUP(BT$33,'Preisindizes Strom 2023 Bas.''21'!$DP$8:$DW$98,8,FALSE)),"-",VLOOKUP(BT$33,'Preisindizes Strom 2023 Bas.''21'!$DP$8:$DW$98,8,FALSE))</f>
        <v>-8.2719310440706462E-3</v>
      </c>
      <c r="BU39" s="266">
        <f>IF(ISBLANK(VLOOKUP(BU$33,'Preisindizes Strom 2023 Bas.''21'!$DP$8:$DW$98,8,FALSE)),"-",VLOOKUP(BU$33,'Preisindizes Strom 2023 Bas.''21'!$DP$8:$DW$98,8,FALSE))</f>
        <v>-8.789199831247374E-3</v>
      </c>
      <c r="BV39" s="266">
        <f>IF(ISBLANK(VLOOKUP(BV$33,'Preisindizes Strom 2023 Bas.''21'!$DP$8:$DW$98,8,FALSE)),"-",VLOOKUP(BV$33,'Preisindizes Strom 2023 Bas.''21'!$DP$8:$DW$98,8,FALSE))</f>
        <v>-9.1672498250525702E-3</v>
      </c>
      <c r="BW39" s="266">
        <f>IF(ISBLANK(VLOOKUP(BW$33,'Preisindizes Strom 2023 Bas.''21'!$DP$8:$DW$98,8,FALSE)),"-",VLOOKUP(BW$33,'Preisindizes Strom 2023 Bas.''21'!$DP$8:$DW$98,8,FALSE))</f>
        <v>3.6173324097592552E-3</v>
      </c>
      <c r="BX39" s="266">
        <f>IF(ISBLANK(VLOOKUP(BX$33,'Preisindizes Strom 2023 Bas.''21'!$DP$8:$DW$98,8,FALSE)),"-",VLOOKUP(BX$33,'Preisindizes Strom 2023 Bas.''21'!$DP$8:$DW$98,8,FALSE))</f>
        <v>3.3299284984678268E-2</v>
      </c>
      <c r="BY39" s="267">
        <f>IF(ISBLANK(VLOOKUP(BY$33,'Preisindizes Strom 2023 Bas.''21'!$DP$8:$DW$98,8,FALSE)),"-",VLOOKUP(BY$33,'Preisindizes Strom 2023 Bas.''21'!$DP$8:$DW$98,8,FALSE))</f>
        <v>0</v>
      </c>
    </row>
    <row r="40" spans="2:86" x14ac:dyDescent="0.6">
      <c r="B40" s="432" t="s">
        <v>435</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3"/>
      <c r="BL40" s="434"/>
      <c r="BM40" s="433"/>
      <c r="BN40" s="433"/>
      <c r="BO40" s="433"/>
      <c r="BP40" s="433"/>
      <c r="BQ40" s="434"/>
      <c r="BR40" s="433"/>
      <c r="BS40" s="433"/>
      <c r="BT40" s="433"/>
      <c r="BU40" s="433"/>
      <c r="BV40" s="434"/>
      <c r="BW40" s="433"/>
      <c r="BX40" s="433"/>
      <c r="BY40" s="435"/>
    </row>
    <row r="41" spans="2:86" x14ac:dyDescent="0.6">
      <c r="B41" s="294" t="s">
        <v>431</v>
      </c>
      <c r="C41" s="233">
        <f>IF(ISBLANK(VLOOKUP(C$33,'Preisindizes Gas 2023 Bas.''21'!$AS$8:$AZ$98,8,FALSE)),"-",VLOOKUP(C$33,'Preisindizes Gas 2023 Bas.''21'!$AS$8:$AZ$98,8,FALSE))</f>
        <v>-9.9973152989606406E-3</v>
      </c>
      <c r="D41" s="233">
        <f>IF(ISBLANK(VLOOKUP(D$33,'Preisindizes Gas 2023 Bas.''21'!$AS$8:$AZ$98,8,FALSE)),"-",VLOOKUP(D$33,'Preisindizes Gas 2023 Bas.''21'!$AS$8:$AZ$98,8,FALSE))</f>
        <v>7.4370006146273759E-4</v>
      </c>
      <c r="E41" s="233">
        <f>IF(ISBLANK(VLOOKUP(E$33,'Preisindizes Gas 2023 Bas.''21'!$AS$8:$AZ$98,8,FALSE)),"-",VLOOKUP(E$33,'Preisindizes Gas 2023 Bas.''21'!$AS$8:$AZ$98,8,FALSE))</f>
        <v>-2.5940428900605994E-3</v>
      </c>
      <c r="F41" s="233">
        <f>IF(ISBLANK(VLOOKUP(F$33,'Preisindizes Gas 2023 Bas.''21'!$AS$8:$AZ$98,8,FALSE)),"-",VLOOKUP(F$33,'Preisindizes Gas 2023 Bas.''21'!$AS$8:$AZ$98,8,FALSE))</f>
        <v>1.2095920650767589E-4</v>
      </c>
      <c r="G41" s="233">
        <f>IF(ISBLANK(VLOOKUP(G$33,'Preisindizes Gas 2023 Bas.''21'!$AS$8:$AZ$98,8,FALSE)),"-",VLOOKUP(G$33,'Preisindizes Gas 2023 Bas.''21'!$AS$8:$AZ$98,8,FALSE))</f>
        <v>-1.1995055696553125E-3</v>
      </c>
      <c r="H41" s="233">
        <f>IF(ISBLANK(VLOOKUP(H$33,'Preisindizes Gas 2023 Bas.''21'!$AS$8:$AZ$98,8,FALSE)),"-",VLOOKUP(H$33,'Preisindizes Gas 2023 Bas.''21'!$AS$8:$AZ$98,8,FALSE))</f>
        <v>-1.1995055696553125E-3</v>
      </c>
      <c r="I41" s="233">
        <f>IF(ISBLANK(VLOOKUP(I$33,'Preisindizes Gas 2023 Bas.''21'!$AS$8:$AZ$98,8,FALSE)),"-",VLOOKUP(I$33,'Preisindizes Gas 2023 Bas.''21'!$AS$8:$AZ$98,8,FALSE))</f>
        <v>3.6011058880016655E-3</v>
      </c>
      <c r="J41" s="233">
        <f>IF(ISBLANK(VLOOKUP(J$33,'Preisindizes Gas 2023 Bas.''21'!$AS$8:$AZ$98,8,FALSE)),"-",VLOOKUP(J$33,'Preisindizes Gas 2023 Bas.''21'!$AS$8:$AZ$98,8,FALSE))</f>
        <v>-3.0208366369604001E-3</v>
      </c>
      <c r="K41" s="233">
        <f>IF(ISBLANK(VLOOKUP(K$33,'Preisindizes Gas 2023 Bas.''21'!$AS$8:$AZ$98,8,FALSE)),"-",VLOOKUP(K$33,'Preisindizes Gas 2023 Bas.''21'!$AS$8:$AZ$98,8,FALSE))</f>
        <v>-3.8379811889505122E-3</v>
      </c>
      <c r="L41" s="233">
        <f>IF(ISBLANK(VLOOKUP(L$33,'Preisindizes Gas 2023 Bas.''21'!$AS$8:$AZ$98,8,FALSE)),"-",VLOOKUP(L$33,'Preisindizes Gas 2023 Bas.''21'!$AS$8:$AZ$98,8,FALSE))</f>
        <v>-2.5954418612541552E-3</v>
      </c>
      <c r="M41" s="233">
        <f>IF(ISBLANK(VLOOKUP(M$33,'Preisindizes Gas 2023 Bas.''21'!$AS$8:$AZ$98,8,FALSE)),"-",VLOOKUP(M$33,'Preisindizes Gas 2023 Bas.''21'!$AS$8:$AZ$98,8,FALSE))</f>
        <v>5.6075094923357938E-3</v>
      </c>
      <c r="N41" s="233">
        <f>IF(ISBLANK(VLOOKUP(N$33,'Preisindizes Gas 2023 Bas.''21'!$AS$8:$AZ$98,8,FALSE)),"-",VLOOKUP(N$33,'Preisindizes Gas 2023 Bas.''21'!$AS$8:$AZ$98,8,FALSE))</f>
        <v>3.6016550686477355E-3</v>
      </c>
      <c r="O41" s="233">
        <f>IF(ISBLANK(VLOOKUP(O$33,'Preisindizes Gas 2023 Bas.''21'!$AS$8:$AZ$98,8,FALSE)),"-",VLOOKUP(O$33,'Preisindizes Gas 2023 Bas.''21'!$AS$8:$AZ$98,8,FALSE))</f>
        <v>1.8433918409874739E-3</v>
      </c>
      <c r="P41" s="233">
        <f>IF(ISBLANK(VLOOKUP(P$33,'Preisindizes Gas 2023 Bas.''21'!$AS$8:$AZ$98,8,FALSE)),"-",VLOOKUP(P$33,'Preisindizes Gas 2023 Bas.''21'!$AS$8:$AZ$98,8,FALSE))</f>
        <v>4.4207333469576948E-3</v>
      </c>
      <c r="Q41" s="233">
        <f>IF(ISBLANK(VLOOKUP(Q$33,'Preisindizes Gas 2023 Bas.''21'!$AS$8:$AZ$98,8,FALSE)),"-",VLOOKUP(Q$33,'Preisindizes Gas 2023 Bas.''21'!$AS$8:$AZ$98,8,FALSE))</f>
        <v>-6.5439169537787611E-3</v>
      </c>
      <c r="R41" s="233">
        <f>IF(ISBLANK(VLOOKUP(R$33,'Preisindizes Gas 2023 Bas.''21'!$AS$8:$AZ$98,8,FALSE)),"-",VLOOKUP(R$33,'Preisindizes Gas 2023 Bas.''21'!$AS$8:$AZ$98,8,FALSE))</f>
        <v>2.0903400597906963E-3</v>
      </c>
      <c r="S41" s="233">
        <f>IF(ISBLANK(VLOOKUP(S$33,'Preisindizes Gas 2023 Bas.''21'!$AS$8:$AZ$98,8,FALSE)),"-",VLOOKUP(S$33,'Preisindizes Gas 2023 Bas.''21'!$AS$8:$AZ$98,8,FALSE))</f>
        <v>3.6022002628632865E-3</v>
      </c>
      <c r="T41" s="233">
        <f>IF(ISBLANK(VLOOKUP(T$33,'Preisindizes Gas 2023 Bas.''21'!$AS$8:$AZ$98,8,FALSE)),"-",VLOOKUP(T$33,'Preisindizes Gas 2023 Bas.''21'!$AS$8:$AZ$98,8,FALSE))</f>
        <v>2.8946449069222613E-3</v>
      </c>
      <c r="U41" s="233">
        <f>IF(ISBLANK(VLOOKUP(U$33,'Preisindizes Gas 2023 Bas.''21'!$AS$8:$AZ$98,8,FALSE)),"-",VLOOKUP(U$33,'Preisindizes Gas 2023 Bas.''21'!$AS$8:$AZ$98,8,FALSE))</f>
        <v>4.3415855090687128E-3</v>
      </c>
      <c r="V41" s="233">
        <f>IF(ISBLANK(VLOOKUP(V$33,'Preisindizes Gas 2023 Bas.''21'!$AS$8:$AZ$98,8,FALSE)),"-",VLOOKUP(V$33,'Preisindizes Gas 2023 Bas.''21'!$AS$8:$AZ$98,8,FALSE))</f>
        <v>2.8946449069222613E-3</v>
      </c>
      <c r="W41" s="233">
        <f>IF(ISBLANK(VLOOKUP(W$33,'Preisindizes Gas 2023 Bas.''21'!$AS$8:$AZ$98,8,FALSE)),"-",VLOOKUP(W$33,'Preisindizes Gas 2023 Bas.''21'!$AS$8:$AZ$98,8,FALSE))</f>
        <v>-4.8771990942345633E-3</v>
      </c>
      <c r="X41" s="233">
        <f>IF(ISBLANK(VLOOKUP(X$33,'Preisindizes Gas 2023 Bas.''21'!$AS$8:$AZ$98,8,FALSE)),"-",VLOOKUP(X$33,'Preisindizes Gas 2023 Bas.''21'!$AS$8:$AZ$98,8,FALSE))</f>
        <v>-3.0287653420443261E-3</v>
      </c>
      <c r="Y41" s="233">
        <f>IF(ISBLANK(VLOOKUP(Y$33,'Preisindizes Gas 2023 Bas.''21'!$AS$8:$AZ$98,8,FALSE)),"-",VLOOKUP(Y$33,'Preisindizes Gas 2023 Bas.''21'!$AS$8:$AZ$98,8,FALSE))</f>
        <v>-3.3750527351988913E-3</v>
      </c>
      <c r="Z41" s="233">
        <f>IF(ISBLANK(VLOOKUP(Z$33,'Preisindizes Gas 2023 Bas.''21'!$AS$8:$AZ$98,8,FALSE)),"-",VLOOKUP(Z$33,'Preisindizes Gas 2023 Bas.''21'!$AS$8:$AZ$98,8,FALSE))</f>
        <v>-3.5034019877197009E-3</v>
      </c>
      <c r="AA41" s="233">
        <f>IF(ISBLANK(VLOOKUP(AA$33,'Preisindizes Gas 2023 Bas.''21'!$AS$8:$AZ$98,8,FALSE)),"-",VLOOKUP(AA$33,'Preisindizes Gas 2023 Bas.''21'!$AS$8:$AZ$98,8,FALSE))</f>
        <v>1.9606689802609267E-5</v>
      </c>
      <c r="AB41" s="233">
        <f>IF(ISBLANK(VLOOKUP(AB$33,'Preisindizes Gas 2023 Bas.''21'!$AS$8:$AZ$98,8,FALSE)),"-",VLOOKUP(AB$33,'Preisindizes Gas 2023 Bas.''21'!$AS$8:$AZ$98,8,FALSE))</f>
        <v>-6.2323416985210489E-4</v>
      </c>
      <c r="AC41" s="233">
        <f>IF(ISBLANK(VLOOKUP(AC$33,'Preisindizes Gas 2023 Bas.''21'!$AS$8:$AZ$98,8,FALSE)),"-",VLOOKUP(AC$33,'Preisindizes Gas 2023 Bas.''21'!$AS$8:$AZ$98,8,FALSE))</f>
        <v>-5.3318546323144478E-4</v>
      </c>
      <c r="AD41" s="233">
        <f>IF(ISBLANK(VLOOKUP(AD$33,'Preisindizes Gas 2023 Bas.''21'!$AS$8:$AZ$98,8,FALSE)),"-",VLOOKUP(AD$33,'Preisindizes Gas 2023 Bas.''21'!$AS$8:$AZ$98,8,FALSE))</f>
        <v>4.425366199045655E-5</v>
      </c>
      <c r="AE41" s="233">
        <f>IF(ISBLANK(VLOOKUP(AE$33,'Preisindizes Gas 2023 Bas.''21'!$AS$8:$AZ$98,8,FALSE)),"-",VLOOKUP(AE$33,'Preisindizes Gas 2023 Bas.''21'!$AS$8:$AZ$98,8,FALSE))</f>
        <v>-9.6803189895589004E-4</v>
      </c>
      <c r="AF41" s="233">
        <f>IF(ISBLANK(VLOOKUP(AF$33,'Preisindizes Gas 2023 Bas.''21'!$AS$8:$AZ$98,8,FALSE)),"-",VLOOKUP(AF$33,'Preisindizes Gas 2023 Bas.''21'!$AS$8:$AZ$98,8,FALSE))</f>
        <v>-4.818696542596701E-5</v>
      </c>
      <c r="AG41" s="233">
        <f>IF(ISBLANK(VLOOKUP(AG$33,'Preisindizes Gas 2023 Bas.''21'!$AS$8:$AZ$98,8,FALSE)),"-",VLOOKUP(AG$33,'Preisindizes Gas 2023 Bas.''21'!$AS$8:$AZ$98,8,FALSE))</f>
        <v>-1.1385395642498075E-3</v>
      </c>
      <c r="AH41" s="233">
        <f>IF(ISBLANK(VLOOKUP(AH$33,'Preisindizes Gas 2023 Bas.''21'!$AS$8:$AZ$98,8,FALSE)),"-",VLOOKUP(AH$33,'Preisindizes Gas 2023 Bas.''21'!$AS$8:$AZ$98,8,FALSE))</f>
        <v>5.1333238271777937E-4</v>
      </c>
      <c r="AI41" s="233">
        <f>IF(ISBLANK(VLOOKUP(AI$33,'Preisindizes Gas 2023 Bas.''21'!$AS$8:$AZ$98,8,FALSE)),"-",VLOOKUP(AI$33,'Preisindizes Gas 2023 Bas.''21'!$AS$8:$AZ$98,8,FALSE))</f>
        <v>1.2095920650767589E-4</v>
      </c>
      <c r="AJ41" s="233">
        <f>IF(ISBLANK(VLOOKUP(AJ$33,'Preisindizes Gas 2023 Bas.''21'!$AS$8:$AZ$98,8,FALSE)),"-",VLOOKUP(AJ$33,'Preisindizes Gas 2023 Bas.''21'!$AS$8:$AZ$98,8,FALSE))</f>
        <v>-8.4967114579737046E-4</v>
      </c>
      <c r="AK41" s="233">
        <f>IF(ISBLANK(VLOOKUP(AK$33,'Preisindizes Gas 2023 Bas.''21'!$AS$8:$AZ$98,8,FALSE)),"-",VLOOKUP(AK$33,'Preisindizes Gas 2023 Bas.''21'!$AS$8:$AZ$98,8,FALSE))</f>
        <v>-7.6854105290113939E-4</v>
      </c>
      <c r="AL41" s="233">
        <f>IF(ISBLANK(VLOOKUP(AL$33,'Preisindizes Gas 2023 Bas.''21'!$AS$8:$AZ$98,8,FALSE)),"-",VLOOKUP(AL$33,'Preisindizes Gas 2023 Bas.''21'!$AS$8:$AZ$98,8,FALSE))</f>
        <v>6.2126017722263782E-4</v>
      </c>
      <c r="AM41" s="233">
        <f>IF(ISBLANK(VLOOKUP(AM$33,'Preisindizes Gas 2023 Bas.''21'!$AS$8:$AZ$98,8,FALSE)),"-",VLOOKUP(AM$33,'Preisindizes Gas 2023 Bas.''21'!$AS$8:$AZ$98,8,FALSE))</f>
        <v>-9.2071947650529395E-4</v>
      </c>
      <c r="AN41" s="233">
        <f>IF(ISBLANK(VLOOKUP(AN$33,'Preisindizes Gas 2023 Bas.''21'!$AS$8:$AZ$98,8,FALSE)),"-",VLOOKUP(AN$33,'Preisindizes Gas 2023 Bas.''21'!$AS$8:$AZ$98,8,FALSE))</f>
        <v>4.3625625020959902E-4</v>
      </c>
      <c r="AO41" s="233">
        <f>IF(ISBLANK(VLOOKUP(AO$33,'Preisindizes Gas 2023 Bas.''21'!$AS$8:$AZ$98,8,FALSE)),"-",VLOOKUP(AO$33,'Preisindizes Gas 2023 Bas.''21'!$AS$8:$AZ$98,8,FALSE))</f>
        <v>-1.0288771520681195E-3</v>
      </c>
      <c r="AP41" s="233">
        <f>IF(ISBLANK(VLOOKUP(AP$33,'Preisindizes Gas 2023 Bas.''21'!$AS$8:$AZ$98,8,FALSE)),"-",VLOOKUP(AP$33,'Preisindizes Gas 2023 Bas.''21'!$AS$8:$AZ$98,8,FALSE))</f>
        <v>-6.668070470976506E-4</v>
      </c>
      <c r="AQ41" s="233">
        <f>IF(ISBLANK(VLOOKUP(AQ$33,'Preisindizes Gas 2023 Bas.''21'!$AS$8:$AZ$98,8,FALSE)),"-",VLOOKUP(AQ$33,'Preisindizes Gas 2023 Bas.''21'!$AS$8:$AZ$98,8,FALSE))</f>
        <v>6.9015619324375166E-4</v>
      </c>
      <c r="AR41" s="233">
        <f>IF(ISBLANK(VLOOKUP(AR$33,'Preisindizes Gas 2023 Bas.''21'!$AS$8:$AZ$98,8,FALSE)),"-",VLOOKUP(AR$33,'Preisindizes Gas 2023 Bas.''21'!$AS$8:$AZ$98,8,FALSE))</f>
        <v>8.4781687155577323E-4</v>
      </c>
      <c r="AS41" s="233">
        <f>IF(ISBLANK(VLOOKUP(AS$33,'Preisindizes Gas 2023 Bas.''21'!$AS$8:$AZ$98,8,FALSE)),"-",VLOOKUP(AS$33,'Preisindizes Gas 2023 Bas.''21'!$AS$8:$AZ$98,8,FALSE))</f>
        <v>-1.7575410774136602E-3</v>
      </c>
      <c r="AT41" s="233">
        <f>IF(ISBLANK(VLOOKUP(AT$33,'Preisindizes Gas 2023 Bas.''21'!$AS$8:$AZ$98,8,FALSE)),"-",VLOOKUP(AT$33,'Preisindizes Gas 2023 Bas.''21'!$AS$8:$AZ$98,8,FALSE))</f>
        <v>-2.6072220049533357E-4</v>
      </c>
      <c r="AU41" s="233">
        <f>IF(ISBLANK(VLOOKUP(AU$33,'Preisindizes Gas 2023 Bas.''21'!$AS$8:$AZ$98,8,FALSE)),"-",VLOOKUP(AU$33,'Preisindizes Gas 2023 Bas.''21'!$AS$8:$AZ$98,8,FALSE))</f>
        <v>-6.7394527564346163E-4</v>
      </c>
      <c r="AV41" s="233">
        <f>IF(ISBLANK(VLOOKUP(AV$33,'Preisindizes Gas 2023 Bas.''21'!$AS$8:$AZ$98,8,FALSE)),"-",VLOOKUP(AV$33,'Preisindizes Gas 2023 Bas.''21'!$AS$8:$AZ$98,8,FALSE))</f>
        <v>-1.1921137093077183E-3</v>
      </c>
      <c r="AW41" s="233">
        <f>IF(ISBLANK(VLOOKUP(AW$33,'Preisindizes Gas 2023 Bas.''21'!$AS$8:$AZ$98,8,FALSE)),"-",VLOOKUP(AW$33,'Preisindizes Gas 2023 Bas.''21'!$AS$8:$AZ$98,8,FALSE))</f>
        <v>-7.0343275182893628E-4</v>
      </c>
      <c r="AX41" s="233">
        <f>IF(ISBLANK(VLOOKUP(AX$33,'Preisindizes Gas 2023 Bas.''21'!$AS$8:$AZ$98,8,FALSE)),"-",VLOOKUP(AX$33,'Preisindizes Gas 2023 Bas.''21'!$AS$8:$AZ$98,8,FALSE))</f>
        <v>-1.4575888659017489E-3</v>
      </c>
      <c r="AY41" s="233">
        <f>IF(ISBLANK(VLOOKUP(AY$33,'Preisindizes Gas 2023 Bas.''21'!$AS$8:$AZ$98,8,FALSE)),"-",VLOOKUP(AY$33,'Preisindizes Gas 2023 Bas.''21'!$AS$8:$AZ$98,8,FALSE))</f>
        <v>0</v>
      </c>
      <c r="AZ41" s="233">
        <f>IF(ISBLANK(VLOOKUP(AZ$33,'Preisindizes Gas 2023 Bas.''21'!$AS$8:$AZ$98,8,FALSE)),"-",VLOOKUP(AZ$33,'Preisindizes Gas 2023 Bas.''21'!$AS$8:$AZ$98,8,FALSE))</f>
        <v>-1.8610710463895508E-4</v>
      </c>
      <c r="BA41" s="233">
        <f>IF(ISBLANK(VLOOKUP(BA$33,'Preisindizes Gas 2023 Bas.''21'!$AS$8:$AZ$98,8,FALSE)),"-",VLOOKUP(BA$33,'Preisindizes Gas 2023 Bas.''21'!$AS$8:$AZ$98,8,FALSE))</f>
        <v>-3.7025038182070258E-4</v>
      </c>
      <c r="BB41" s="233">
        <f>IF(ISBLANK(VLOOKUP(BB$33,'Preisindizes Gas 2023 Bas.''21'!$AS$8:$AZ$98,8,FALSE)),"-",VLOOKUP(BB$33,'Preisindizes Gas 2023 Bas.''21'!$AS$8:$AZ$98,8,FALSE))</f>
        <v>-5.1248602310827174E-4</v>
      </c>
      <c r="BC41" s="233">
        <f>IF(ISBLANK(VLOOKUP(BC$33,'Preisindizes Gas 2023 Bas.''21'!$AS$8:$AZ$98,8,FALSE)),"-",VLOOKUP(BC$33,'Preisindizes Gas 2023 Bas.''21'!$AS$8:$AZ$98,8,FALSE))</f>
        <v>0</v>
      </c>
      <c r="BD41" s="233">
        <f>IF(ISBLANK(VLOOKUP(BD$33,'Preisindizes Gas 2023 Bas.''21'!$AS$8:$AZ$98,8,FALSE)),"-",VLOOKUP(BD$33,'Preisindizes Gas 2023 Bas.''21'!$AS$8:$AZ$98,8,FALSE))</f>
        <v>-7.0343275182893628E-4</v>
      </c>
      <c r="BE41" s="233">
        <f>IF(ISBLANK(VLOOKUP(BE$33,'Preisindizes Gas 2023 Bas.''21'!$AS$8:$AZ$98,8,FALSE)),"-",VLOOKUP(BE$33,'Preisindizes Gas 2023 Bas.''21'!$AS$8:$AZ$98,8,FALSE))</f>
        <v>2.3509497837137516E-4</v>
      </c>
      <c r="BF41" s="233">
        <f>IF(ISBLANK(VLOOKUP(BF$33,'Preisindizes Gas 2023 Bas.''21'!$AS$8:$AZ$98,8,FALSE)),"-",VLOOKUP(BF$33,'Preisindizes Gas 2023 Bas.''21'!$AS$8:$AZ$98,8,FALSE))</f>
        <v>-4.2926643136509401E-4</v>
      </c>
      <c r="BG41" s="233">
        <f>IF(ISBLANK(VLOOKUP(BG$33,'Preisindizes Gas 2023 Bas.''21'!$AS$8:$AZ$98,8,FALSE)),"-",VLOOKUP(BG$33,'Preisindizes Gas 2023 Bas.''21'!$AS$8:$AZ$98,8,FALSE))</f>
        <v>-1.2656379301952958E-3</v>
      </c>
      <c r="BH41" s="233">
        <f>IF(ISBLANK(VLOOKUP(BH$33,'Preisindizes Gas 2023 Bas.''21'!$AS$8:$AZ$98,8,FALSE)),"-",VLOOKUP(BH$33,'Preisindizes Gas 2023 Bas.''21'!$AS$8:$AZ$98,8,FALSE))</f>
        <v>4.9845479014987149E-5</v>
      </c>
      <c r="BI41" s="233">
        <f>IF(ISBLANK(VLOOKUP(BI$33,'Preisindizes Gas 2023 Bas.''21'!$AS$8:$AZ$98,8,FALSE)),"-",VLOOKUP(BI$33,'Preisindizes Gas 2023 Bas.''21'!$AS$8:$AZ$98,8,FALSE))</f>
        <v>-9.8793677204656039E-4</v>
      </c>
      <c r="BJ41" s="233">
        <f>IF(ISBLANK(VLOOKUP(BJ$33,'Preisindizes Gas 2023 Bas.''21'!$AS$8:$AZ$98,8,FALSE)),"-",VLOOKUP(BJ$33,'Preisindizes Gas 2023 Bas.''21'!$AS$8:$AZ$98,8,FALSE))</f>
        <v>4.8567265662957659E-4</v>
      </c>
      <c r="BK41" s="233">
        <f>IF(ISBLANK(VLOOKUP(BK$33,'Preisindizes Gas 2023 Bas.''21'!$AS$8:$AZ$98,8,FALSE)),"-",VLOOKUP(BK$33,'Preisindizes Gas 2023 Bas.''21'!$AS$8:$AZ$98,8,FALSE))</f>
        <v>-9.2678405931423402E-4</v>
      </c>
      <c r="BL41" s="233">
        <f>IF(ISBLANK(VLOOKUP(BL$33,'Preisindizes Gas 2023 Bas.''21'!$AS$8:$AZ$98,8,FALSE)),"-",VLOOKUP(BL$33,'Preisindizes Gas 2023 Bas.''21'!$AS$8:$AZ$98,8,FALSE))</f>
        <v>2.7566435108616894E-4</v>
      </c>
      <c r="BM41" s="233">
        <f>IF(ISBLANK(VLOOKUP(BM$33,'Preisindizes Gas 2023 Bas.''21'!$AS$8:$AZ$98,8,FALSE)),"-",VLOOKUP(BM$33,'Preisindizes Gas 2023 Bas.''21'!$AS$8:$AZ$98,8,FALSE))</f>
        <v>5.6853715390214887E-5</v>
      </c>
      <c r="BN41" s="233">
        <f>IF(ISBLANK(VLOOKUP(BN$33,'Preisindizes Gas 2023 Bas.''21'!$AS$8:$AZ$98,8,FALSE)),"-",VLOOKUP(BN$33,'Preisindizes Gas 2023 Bas.''21'!$AS$8:$AZ$98,8,FALSE))</f>
        <v>-1.3401701433398694E-3</v>
      </c>
      <c r="BO41" s="233">
        <f>IF(ISBLANK(VLOOKUP(BO$33,'Preisindizes Gas 2023 Bas.''21'!$AS$8:$AZ$98,8,FALSE)),"-",VLOOKUP(BO$33,'Preisindizes Gas 2023 Bas.''21'!$AS$8:$AZ$98,8,FALSE))</f>
        <v>-1.3061806091551054E-3</v>
      </c>
      <c r="BP41" s="233">
        <f>IF(ISBLANK(VLOOKUP(BP$33,'Preisindizes Gas 2023 Bas.''21'!$AS$8:$AZ$98,8,FALSE)),"-",VLOOKUP(BP$33,'Preisindizes Gas 2023 Bas.''21'!$AS$8:$AZ$98,8,FALSE))</f>
        <v>6.0477774417977415E-5</v>
      </c>
      <c r="BQ41" s="233">
        <f>IF(ISBLANK(VLOOKUP(BQ$33,'Preisindizes Gas 2023 Bas.''21'!$AS$8:$AZ$98,8,FALSE)),"-",VLOOKUP(BQ$33,'Preisindizes Gas 2023 Bas.''21'!$AS$8:$AZ$98,8,FALSE))</f>
        <v>-5.5316533497229425E-4</v>
      </c>
      <c r="BR41" s="233">
        <f>IF(ISBLANK(VLOOKUP(BR$33,'Preisindizes Gas 2023 Bas.''21'!$AS$8:$AZ$98,8,FALSE)),"-",VLOOKUP(BR$33,'Preisindizes Gas 2023 Bas.''21'!$AS$8:$AZ$98,8,FALSE))</f>
        <v>0</v>
      </c>
      <c r="BS41" s="233">
        <f>IF(ISBLANK(VLOOKUP(BS$33,'Preisindizes Gas 2023 Bas.''21'!$AS$8:$AZ$98,8,FALSE)),"-",VLOOKUP(BS$33,'Preisindizes Gas 2023 Bas.''21'!$AS$8:$AZ$98,8,FALSE))</f>
        <v>-5.8358189599283516E-4</v>
      </c>
      <c r="BT41" s="233">
        <f>IF(ISBLANK(VLOOKUP(BT$33,'Preisindizes Gas 2023 Bas.''21'!$AS$8:$AZ$98,8,FALSE)),"-",VLOOKUP(BT$33,'Preisindizes Gas 2023 Bas.''21'!$AS$8:$AZ$98,8,FALSE))</f>
        <v>-9.4825250609575917E-4</v>
      </c>
      <c r="BU41" s="233">
        <f>IF(ISBLANK(VLOOKUP(BU$33,'Preisindizes Gas 2023 Bas.''21'!$AS$8:$AZ$98,8,FALSE)),"-",VLOOKUP(BU$33,'Preisindizes Gas 2023 Bas.''21'!$AS$8:$AZ$98,8,FALSE))</f>
        <v>-6.3667232597619527E-4</v>
      </c>
      <c r="BV41" s="233">
        <f>IF(ISBLANK(VLOOKUP(BV$33,'Preisindizes Gas 2023 Bas.''21'!$AS$8:$AZ$98,8,FALSE)),"-",VLOOKUP(BV$33,'Preisindizes Gas 2023 Bas.''21'!$AS$8:$AZ$98,8,FALSE))</f>
        <v>2.1830883423090697E-4</v>
      </c>
      <c r="BW41" s="233">
        <f>IF(ISBLANK(VLOOKUP(BW$33,'Preisindizes Gas 2023 Bas.''21'!$AS$8:$AZ$98,8,FALSE)),"-",VLOOKUP(BW$33,'Preisindizes Gas 2023 Bas.''21'!$AS$8:$AZ$98,8,FALSE))</f>
        <v>-7.8733957956100831E-5</v>
      </c>
      <c r="BX41" s="233">
        <f>IF(ISBLANK(VLOOKUP(BX$33,'Preisindizes Gas 2023 Bas.''21'!$AS$8:$AZ$98,8,FALSE)),"-",VLOOKUP(BX$33,'Preisindizes Gas 2023 Bas.''21'!$AS$8:$AZ$98,8,FALSE))</f>
        <v>3.0547070258259978E-3</v>
      </c>
      <c r="BY41" s="436">
        <f>IF(ISBLANK(VLOOKUP(BY$33,'Preisindizes Gas 2023 Bas.''21'!$AS$8:$AZ$98,8,FALSE)),"-",VLOOKUP(BY$33,'Preisindizes Gas 2023 Bas.''21'!$AS$8:$AZ$98,8,FALSE))</f>
        <v>0</v>
      </c>
    </row>
    <row r="42" spans="2:86" x14ac:dyDescent="0.6">
      <c r="B42" s="294" t="s">
        <v>436</v>
      </c>
      <c r="C42" s="233"/>
      <c r="D42" s="233">
        <f>IF(ISBLANK(VLOOKUP(D$33,'Preisindizes Gas 2023 Bas.''21'!$BI$8:$BP$98,8,FALSE)),"-",VLOOKUP(D$33,'Preisindizes Gas 2023 Bas.''21'!$BI$8:$BP$98,8,FALSE))</f>
        <v>1.7692416859833582E-3</v>
      </c>
      <c r="E42" s="233">
        <f>IF(ISBLANK(VLOOKUP(E$33,'Preisindizes Gas 2023 Bas.''21'!$BI$8:$BP$98,8,FALSE)),"-",VLOOKUP(E$33,'Preisindizes Gas 2023 Bas.''21'!$BI$8:$BP$98,8,FALSE))</f>
        <v>1.1403508771929971E-3</v>
      </c>
      <c r="F42" s="233">
        <f>IF(ISBLANK(VLOOKUP(F$33,'Preisindizes Gas 2023 Bas.''21'!$BI$8:$BP$98,8,FALSE)),"-",VLOOKUP(F$33,'Preisindizes Gas 2023 Bas.''21'!$BI$8:$BP$98,8,FALSE))</f>
        <v>-1.0721860942125572E-3</v>
      </c>
      <c r="G42" s="233">
        <f>IF(ISBLANK(VLOOKUP(G$33,'Preisindizes Gas 2023 Bas.''21'!$BI$8:$BP$98,8,FALSE)),"-",VLOOKUP(G$33,'Preisindizes Gas 2023 Bas.''21'!$BI$8:$BP$98,8,FALSE))</f>
        <v>7.3307995082738664E-4</v>
      </c>
      <c r="H42" s="233">
        <f>IF(ISBLANK(VLOOKUP(H$33,'Preisindizes Gas 2023 Bas.''21'!$BI$8:$BP$98,8,FALSE)),"-",VLOOKUP(H$33,'Preisindizes Gas 2023 Bas.''21'!$BI$8:$BP$98,8,FALSE))</f>
        <v>-7.3715367953108846E-4</v>
      </c>
      <c r="I42" s="233">
        <f>IF(ISBLANK(VLOOKUP(I$33,'Preisindizes Gas 2023 Bas.''21'!$BI$8:$BP$98,8,FALSE)),"-",VLOOKUP(I$33,'Preisindizes Gas 2023 Bas.''21'!$BI$8:$BP$98,8,FALSE))</f>
        <v>5.2656773575874283E-3</v>
      </c>
      <c r="J42" s="233">
        <f>IF(ISBLANK(VLOOKUP(J$33,'Preisindizes Gas 2023 Bas.''21'!$BI$8:$BP$98,8,FALSE)),"-",VLOOKUP(J$33,'Preisindizes Gas 2023 Bas.''21'!$BI$8:$BP$98,8,FALSE))</f>
        <v>4.7771678394676886E-3</v>
      </c>
      <c r="K42" s="233">
        <f>IF(ISBLANK(VLOOKUP(K$33,'Preisindizes Gas 2023 Bas.''21'!$BI$8:$BP$98,8,FALSE)),"-",VLOOKUP(K$33,'Preisindizes Gas 2023 Bas.''21'!$BI$8:$BP$98,8,FALSE))</f>
        <v>-3.2907226933299727E-3</v>
      </c>
      <c r="L42" s="233">
        <f>IF(ISBLANK(VLOOKUP(L$33,'Preisindizes Gas 2023 Bas.''21'!$BI$8:$BP$98,8,FALSE)),"-",VLOOKUP(L$33,'Preisindizes Gas 2023 Bas.''21'!$BI$8:$BP$98,8,FALSE))</f>
        <v>0</v>
      </c>
      <c r="M42" s="233">
        <f>IF(ISBLANK(VLOOKUP(M$33,'Preisindizes Gas 2023 Bas.''21'!$BI$8:$BP$98,8,FALSE)),"-",VLOOKUP(M$33,'Preisindizes Gas 2023 Bas.''21'!$BI$8:$BP$98,8,FALSE))</f>
        <v>-2.0582803490617474E-3</v>
      </c>
      <c r="N42" s="233">
        <f>IF(ISBLANK(VLOOKUP(N$33,'Preisindizes Gas 2023 Bas.''21'!$BI$8:$BP$98,8,FALSE)),"-",VLOOKUP(N$33,'Preisindizes Gas 2023 Bas.''21'!$BI$8:$BP$98,8,FALSE))</f>
        <v>-4.9279757391963441E-3</v>
      </c>
      <c r="O42" s="233">
        <f>IF(ISBLANK(VLOOKUP(O$33,'Preisindizes Gas 2023 Bas.''21'!$BI$8:$BP$98,8,FALSE)),"-",VLOOKUP(O$33,'Preisindizes Gas 2023 Bas.''21'!$BI$8:$BP$98,8,FALSE))</f>
        <v>2.616559551260611E-4</v>
      </c>
      <c r="P42" s="233">
        <f>IF(ISBLANK(VLOOKUP(P$33,'Preisindizes Gas 2023 Bas.''21'!$BI$8:$BP$98,8,FALSE)),"-",VLOOKUP(P$33,'Preisindizes Gas 2023 Bas.''21'!$BI$8:$BP$98,8,FALSE))</f>
        <v>2.159902456018159E-3</v>
      </c>
      <c r="Q42" s="233">
        <f>IF(ISBLANK(VLOOKUP(Q$33,'Preisindizes Gas 2023 Bas.''21'!$BI$8:$BP$98,8,FALSE)),"-",VLOOKUP(Q$33,'Preisindizes Gas 2023 Bas.''21'!$BI$8:$BP$98,8,FALSE))</f>
        <v>-1.130458565046899E-3</v>
      </c>
      <c r="R42" s="233">
        <f>IF(ISBLANK(VLOOKUP(R$33,'Preisindizes Gas 2023 Bas.''21'!$BI$8:$BP$98,8,FALSE)),"-",VLOOKUP(R$33,'Preisindizes Gas 2023 Bas.''21'!$BI$8:$BP$98,8,FALSE))</f>
        <v>-4.6209012605813449E-4</v>
      </c>
      <c r="S42" s="233">
        <f>IF(ISBLANK(VLOOKUP(S$33,'Preisindizes Gas 2023 Bas.''21'!$BI$8:$BP$98,8,FALSE)),"-",VLOOKUP(S$33,'Preisindizes Gas 2023 Bas.''21'!$BI$8:$BP$98,8,FALSE))</f>
        <v>-2.7789306530486835E-3</v>
      </c>
      <c r="T42" s="233">
        <f>IF(ISBLANK(VLOOKUP(T$33,'Preisindizes Gas 2023 Bas.''21'!$BI$8:$BP$98,8,FALSE)),"-",VLOOKUP(T$33,'Preisindizes Gas 2023 Bas.''21'!$BI$8:$BP$98,8,FALSE))</f>
        <v>-2.18047025475121E-4</v>
      </c>
      <c r="U42" s="233">
        <f>IF(ISBLANK(VLOOKUP(U$33,'Preisindizes Gas 2023 Bas.''21'!$BI$8:$BP$98,8,FALSE)),"-",VLOOKUP(U$33,'Preisindizes Gas 2023 Bas.''21'!$BI$8:$BP$98,8,FALSE))</f>
        <v>2.159902456018159E-3</v>
      </c>
      <c r="V42" s="233">
        <f>IF(ISBLANK(VLOOKUP(V$33,'Preisindizes Gas 2023 Bas.''21'!$BI$8:$BP$98,8,FALSE)),"-",VLOOKUP(V$33,'Preisindizes Gas 2023 Bas.''21'!$BI$8:$BP$98,8,FALSE))</f>
        <v>-2.9557011988029513E-3</v>
      </c>
      <c r="W42" s="233">
        <f>IF(ISBLANK(VLOOKUP(W$33,'Preisindizes Gas 2023 Bas.''21'!$BI$8:$BP$98,8,FALSE)),"-",VLOOKUP(W$33,'Preisindizes Gas 2023 Bas.''21'!$BI$8:$BP$98,8,FALSE))</f>
        <v>-5.847728972141808E-3</v>
      </c>
      <c r="X42" s="233">
        <f>IF(ISBLANK(VLOOKUP(X$33,'Preisindizes Gas 2023 Bas.''21'!$BI$8:$BP$98,8,FALSE)),"-",VLOOKUP(X$33,'Preisindizes Gas 2023 Bas.''21'!$BI$8:$BP$98,8,FALSE))</f>
        <v>-1.3010026692985566E-3</v>
      </c>
      <c r="Y42" s="233">
        <f>IF(ISBLANK(VLOOKUP(Y$33,'Preisindizes Gas 2023 Bas.''21'!$BI$8:$BP$98,8,FALSE)),"-",VLOOKUP(Y$33,'Preisindizes Gas 2023 Bas.''21'!$BI$8:$BP$98,8,FALSE))</f>
        <v>-4.8011639185256971E-3</v>
      </c>
      <c r="Z42" s="233">
        <f>IF(ISBLANK(VLOOKUP(Z$33,'Preisindizes Gas 2023 Bas.''21'!$BI$8:$BP$98,8,FALSE)),"-",VLOOKUP(Z$33,'Preisindizes Gas 2023 Bas.''21'!$BI$8:$BP$98,8,FALSE))</f>
        <v>-3.8095238095238182E-3</v>
      </c>
      <c r="AA42" s="233">
        <f>IF(ISBLANK(VLOOKUP(AA$33,'Preisindizes Gas 2023 Bas.''21'!$BI$8:$BP$98,8,FALSE)),"-",VLOOKUP(AA$33,'Preisindizes Gas 2023 Bas.''21'!$BI$8:$BP$98,8,FALSE))</f>
        <v>-4.7699726313045199E-3</v>
      </c>
      <c r="AB42" s="233">
        <f>IF(ISBLANK(VLOOKUP(AB$33,'Preisindizes Gas 2023 Bas.''21'!$BI$8:$BP$98,8,FALSE)),"-",VLOOKUP(AB$33,'Preisindizes Gas 2023 Bas.''21'!$BI$8:$BP$98,8,FALSE))</f>
        <v>-4.2007455627885992E-3</v>
      </c>
      <c r="AC42" s="233">
        <f>IF(ISBLANK(VLOOKUP(AC$33,'Preisindizes Gas 2023 Bas.''21'!$BI$8:$BP$98,8,FALSE)),"-",VLOOKUP(AC$33,'Preisindizes Gas 2023 Bas.''21'!$BI$8:$BP$98,8,FALSE))</f>
        <v>-3.2285471537808474E-3</v>
      </c>
      <c r="AD42" s="233">
        <f>IF(ISBLANK(VLOOKUP(AD$33,'Preisindizes Gas 2023 Bas.''21'!$BI$8:$BP$98,8,FALSE)),"-",VLOOKUP(AD$33,'Preisindizes Gas 2023 Bas.''21'!$BI$8:$BP$98,8,FALSE))</f>
        <v>-3.4447821681863333E-3</v>
      </c>
      <c r="AE42" s="233">
        <f>IF(ISBLANK(VLOOKUP(AE$33,'Preisindizes Gas 2023 Bas.''21'!$BI$8:$BP$98,8,FALSE)),"-",VLOOKUP(AE$33,'Preisindizes Gas 2023 Bas.''21'!$BI$8:$BP$98,8,FALSE))</f>
        <v>-1.6771990775406032E-3</v>
      </c>
      <c r="AF42" s="233">
        <f>IF(ISBLANK(VLOOKUP(AF$33,'Preisindizes Gas 2023 Bas.''21'!$BI$8:$BP$98,8,FALSE)),"-",VLOOKUP(AF$33,'Preisindizes Gas 2023 Bas.''21'!$BI$8:$BP$98,8,FALSE))</f>
        <v>-3.2907226933299727E-3</v>
      </c>
      <c r="AG42" s="233">
        <f>IF(ISBLANK(VLOOKUP(AG$33,'Preisindizes Gas 2023 Bas.''21'!$BI$8:$BP$98,8,FALSE)),"-",VLOOKUP(AG$33,'Preisindizes Gas 2023 Bas.''21'!$BI$8:$BP$98,8,FALSE))</f>
        <v>-4.2076711757138563E-3</v>
      </c>
      <c r="AH42" s="233">
        <f>IF(ISBLANK(VLOOKUP(AH$33,'Preisindizes Gas 2023 Bas.''21'!$BI$8:$BP$98,8,FALSE)),"-",VLOOKUP(AH$33,'Preisindizes Gas 2023 Bas.''21'!$BI$8:$BP$98,8,FALSE))</f>
        <v>-2.5776170507444407E-3</v>
      </c>
      <c r="AI42" s="233">
        <f>IF(ISBLANK(VLOOKUP(AI$33,'Preisindizes Gas 2023 Bas.''21'!$BI$8:$BP$98,8,FALSE)),"-",VLOOKUP(AI$33,'Preisindizes Gas 2023 Bas.''21'!$BI$8:$BP$98,8,FALSE))</f>
        <v>-3.6769066540149886E-3</v>
      </c>
      <c r="AJ42" s="233">
        <f>IF(ISBLANK(VLOOKUP(AJ$33,'Preisindizes Gas 2023 Bas.''21'!$BI$8:$BP$98,8,FALSE)),"-",VLOOKUP(AJ$33,'Preisindizes Gas 2023 Bas.''21'!$BI$8:$BP$98,8,FALSE))</f>
        <v>-2.714861929878909E-3</v>
      </c>
      <c r="AK42" s="233">
        <f>IF(ISBLANK(VLOOKUP(AK$33,'Preisindizes Gas 2023 Bas.''21'!$BI$8:$BP$98,8,FALSE)),"-",VLOOKUP(AK$33,'Preisindizes Gas 2023 Bas.''21'!$BI$8:$BP$98,8,FALSE))</f>
        <v>-3.4350997722799592E-3</v>
      </c>
      <c r="AL42" s="233">
        <f>IF(ISBLANK(VLOOKUP(AL$33,'Preisindizes Gas 2023 Bas.''21'!$BI$8:$BP$98,8,FALSE)),"-",VLOOKUP(AL$33,'Preisindizes Gas 2023 Bas.''21'!$BI$8:$BP$98,8,FALSE))</f>
        <v>-2.7759315009578955E-3</v>
      </c>
      <c r="AM42" s="233">
        <f>IF(ISBLANK(VLOOKUP(AM$33,'Preisindizes Gas 2023 Bas.''21'!$BI$8:$BP$98,8,FALSE)),"-",VLOOKUP(AM$33,'Preisindizes Gas 2023 Bas.''21'!$BI$8:$BP$98,8,FALSE))</f>
        <v>-3.1719924812029232E-3</v>
      </c>
      <c r="AN42" s="233">
        <f>IF(ISBLANK(VLOOKUP(AN$33,'Preisindizes Gas 2023 Bas.''21'!$BI$8:$BP$98,8,FALSE)),"-",VLOOKUP(AN$33,'Preisindizes Gas 2023 Bas.''21'!$BI$8:$BP$98,8,FALSE))</f>
        <v>-3.0427993754253979E-3</v>
      </c>
      <c r="AO42" s="233">
        <f>IF(ISBLANK(VLOOKUP(AO$33,'Preisindizes Gas 2023 Bas.''21'!$BI$8:$BP$98,8,FALSE)),"-",VLOOKUP(AO$33,'Preisindizes Gas 2023 Bas.''21'!$BI$8:$BP$98,8,FALSE))</f>
        <v>-2.0394844183390104E-3</v>
      </c>
      <c r="AP42" s="233">
        <f>IF(ISBLANK(VLOOKUP(AP$33,'Preisindizes Gas 2023 Bas.''21'!$BI$8:$BP$98,8,FALSE)),"-",VLOOKUP(AP$33,'Preisindizes Gas 2023 Bas.''21'!$BI$8:$BP$98,8,FALSE))</f>
        <v>-3.7217765279962123E-3</v>
      </c>
      <c r="AQ42" s="233">
        <f>IF(ISBLANK(VLOOKUP(AQ$33,'Preisindizes Gas 2023 Bas.''21'!$BI$8:$BP$98,8,FALSE)),"-",VLOOKUP(AQ$33,'Preisindizes Gas 2023 Bas.''21'!$BI$8:$BP$98,8,FALSE))</f>
        <v>-2.1728942098760973E-3</v>
      </c>
      <c r="AR42" s="233">
        <f>IF(ISBLANK(VLOOKUP(AR$33,'Preisindizes Gas 2023 Bas.''21'!$BI$8:$BP$98,8,FALSE)),"-",VLOOKUP(AR$33,'Preisindizes Gas 2023 Bas.''21'!$BI$8:$BP$98,8,FALSE))</f>
        <v>-3.1842787608606926E-3</v>
      </c>
      <c r="AS42" s="233">
        <f>IF(ISBLANK(VLOOKUP(AS$33,'Preisindizes Gas 2023 Bas.''21'!$BI$8:$BP$98,8,FALSE)),"-",VLOOKUP(AS$33,'Preisindizes Gas 2023 Bas.''21'!$BI$8:$BP$98,8,FALSE))</f>
        <v>-3.2702069504099152E-3</v>
      </c>
      <c r="AT42" s="233">
        <f>IF(ISBLANK(VLOOKUP(AT$33,'Preisindizes Gas 2023 Bas.''21'!$BI$8:$BP$98,8,FALSE)),"-",VLOOKUP(AT$33,'Preisindizes Gas 2023 Bas.''21'!$BI$8:$BP$98,8,FALSE))</f>
        <v>-3.8437564928319734E-3</v>
      </c>
      <c r="AU42" s="233">
        <f>IF(ISBLANK(VLOOKUP(AU$33,'Preisindizes Gas 2023 Bas.''21'!$BI$8:$BP$98,8,FALSE)),"-",VLOOKUP(AU$33,'Preisindizes Gas 2023 Bas.''21'!$BI$8:$BP$98,8,FALSE))</f>
        <v>-3.7947621592732128E-3</v>
      </c>
      <c r="AV42" s="233">
        <f>IF(ISBLANK(VLOOKUP(AV$33,'Preisindizes Gas 2023 Bas.''21'!$BI$8:$BP$98,8,FALSE)),"-",VLOOKUP(AV$33,'Preisindizes Gas 2023 Bas.''21'!$BI$8:$BP$98,8,FALSE))</f>
        <v>-2.4872931761652506E-3</v>
      </c>
      <c r="AW42" s="233">
        <f>IF(ISBLANK(VLOOKUP(AW$33,'Preisindizes Gas 2023 Bas.''21'!$BI$8:$BP$98,8,FALSE)),"-",VLOOKUP(AW$33,'Preisindizes Gas 2023 Bas.''21'!$BI$8:$BP$98,8,FALSE))</f>
        <v>-3.4381139489194634E-3</v>
      </c>
      <c r="AX42" s="233">
        <f>IF(ISBLANK(VLOOKUP(AX$33,'Preisindizes Gas 2023 Bas.''21'!$BI$8:$BP$98,8,FALSE)),"-",VLOOKUP(AX$33,'Preisindizes Gas 2023 Bas.''21'!$BI$8:$BP$98,8,FALSE))</f>
        <v>-3.2716545990881807E-3</v>
      </c>
      <c r="AY42" s="233">
        <f>IF(ISBLANK(VLOOKUP(AY$33,'Preisindizes Gas 2023 Bas.''21'!$BI$8:$BP$98,8,FALSE)),"-",VLOOKUP(AY$33,'Preisindizes Gas 2023 Bas.''21'!$BI$8:$BP$98,8,FALSE))</f>
        <v>-3.0563313484744947E-3</v>
      </c>
      <c r="AZ42" s="233">
        <f>IF(ISBLANK(VLOOKUP(AZ$33,'Preisindizes Gas 2023 Bas.''21'!$BI$8:$BP$98,8,FALSE)),"-",VLOOKUP(AZ$33,'Preisindizes Gas 2023 Bas.''21'!$BI$8:$BP$98,8,FALSE))</f>
        <v>-2.8982506986853229E-3</v>
      </c>
      <c r="BA42" s="233">
        <f>IF(ISBLANK(VLOOKUP(BA$33,'Preisindizes Gas 2023 Bas.''21'!$BI$8:$BP$98,8,FALSE)),"-",VLOOKUP(BA$33,'Preisindizes Gas 2023 Bas.''21'!$BI$8:$BP$98,8,FALSE))</f>
        <v>-3.1417387721466294E-3</v>
      </c>
      <c r="BB42" s="233">
        <f>IF(ISBLANK(VLOOKUP(BB$33,'Preisindizes Gas 2023 Bas.''21'!$BI$8:$BP$98,8,FALSE)),"-",VLOOKUP(BB$33,'Preisindizes Gas 2023 Bas.''21'!$BI$8:$BP$98,8,FALSE))</f>
        <v>-3.7689090815220538E-3</v>
      </c>
      <c r="BC42" s="233">
        <f>IF(ISBLANK(VLOOKUP(BC$33,'Preisindizes Gas 2023 Bas.''21'!$BI$8:$BP$98,8,FALSE)),"-",VLOOKUP(BC$33,'Preisindizes Gas 2023 Bas.''21'!$BI$8:$BP$98,8,FALSE))</f>
        <v>-3.1417387721466294E-3</v>
      </c>
      <c r="BD42" s="233">
        <f>IF(ISBLANK(VLOOKUP(BD$33,'Preisindizes Gas 2023 Bas.''21'!$BI$8:$BP$98,8,FALSE)),"-",VLOOKUP(BD$33,'Preisindizes Gas 2023 Bas.''21'!$BI$8:$BP$98,8,FALSE))</f>
        <v>-4.0076041720187305E-3</v>
      </c>
      <c r="BE42" s="233">
        <f>IF(ISBLANK(VLOOKUP(BE$33,'Preisindizes Gas 2023 Bas.''21'!$BI$8:$BP$98,8,FALSE)),"-",VLOOKUP(BE$33,'Preisindizes Gas 2023 Bas.''21'!$BI$8:$BP$98,8,FALSE))</f>
        <v>-3.1226004607115554E-3</v>
      </c>
      <c r="BF42" s="233">
        <f>IF(ISBLANK(VLOOKUP(BF$33,'Preisindizes Gas 2023 Bas.''21'!$BI$8:$BP$98,8,FALSE)),"-",VLOOKUP(BF$33,'Preisindizes Gas 2023 Bas.''21'!$BI$8:$BP$98,8,FALSE))</f>
        <v>-3.1226004607115554E-3</v>
      </c>
      <c r="BG42" s="233">
        <f>IF(ISBLANK(VLOOKUP(BG$33,'Preisindizes Gas 2023 Bas.''21'!$BI$8:$BP$98,8,FALSE)),"-",VLOOKUP(BG$33,'Preisindizes Gas 2023 Bas.''21'!$BI$8:$BP$98,8,FALSE))</f>
        <v>-3.4339603300702626E-3</v>
      </c>
      <c r="BH42" s="233">
        <f>IF(ISBLANK(VLOOKUP(BH$33,'Preisindizes Gas 2023 Bas.''21'!$BI$8:$BP$98,8,FALSE)),"-",VLOOKUP(BH$33,'Preisindizes Gas 2023 Bas.''21'!$BI$8:$BP$98,8,FALSE))</f>
        <v>-3.6229981622474261E-3</v>
      </c>
      <c r="BI42" s="233">
        <f>IF(ISBLANK(VLOOKUP(BI$33,'Preisindizes Gas 2023 Bas.''21'!$BI$8:$BP$98,8,FALSE)),"-",VLOOKUP(BI$33,'Preisindizes Gas 2023 Bas.''21'!$BI$8:$BP$98,8,FALSE))</f>
        <v>-2.7609354699003053E-3</v>
      </c>
      <c r="BJ42" s="233">
        <f>IF(ISBLANK(VLOOKUP(BJ$33,'Preisindizes Gas 2023 Bas.''21'!$BI$8:$BP$98,8,FALSE)),"-",VLOOKUP(BJ$33,'Preisindizes Gas 2023 Bas.''21'!$BI$8:$BP$98,8,FALSE))</f>
        <v>-3.4015502146880205E-3</v>
      </c>
      <c r="BK42" s="233">
        <f>IF(ISBLANK(VLOOKUP(BK$33,'Preisindizes Gas 2023 Bas.''21'!$BI$8:$BP$98,8,FALSE)),"-",VLOOKUP(BK$33,'Preisindizes Gas 2023 Bas.''21'!$BI$8:$BP$98,8,FALSE))</f>
        <v>-3.5157357527644262E-3</v>
      </c>
      <c r="BL42" s="233">
        <f>IF(ISBLANK(VLOOKUP(BL$33,'Preisindizes Gas 2023 Bas.''21'!$BI$8:$BP$98,8,FALSE)),"-",VLOOKUP(BL$33,'Preisindizes Gas 2023 Bas.''21'!$BI$8:$BP$98,8,FALSE))</f>
        <v>-2.166723685711025E-3</v>
      </c>
      <c r="BM42" s="233">
        <f>IF(ISBLANK(VLOOKUP(BM$33,'Preisindizes Gas 2023 Bas.''21'!$BI$8:$BP$98,8,FALSE)),"-",VLOOKUP(BM$33,'Preisindizes Gas 2023 Bas.''21'!$BI$8:$BP$98,8,FALSE))</f>
        <v>-2.9621885345879617E-3</v>
      </c>
      <c r="BN42" s="233">
        <f>IF(ISBLANK(VLOOKUP(BN$33,'Preisindizes Gas 2023 Bas.''21'!$BI$8:$BP$98,8,FALSE)),"-",VLOOKUP(BN$33,'Preisindizes Gas 2023 Bas.''21'!$BI$8:$BP$98,8,FALSE))</f>
        <v>-2.919795018472171E-3</v>
      </c>
      <c r="BO42" s="233">
        <f>IF(ISBLANK(VLOOKUP(BO$33,'Preisindizes Gas 2023 Bas.''21'!$BI$8:$BP$98,8,FALSE)),"-",VLOOKUP(BO$33,'Preisindizes Gas 2023 Bas.''21'!$BI$8:$BP$98,8,FALSE))</f>
        <v>-3.3929112390185256E-3</v>
      </c>
      <c r="BP42" s="233">
        <f>IF(ISBLANK(VLOOKUP(BP$33,'Preisindizes Gas 2023 Bas.''21'!$BI$8:$BP$98,8,FALSE)),"-",VLOOKUP(BP$33,'Preisindizes Gas 2023 Bas.''21'!$BI$8:$BP$98,8,FALSE))</f>
        <v>-3.56857195594662E-3</v>
      </c>
      <c r="BQ42" s="233">
        <f>IF(ISBLANK(VLOOKUP(BQ$33,'Preisindizes Gas 2023 Bas.''21'!$BI$8:$BP$98,8,FALSE)),"-",VLOOKUP(BQ$33,'Preisindizes Gas 2023 Bas.''21'!$BI$8:$BP$98,8,FALSE))</f>
        <v>-4.4486215538848128E-3</v>
      </c>
      <c r="BR42" s="233">
        <f>IF(ISBLANK(VLOOKUP(BR$33,'Preisindizes Gas 2023 Bas.''21'!$BI$8:$BP$98,8,FALSE)),"-",VLOOKUP(BR$33,'Preisindizes Gas 2023 Bas.''21'!$BI$8:$BP$98,8,FALSE))</f>
        <v>-3.8233607340852904E-3</v>
      </c>
      <c r="BS42" s="233">
        <f>IF(ISBLANK(VLOOKUP(BS$33,'Preisindizes Gas 2023 Bas.''21'!$BI$8:$BP$98,8,FALSE)),"-",VLOOKUP(BS$33,'Preisindizes Gas 2023 Bas.''21'!$BI$8:$BP$98,8,FALSE))</f>
        <v>-4.4203998152669843E-3</v>
      </c>
      <c r="BT42" s="233">
        <f>IF(ISBLANK(VLOOKUP(BT$33,'Preisindizes Gas 2023 Bas.''21'!$BI$8:$BP$98,8,FALSE)),"-",VLOOKUP(BT$33,'Preisindizes Gas 2023 Bas.''21'!$BI$8:$BP$98,8,FALSE))</f>
        <v>-3.073913650971094E-3</v>
      </c>
      <c r="BU42" s="233">
        <f>IF(ISBLANK(VLOOKUP(BU$33,'Preisindizes Gas 2023 Bas.''21'!$BI$8:$BP$98,8,FALSE)),"-",VLOOKUP(BU$33,'Preisindizes Gas 2023 Bas.''21'!$BI$8:$BP$98,8,FALSE))</f>
        <v>-3.0235988200589814E-3</v>
      </c>
      <c r="BV42" s="233">
        <f>IF(ISBLANK(VLOOKUP(BV$33,'Preisindizes Gas 2023 Bas.''21'!$BI$8:$BP$98,8,FALSE)),"-",VLOOKUP(BV$33,'Preisindizes Gas 2023 Bas.''21'!$BI$8:$BP$98,8,FALSE))</f>
        <v>-3.6210018105008457E-3</v>
      </c>
      <c r="BW42" s="233">
        <f>IF(ISBLANK(VLOOKUP(BW$33,'Preisindizes Gas 2023 Bas.''21'!$BI$8:$BP$98,8,FALSE)),"-",VLOOKUP(BW$33,'Preisindizes Gas 2023 Bas.''21'!$BI$8:$BP$98,8,FALSE))</f>
        <v>-2.9279101052465117E-3</v>
      </c>
      <c r="BX42" s="233">
        <f>IF(ISBLANK(VLOOKUP(BX$33,'Preisindizes Gas 2023 Bas.''21'!$BI$8:$BP$98,8,FALSE)),"-",VLOOKUP(BX$33,'Preisindizes Gas 2023 Bas.''21'!$BI$8:$BP$98,8,FALSE))</f>
        <v>-1.0939921597229452E-3</v>
      </c>
      <c r="BY42" s="436">
        <f>IF(ISBLANK(VLOOKUP(BY$33,'Preisindizes Gas 2023 Bas.''21'!$BI$8:$BP$98,8,FALSE)),"-",VLOOKUP(BY$33,'Preisindizes Gas 2023 Bas.''21'!$BI$8:$BP$98,8,FALSE))</f>
        <v>0</v>
      </c>
    </row>
    <row r="43" spans="2:86" x14ac:dyDescent="0.6">
      <c r="B43" s="294" t="s">
        <v>437</v>
      </c>
      <c r="C43" s="233">
        <f>IF(ISBLANK(VLOOKUP(C$33,'Preisindizes Gas 2023 Bas.''21'!$BY$8:$CF$98,8,FALSE)),"-",VLOOKUP(C$33,'Preisindizes Gas 2023 Bas.''21'!$BY$8:$CF$98,8,FALSE))</f>
        <v>-2.6302049340817035E-2</v>
      </c>
      <c r="D43" s="233">
        <f>IF(ISBLANK(VLOOKUP(D$33,'Preisindizes Gas 2023 Bas.''21'!$BY$8:$CF$98,8,FALSE)),"-",VLOOKUP(D$33,'Preisindizes Gas 2023 Bas.''21'!$BY$8:$CF$98,8,FALSE))</f>
        <v>-2.5060298300831785E-2</v>
      </c>
      <c r="E43" s="233">
        <f>IF(ISBLANK(VLOOKUP(E$33,'Preisindizes Gas 2023 Bas.''21'!$BY$8:$CF$98,8,FALSE)),"-",VLOOKUP(E$33,'Preisindizes Gas 2023 Bas.''21'!$BY$8:$CF$98,8,FALSE))</f>
        <v>-2.0564224449726165E-2</v>
      </c>
      <c r="F43" s="233">
        <f>IF(ISBLANK(VLOOKUP(F$33,'Preisindizes Gas 2023 Bas.''21'!$BY$8:$CF$98,8,FALSE)),"-",VLOOKUP(F$33,'Preisindizes Gas 2023 Bas.''21'!$BY$8:$CF$98,8,FALSE))</f>
        <v>-2.8827745518408943E-2</v>
      </c>
      <c r="G43" s="233">
        <f>IF(ISBLANK(VLOOKUP(G$33,'Preisindizes Gas 2023 Bas.''21'!$BY$8:$CF$98,8,FALSE)),"-",VLOOKUP(G$33,'Preisindizes Gas 2023 Bas.''21'!$BY$8:$CF$98,8,FALSE))</f>
        <v>-3.0472150909699791E-2</v>
      </c>
      <c r="H43" s="233">
        <f>IF(ISBLANK(VLOOKUP(H$33,'Preisindizes Gas 2023 Bas.''21'!$BY$8:$CF$98,8,FALSE)),"-",VLOOKUP(H$33,'Preisindizes Gas 2023 Bas.''21'!$BY$8:$CF$98,8,FALSE))</f>
        <v>-3.1804838228599142E-2</v>
      </c>
      <c r="I43" s="233">
        <f>IF(ISBLANK(VLOOKUP(I$33,'Preisindizes Gas 2023 Bas.''21'!$BY$8:$CF$98,8,FALSE)),"-",VLOOKUP(I$33,'Preisindizes Gas 2023 Bas.''21'!$BY$8:$CF$98,8,FALSE))</f>
        <v>-2.7122197291055805E-2</v>
      </c>
      <c r="J43" s="233">
        <f>IF(ISBLANK(VLOOKUP(J$33,'Preisindizes Gas 2023 Bas.''21'!$BY$8:$CF$98,8,FALSE)),"-",VLOOKUP(J$33,'Preisindizes Gas 2023 Bas.''21'!$BY$8:$CF$98,8,FALSE))</f>
        <v>-2.8276035975455915E-2</v>
      </c>
      <c r="K43" s="233">
        <f>IF(ISBLANK(VLOOKUP(K$33,'Preisindizes Gas 2023 Bas.''21'!$BY$8:$CF$98,8,FALSE)),"-",VLOOKUP(K$33,'Preisindizes Gas 2023 Bas.''21'!$BY$8:$CF$98,8,FALSE))</f>
        <v>-2.9715352638624681E-2</v>
      </c>
      <c r="L43" s="233">
        <f>IF(ISBLANK(VLOOKUP(L$33,'Preisindizes Gas 2023 Bas.''21'!$BY$8:$CF$98,8,FALSE)),"-",VLOOKUP(L$33,'Preisindizes Gas 2023 Bas.''21'!$BY$8:$CF$98,8,FALSE))</f>
        <v>-2.6673404197722461E-2</v>
      </c>
      <c r="M43" s="233">
        <f>IF(ISBLANK(VLOOKUP(M$33,'Preisindizes Gas 2023 Bas.''21'!$BY$8:$CF$98,8,FALSE)),"-",VLOOKUP(M$33,'Preisindizes Gas 2023 Bas.''21'!$BY$8:$CF$98,8,FALSE))</f>
        <v>-2.8461238944616496E-2</v>
      </c>
      <c r="N43" s="233">
        <f>IF(ISBLANK(VLOOKUP(N$33,'Preisindizes Gas 2023 Bas.''21'!$BY$8:$CF$98,8,FALSE)),"-",VLOOKUP(N$33,'Preisindizes Gas 2023 Bas.''21'!$BY$8:$CF$98,8,FALSE))</f>
        <v>-3.1517032609112205E-2</v>
      </c>
      <c r="O43" s="233">
        <f>IF(ISBLANK(VLOOKUP(O$33,'Preisindizes Gas 2023 Bas.''21'!$BY$8:$CF$98,8,FALSE)),"-",VLOOKUP(O$33,'Preisindizes Gas 2023 Bas.''21'!$BY$8:$CF$98,8,FALSE))</f>
        <v>-2.3946037099493944E-2</v>
      </c>
      <c r="P43" s="233">
        <f>IF(ISBLANK(VLOOKUP(P$33,'Preisindizes Gas 2023 Bas.''21'!$BY$8:$CF$98,8,FALSE)),"-",VLOOKUP(P$33,'Preisindizes Gas 2023 Bas.''21'!$BY$8:$CF$98,8,FALSE))</f>
        <v>-2.2001260700705627E-2</v>
      </c>
      <c r="Q43" s="233">
        <f>IF(ISBLANK(VLOOKUP(Q$33,'Preisindizes Gas 2023 Bas.''21'!$BY$8:$CF$98,8,FALSE)),"-",VLOOKUP(Q$33,'Preisindizes Gas 2023 Bas.''21'!$BY$8:$CF$98,8,FALSE))</f>
        <v>-2.5328736866007451E-2</v>
      </c>
      <c r="R43" s="233">
        <f>IF(ISBLANK(VLOOKUP(R$33,'Preisindizes Gas 2023 Bas.''21'!$BY$8:$CF$98,8,FALSE)),"-",VLOOKUP(R$33,'Preisindizes Gas 2023 Bas.''21'!$BY$8:$CF$98,8,FALSE))</f>
        <v>-2.3723235857702307E-2</v>
      </c>
      <c r="S43" s="233">
        <f>IF(ISBLANK(VLOOKUP(S$33,'Preisindizes Gas 2023 Bas.''21'!$BY$8:$CF$98,8,FALSE)),"-",VLOOKUP(S$33,'Preisindizes Gas 2023 Bas.''21'!$BY$8:$CF$98,8,FALSE))</f>
        <v>-2.4007386888273308E-2</v>
      </c>
      <c r="T43" s="233">
        <f>IF(ISBLANK(VLOOKUP(T$33,'Preisindizes Gas 2023 Bas.''21'!$BY$8:$CF$98,8,FALSE)),"-",VLOOKUP(T$33,'Preisindizes Gas 2023 Bas.''21'!$BY$8:$CF$98,8,FALSE))</f>
        <v>-2.4676367078968586E-2</v>
      </c>
      <c r="U43" s="233">
        <f>IF(ISBLANK(VLOOKUP(U$33,'Preisindizes Gas 2023 Bas.''21'!$BY$8:$CF$98,8,FALSE)),"-",VLOOKUP(U$33,'Preisindizes Gas 2023 Bas.''21'!$BY$8:$CF$98,8,FALSE))</f>
        <v>-2.0448020623791585E-2</v>
      </c>
      <c r="V43" s="233">
        <f>IF(ISBLANK(VLOOKUP(V$33,'Preisindizes Gas 2023 Bas.''21'!$BY$8:$CF$98,8,FALSE)),"-",VLOOKUP(V$33,'Preisindizes Gas 2023 Bas.''21'!$BY$8:$CF$98,8,FALSE))</f>
        <v>-2.1599824326752226E-2</v>
      </c>
      <c r="W43" s="233">
        <f>IF(ISBLANK(VLOOKUP(W$33,'Preisindizes Gas 2023 Bas.''21'!$BY$8:$CF$98,8,FALSE)),"-",VLOOKUP(W$33,'Preisindizes Gas 2023 Bas.''21'!$BY$8:$CF$98,8,FALSE))</f>
        <v>-2.5983974823495459E-2</v>
      </c>
      <c r="X43" s="233">
        <f>IF(ISBLANK(VLOOKUP(X$33,'Preisindizes Gas 2023 Bas.''21'!$BY$8:$CF$98,8,FALSE)),"-",VLOOKUP(X$33,'Preisindizes Gas 2023 Bas.''21'!$BY$8:$CF$98,8,FALSE))</f>
        <v>-2.4284253578732318E-2</v>
      </c>
      <c r="Y43" s="233">
        <f>IF(ISBLANK(VLOOKUP(Y$33,'Preisindizes Gas 2023 Bas.''21'!$BY$8:$CF$98,8,FALSE)),"-",VLOOKUP(Y$33,'Preisindizes Gas 2023 Bas.''21'!$BY$8:$CF$98,8,FALSE))</f>
        <v>-2.0831288644616697E-2</v>
      </c>
      <c r="Z43" s="233">
        <f>IF(ISBLANK(VLOOKUP(Z$33,'Preisindizes Gas 2023 Bas.''21'!$BY$8:$CF$98,8,FALSE)),"-",VLOOKUP(Z$33,'Preisindizes Gas 2023 Bas.''21'!$BY$8:$CF$98,8,FALSE))</f>
        <v>-2.1747815230961254E-2</v>
      </c>
      <c r="AA43" s="233">
        <f>IF(ISBLANK(VLOOKUP(AA$33,'Preisindizes Gas 2023 Bas.''21'!$BY$8:$CF$98,8,FALSE)),"-",VLOOKUP(AA$33,'Preisindizes Gas 2023 Bas.''21'!$BY$8:$CF$98,8,FALSE))</f>
        <v>-2.3013437731457032E-2</v>
      </c>
      <c r="AB43" s="233">
        <f>IF(ISBLANK(VLOOKUP(AB$33,'Preisindizes Gas 2023 Bas.''21'!$BY$8:$CF$98,8,FALSE)),"-",VLOOKUP(AB$33,'Preisindizes Gas 2023 Bas.''21'!$BY$8:$CF$98,8,FALSE))</f>
        <v>-2.239586359147161E-2</v>
      </c>
      <c r="AC43" s="233">
        <f>IF(ISBLANK(VLOOKUP(AC$33,'Preisindizes Gas 2023 Bas.''21'!$BY$8:$CF$98,8,FALSE)),"-",VLOOKUP(AC$33,'Preisindizes Gas 2023 Bas.''21'!$BY$8:$CF$98,8,FALSE))</f>
        <v>-2.3522960140849203E-2</v>
      </c>
      <c r="AD43" s="233">
        <f>IF(ISBLANK(VLOOKUP(AD$33,'Preisindizes Gas 2023 Bas.''21'!$BY$8:$CF$98,8,FALSE)),"-",VLOOKUP(AD$33,'Preisindizes Gas 2023 Bas.''21'!$BY$8:$CF$98,8,FALSE))</f>
        <v>-2.155185174220664E-2</v>
      </c>
      <c r="AE43" s="233">
        <f>IF(ISBLANK(VLOOKUP(AE$33,'Preisindizes Gas 2023 Bas.''21'!$BY$8:$CF$98,8,FALSE)),"-",VLOOKUP(AE$33,'Preisindizes Gas 2023 Bas.''21'!$BY$8:$CF$98,8,FALSE))</f>
        <v>-2.0896146153616457E-2</v>
      </c>
      <c r="AF43" s="233">
        <f>IF(ISBLANK(VLOOKUP(AF$33,'Preisindizes Gas 2023 Bas.''21'!$BY$8:$CF$98,8,FALSE)),"-",VLOOKUP(AF$33,'Preisindizes Gas 2023 Bas.''21'!$BY$8:$CF$98,8,FALSE))</f>
        <v>-1.8757802746566909E-2</v>
      </c>
      <c r="AG43" s="233">
        <f>IF(ISBLANK(VLOOKUP(AG$33,'Preisindizes Gas 2023 Bas.''21'!$BY$8:$CF$98,8,FALSE)),"-",VLOOKUP(AG$33,'Preisindizes Gas 2023 Bas.''21'!$BY$8:$CF$98,8,FALSE))</f>
        <v>-1.878526385662127E-2</v>
      </c>
      <c r="AH43" s="233">
        <f>IF(ISBLANK(VLOOKUP(AH$33,'Preisindizes Gas 2023 Bas.''21'!$BY$8:$CF$98,8,FALSE)),"-",VLOOKUP(AH$33,'Preisindizes Gas 2023 Bas.''21'!$BY$8:$CF$98,8,FALSE))</f>
        <v>-1.869589896409829E-2</v>
      </c>
      <c r="AI43" s="233">
        <f>IF(ISBLANK(VLOOKUP(AI$33,'Preisindizes Gas 2023 Bas.''21'!$BY$8:$CF$98,8,FALSE)),"-",VLOOKUP(AI$33,'Preisindizes Gas 2023 Bas.''21'!$BY$8:$CF$98,8,FALSE))</f>
        <v>-1.7952538430788145E-2</v>
      </c>
      <c r="AJ43" s="233">
        <f>IF(ISBLANK(VLOOKUP(AJ$33,'Preisindizes Gas 2023 Bas.''21'!$BY$8:$CF$98,8,FALSE)),"-",VLOOKUP(AJ$33,'Preisindizes Gas 2023 Bas.''21'!$BY$8:$CF$98,8,FALSE))</f>
        <v>-1.8987820561313318E-2</v>
      </c>
      <c r="AK43" s="233">
        <f>IF(ISBLANK(VLOOKUP(AK$33,'Preisindizes Gas 2023 Bas.''21'!$BY$8:$CF$98,8,FALSE)),"-",VLOOKUP(AK$33,'Preisindizes Gas 2023 Bas.''21'!$BY$8:$CF$98,8,FALSE))</f>
        <v>-2.0506545036526047E-2</v>
      </c>
      <c r="AL43" s="233">
        <f>IF(ISBLANK(VLOOKUP(AL$33,'Preisindizes Gas 2023 Bas.''21'!$BY$8:$CF$98,8,FALSE)),"-",VLOOKUP(AL$33,'Preisindizes Gas 2023 Bas.''21'!$BY$8:$CF$98,8,FALSE))</f>
        <v>-1.9873532068654054E-2</v>
      </c>
      <c r="AM43" s="233">
        <f>IF(ISBLANK(VLOOKUP(AM$33,'Preisindizes Gas 2023 Bas.''21'!$BY$8:$CF$98,8,FALSE)),"-",VLOOKUP(AM$33,'Preisindizes Gas 2023 Bas.''21'!$BY$8:$CF$98,8,FALSE))</f>
        <v>-2.0234456610051521E-2</v>
      </c>
      <c r="AN43" s="233">
        <f>IF(ISBLANK(VLOOKUP(AN$33,'Preisindizes Gas 2023 Bas.''21'!$BY$8:$CF$98,8,FALSE)),"-",VLOOKUP(AN$33,'Preisindizes Gas 2023 Bas.''21'!$BY$8:$CF$98,8,FALSE))</f>
        <v>-2.1049721574977198E-2</v>
      </c>
      <c r="AO43" s="233">
        <f>IF(ISBLANK(VLOOKUP(AO$33,'Preisindizes Gas 2023 Bas.''21'!$BY$8:$CF$98,8,FALSE)),"-",VLOOKUP(AO$33,'Preisindizes Gas 2023 Bas.''21'!$BY$8:$CF$98,8,FALSE))</f>
        <v>-1.9278241448219102E-2</v>
      </c>
      <c r="AP43" s="233">
        <f>IF(ISBLANK(VLOOKUP(AP$33,'Preisindizes Gas 2023 Bas.''21'!$BY$8:$CF$98,8,FALSE)),"-",VLOOKUP(AP$33,'Preisindizes Gas 2023 Bas.''21'!$BY$8:$CF$98,8,FALSE))</f>
        <v>-2.0546039820371287E-2</v>
      </c>
      <c r="AQ43" s="233">
        <f>IF(ISBLANK(VLOOKUP(AQ$33,'Preisindizes Gas 2023 Bas.''21'!$BY$8:$CF$98,8,FALSE)),"-",VLOOKUP(AQ$33,'Preisindizes Gas 2023 Bas.''21'!$BY$8:$CF$98,8,FALSE))</f>
        <v>-1.9622392612746342E-2</v>
      </c>
      <c r="AR43" s="233">
        <f>IF(ISBLANK(VLOOKUP(AR$33,'Preisindizes Gas 2023 Bas.''21'!$BY$8:$CF$98,8,FALSE)),"-",VLOOKUP(AR$33,'Preisindizes Gas 2023 Bas.''21'!$BY$8:$CF$98,8,FALSE))</f>
        <v>-1.9283033518829984E-2</v>
      </c>
      <c r="AS43" s="233">
        <f>IF(ISBLANK(VLOOKUP(AS$33,'Preisindizes Gas 2023 Bas.''21'!$BY$8:$CF$98,8,FALSE)),"-",VLOOKUP(AS$33,'Preisindizes Gas 2023 Bas.''21'!$BY$8:$CF$98,8,FALSE))</f>
        <v>-1.8377066858375368E-2</v>
      </c>
      <c r="AT43" s="233">
        <f>IF(ISBLANK(VLOOKUP(AT$33,'Preisindizes Gas 2023 Bas.''21'!$BY$8:$CF$98,8,FALSE)),"-",VLOOKUP(AT$33,'Preisindizes Gas 2023 Bas.''21'!$BY$8:$CF$98,8,FALSE))</f>
        <v>-1.6187891831196843E-2</v>
      </c>
      <c r="AU43" s="233">
        <f>IF(ISBLANK(VLOOKUP(AU$33,'Preisindizes Gas 2023 Bas.''21'!$BY$8:$CF$98,8,FALSE)),"-",VLOOKUP(AU$33,'Preisindizes Gas 2023 Bas.''21'!$BY$8:$CF$98,8,FALSE))</f>
        <v>-1.6044999769468271E-2</v>
      </c>
      <c r="AV43" s="233">
        <f>IF(ISBLANK(VLOOKUP(AV$33,'Preisindizes Gas 2023 Bas.''21'!$BY$8:$CF$98,8,FALSE)),"-",VLOOKUP(AV$33,'Preisindizes Gas 2023 Bas.''21'!$BY$8:$CF$98,8,FALSE))</f>
        <v>-1.395240317312163E-2</v>
      </c>
      <c r="AW43" s="233">
        <f>IF(ISBLANK(VLOOKUP(AW$33,'Preisindizes Gas 2023 Bas.''21'!$BY$8:$CF$98,8,FALSE)),"-",VLOOKUP(AW$33,'Preisindizes Gas 2023 Bas.''21'!$BY$8:$CF$98,8,FALSE))</f>
        <v>-1.766356949283765E-2</v>
      </c>
      <c r="AX43" s="233">
        <f>IF(ISBLANK(VLOOKUP(AX$33,'Preisindizes Gas 2023 Bas.''21'!$BY$8:$CF$98,8,FALSE)),"-",VLOOKUP(AX$33,'Preisindizes Gas 2023 Bas.''21'!$BY$8:$CF$98,8,FALSE))</f>
        <v>-1.6022754207158263E-2</v>
      </c>
      <c r="AY43" s="233">
        <f>IF(ISBLANK(VLOOKUP(AY$33,'Preisindizes Gas 2023 Bas.''21'!$BY$8:$CF$98,8,FALSE)),"-",VLOOKUP(AY$33,'Preisindizes Gas 2023 Bas.''21'!$BY$8:$CF$98,8,FALSE))</f>
        <v>-1.6187891831196843E-2</v>
      </c>
      <c r="AZ43" s="233">
        <f>IF(ISBLANK(VLOOKUP(AZ$33,'Preisindizes Gas 2023 Bas.''21'!$BY$8:$CF$98,8,FALSE)),"-",VLOOKUP(AZ$33,'Preisindizes Gas 2023 Bas.''21'!$BY$8:$CF$98,8,FALSE))</f>
        <v>-1.6568157490575497E-2</v>
      </c>
      <c r="BA43" s="233">
        <f>IF(ISBLANK(VLOOKUP(BA$33,'Preisindizes Gas 2023 Bas.''21'!$BY$8:$CF$98,8,FALSE)),"-",VLOOKUP(BA$33,'Preisindizes Gas 2023 Bas.''21'!$BY$8:$CF$98,8,FALSE))</f>
        <v>-1.6417499770705279E-2</v>
      </c>
      <c r="BB43" s="233">
        <f>IF(ISBLANK(VLOOKUP(BB$33,'Preisindizes Gas 2023 Bas.''21'!$BY$8:$CF$98,8,FALSE)),"-",VLOOKUP(BB$33,'Preisindizes Gas 2023 Bas.''21'!$BY$8:$CF$98,8,FALSE))</f>
        <v>-1.7402756220309401E-2</v>
      </c>
      <c r="BC43" s="233">
        <f>IF(ISBLANK(VLOOKUP(BC$33,'Preisindizes Gas 2023 Bas.''21'!$BY$8:$CF$98,8,FALSE)),"-",VLOOKUP(BC$33,'Preisindizes Gas 2023 Bas.''21'!$BY$8:$CF$98,8,FALSE))</f>
        <v>-1.7558089603511573E-2</v>
      </c>
      <c r="BD43" s="233">
        <f>IF(ISBLANK(VLOOKUP(BD$33,'Preisindizes Gas 2023 Bas.''21'!$BY$8:$CF$98,8,FALSE)),"-",VLOOKUP(BD$33,'Preisindizes Gas 2023 Bas.''21'!$BY$8:$CF$98,8,FALSE))</f>
        <v>-1.8512349497930014E-2</v>
      </c>
      <c r="BE43" s="233">
        <f>IF(ISBLANK(VLOOKUP(BE$33,'Preisindizes Gas 2023 Bas.''21'!$BY$8:$CF$98,8,FALSE)),"-",VLOOKUP(BE$33,'Preisindizes Gas 2023 Bas.''21'!$BY$8:$CF$98,8,FALSE))</f>
        <v>-1.8752098220709001E-2</v>
      </c>
      <c r="BF43" s="233">
        <f>IF(ISBLANK(VLOOKUP(BF$33,'Preisindizes Gas 2023 Bas.''21'!$BY$8:$CF$98,8,FALSE)),"-",VLOOKUP(BF$33,'Preisindizes Gas 2023 Bas.''21'!$BY$8:$CF$98,8,FALSE))</f>
        <v>-2.0929997982650717E-2</v>
      </c>
      <c r="BG43" s="233">
        <f>IF(ISBLANK(VLOOKUP(BG$33,'Preisindizes Gas 2023 Bas.''21'!$BY$8:$CF$98,8,FALSE)),"-",VLOOKUP(BG$33,'Preisindizes Gas 2023 Bas.''21'!$BY$8:$CF$98,8,FALSE))</f>
        <v>-2.3252118644067732E-2</v>
      </c>
      <c r="BH43" s="233">
        <f>IF(ISBLANK(VLOOKUP(BH$33,'Preisindizes Gas 2023 Bas.''21'!$BY$8:$CF$98,8,FALSE)),"-",VLOOKUP(BH$33,'Preisindizes Gas 2023 Bas.''21'!$BY$8:$CF$98,8,FALSE))</f>
        <v>-2.281966502249444E-2</v>
      </c>
      <c r="BI43" s="233">
        <f>IF(ISBLANK(VLOOKUP(BI$33,'Preisindizes Gas 2023 Bas.''21'!$BY$8:$CF$98,8,FALSE)),"-",VLOOKUP(BI$33,'Preisindizes Gas 2023 Bas.''21'!$BY$8:$CF$98,8,FALSE))</f>
        <v>-2.4052016801887399E-2</v>
      </c>
      <c r="BJ43" s="233">
        <f>IF(ISBLANK(VLOOKUP(BJ$33,'Preisindizes Gas 2023 Bas.''21'!$BY$8:$CF$98,8,FALSE)),"-",VLOOKUP(BJ$33,'Preisindizes Gas 2023 Bas.''21'!$BY$8:$CF$98,8,FALSE))</f>
        <v>-2.4046032707450093E-2</v>
      </c>
      <c r="BK43" s="233">
        <f>IF(ISBLANK(VLOOKUP(BK$33,'Preisindizes Gas 2023 Bas.''21'!$BY$8:$CF$98,8,FALSE)),"-",VLOOKUP(BK$33,'Preisindizes Gas 2023 Bas.''21'!$BY$8:$CF$98,8,FALSE))</f>
        <v>-2.2767177806391148E-2</v>
      </c>
      <c r="BL43" s="233">
        <f>IF(ISBLANK(VLOOKUP(BL$33,'Preisindizes Gas 2023 Bas.''21'!$BY$8:$CF$98,8,FALSE)),"-",VLOOKUP(BL$33,'Preisindizes Gas 2023 Bas.''21'!$BY$8:$CF$98,8,FALSE))</f>
        <v>-2.1797412285814222E-2</v>
      </c>
      <c r="BM43" s="233">
        <f>IF(ISBLANK(VLOOKUP(BM$33,'Preisindizes Gas 2023 Bas.''21'!$BY$8:$CF$98,8,FALSE)),"-",VLOOKUP(BM$33,'Preisindizes Gas 2023 Bas.''21'!$BY$8:$CF$98,8,FALSE))</f>
        <v>-2.2432762836185782E-2</v>
      </c>
      <c r="BN43" s="233">
        <f>IF(ISBLANK(VLOOKUP(BN$33,'Preisindizes Gas 2023 Bas.''21'!$BY$8:$CF$98,8,FALSE)),"-",VLOOKUP(BN$33,'Preisindizes Gas 2023 Bas.''21'!$BY$8:$CF$98,8,FALSE))</f>
        <v>-2.2422360248447237E-2</v>
      </c>
      <c r="BO43" s="233">
        <f>IF(ISBLANK(VLOOKUP(BO$33,'Preisindizes Gas 2023 Bas.''21'!$BY$8:$CF$98,8,FALSE)),"-",VLOOKUP(BO$33,'Preisindizes Gas 2023 Bas.''21'!$BY$8:$CF$98,8,FALSE))</f>
        <v>-2.2569337679109625E-2</v>
      </c>
      <c r="BP43" s="233">
        <f>IF(ISBLANK(VLOOKUP(BP$33,'Preisindizes Gas 2023 Bas.''21'!$BY$8:$CF$98,8,FALSE)),"-",VLOOKUP(BP$33,'Preisindizes Gas 2023 Bas.''21'!$BY$8:$CF$98,8,FALSE))</f>
        <v>-2.228945418621886E-2</v>
      </c>
      <c r="BQ43" s="233">
        <f>IF(ISBLANK(VLOOKUP(BQ$33,'Preisindizes Gas 2023 Bas.''21'!$BY$8:$CF$98,8,FALSE)),"-",VLOOKUP(BQ$33,'Preisindizes Gas 2023 Bas.''21'!$BY$8:$CF$98,8,FALSE))</f>
        <v>-2.1322620519159563E-2</v>
      </c>
      <c r="BR43" s="233">
        <f>IF(ISBLANK(VLOOKUP(BR$33,'Preisindizes Gas 2023 Bas.''21'!$BY$8:$CF$98,8,FALSE)),"-",VLOOKUP(BR$33,'Preisindizes Gas 2023 Bas.''21'!$BY$8:$CF$98,8,FALSE))</f>
        <v>-1.9965597739279972E-2</v>
      </c>
      <c r="BS43" s="233">
        <f>IF(ISBLANK(VLOOKUP(BS$33,'Preisindizes Gas 2023 Bas.''21'!$BY$8:$CF$98,8,FALSE)),"-",VLOOKUP(BS$33,'Preisindizes Gas 2023 Bas.''21'!$BY$8:$CF$98,8,FALSE))</f>
        <v>-2.0752521334367779E-2</v>
      </c>
      <c r="BT43" s="233">
        <f>IF(ISBLANK(VLOOKUP(BT$33,'Preisindizes Gas 2023 Bas.''21'!$BY$8:$CF$98,8,FALSE)),"-",VLOOKUP(BT$33,'Preisindizes Gas 2023 Bas.''21'!$BY$8:$CF$98,8,FALSE))</f>
        <v>-2.0224255348421316E-2</v>
      </c>
      <c r="BU43" s="233">
        <f>IF(ISBLANK(VLOOKUP(BU$33,'Preisindizes Gas 2023 Bas.''21'!$BY$8:$CF$98,8,FALSE)),"-",VLOOKUP(BU$33,'Preisindizes Gas 2023 Bas.''21'!$BY$8:$CF$98,8,FALSE))</f>
        <v>-1.9278651205804853E-2</v>
      </c>
      <c r="BV43" s="233">
        <f>IF(ISBLANK(VLOOKUP(BV$33,'Preisindizes Gas 2023 Bas.''21'!$BY$8:$CF$98,8,FALSE)),"-",VLOOKUP(BV$33,'Preisindizes Gas 2023 Bas.''21'!$BY$8:$CF$98,8,FALSE))</f>
        <v>-1.9508721965112219E-2</v>
      </c>
      <c r="BW43" s="233">
        <f>IF(ISBLANK(VLOOKUP(BW$33,'Preisindizes Gas 2023 Bas.''21'!$BY$8:$CF$98,8,FALSE)),"-",VLOOKUP(BW$33,'Preisindizes Gas 2023 Bas.''21'!$BY$8:$CF$98,8,FALSE))</f>
        <v>-1.551349674215885E-4</v>
      </c>
      <c r="BX43" s="233">
        <f>IF(ISBLANK(VLOOKUP(BX$33,'Preisindizes Gas 2023 Bas.''21'!$BY$8:$CF$98,8,FALSE)),"-",VLOOKUP(BX$33,'Preisindizes Gas 2023 Bas.''21'!$BY$8:$CF$98,8,FALSE))</f>
        <v>1.4761544284632944E-2</v>
      </c>
      <c r="BY43" s="436">
        <f>IF(ISBLANK(VLOOKUP(BY$33,'Preisindizes Gas 2023 Bas.''21'!$BY$8:$CF$98,8,FALSE)),"-",VLOOKUP(BY$33,'Preisindizes Gas 2023 Bas.''21'!$BY$8:$CF$98,8,FALSE))</f>
        <v>0</v>
      </c>
    </row>
    <row r="44" spans="2:86" x14ac:dyDescent="0.6">
      <c r="B44" s="295" t="s">
        <v>438</v>
      </c>
      <c r="C44" s="437"/>
      <c r="D44" s="437">
        <f>IF(ISBLANK(VLOOKUP(D$33,'Preisindizes Gas 2023 Bas.''21'!$CO$8:$CV$98,8,FALSE)),"-",VLOOKUP(D$33,'Preisindizes Gas 2023 Bas.''21'!$CO$8:$CV$98,8,FALSE))</f>
        <v>-1.0644085007615822E-2</v>
      </c>
      <c r="E44" s="437">
        <f>IF(ISBLANK(VLOOKUP(E$33,'Preisindizes Gas 2023 Bas.''21'!$CO$8:$CV$98,8,FALSE)),"-",VLOOKUP(E$33,'Preisindizes Gas 2023 Bas.''21'!$CO$8:$CV$98,8,FALSE))</f>
        <v>-6.2324042036491223E-3</v>
      </c>
      <c r="F44" s="437">
        <f>IF(ISBLANK(VLOOKUP(F$33,'Preisindizes Gas 2023 Bas.''21'!$CO$8:$CV$98,8,FALSE)),"-",VLOOKUP(F$33,'Preisindizes Gas 2023 Bas.''21'!$CO$8:$CV$98,8,FALSE))</f>
        <v>-1.2495882288349525E-2</v>
      </c>
      <c r="G44" s="437">
        <f>IF(ISBLANK(VLOOKUP(G$33,'Preisindizes Gas 2023 Bas.''21'!$CO$8:$CV$98,8,FALSE)),"-",VLOOKUP(G$33,'Preisindizes Gas 2023 Bas.''21'!$CO$8:$CV$98,8,FALSE))</f>
        <v>-9.3407888253314031E-3</v>
      </c>
      <c r="H44" s="437">
        <f>IF(ISBLANK(VLOOKUP(H$33,'Preisindizes Gas 2023 Bas.''21'!$CO$8:$CV$98,8,FALSE)),"-",VLOOKUP(H$33,'Preisindizes Gas 2023 Bas.''21'!$CO$8:$CV$98,8,FALSE))</f>
        <v>-7.2543230704343875E-3</v>
      </c>
      <c r="I44" s="437">
        <f>IF(ISBLANK(VLOOKUP(I$33,'Preisindizes Gas 2023 Bas.''21'!$CO$8:$CV$98,8,FALSE)),"-",VLOOKUP(I$33,'Preisindizes Gas 2023 Bas.''21'!$CO$8:$CV$98,8,FALSE))</f>
        <v>-6.2324042036491223E-3</v>
      </c>
      <c r="J44" s="437">
        <f>IF(ISBLANK(VLOOKUP(J$33,'Preisindizes Gas 2023 Bas.''21'!$CO$8:$CV$98,8,FALSE)),"-",VLOOKUP(J$33,'Preisindizes Gas 2023 Bas.''21'!$CO$8:$CV$98,8,FALSE))</f>
        <v>-1.1721052057186543E-2</v>
      </c>
      <c r="K44" s="437">
        <f>IF(ISBLANK(VLOOKUP(K$33,'Preisindizes Gas 2023 Bas.''21'!$CO$8:$CV$98,8,FALSE)),"-",VLOOKUP(K$33,'Preisindizes Gas 2023 Bas.''21'!$CO$8:$CV$98,8,FALSE))</f>
        <v>-1.0670223407802659E-2</v>
      </c>
      <c r="L44" s="437">
        <f>IF(ISBLANK(VLOOKUP(L$33,'Preisindizes Gas 2023 Bas.''21'!$CO$8:$CV$98,8,FALSE)),"-",VLOOKUP(L$33,'Preisindizes Gas 2023 Bas.''21'!$CO$8:$CV$98,8,FALSE))</f>
        <v>-9.8767068805516445E-3</v>
      </c>
      <c r="M44" s="437">
        <f>IF(ISBLANK(VLOOKUP(M$33,'Preisindizes Gas 2023 Bas.''21'!$CO$8:$CV$98,8,FALSE)),"-",VLOOKUP(M$33,'Preisindizes Gas 2023 Bas.''21'!$CO$8:$CV$98,8,FALSE))</f>
        <v>-1.2495882288349525E-2</v>
      </c>
      <c r="N44" s="437">
        <f>IF(ISBLANK(VLOOKUP(N$33,'Preisindizes Gas 2023 Bas.''21'!$CO$8:$CV$98,8,FALSE)),"-",VLOOKUP(N$33,'Preisindizes Gas 2023 Bas.''21'!$CO$8:$CV$98,8,FALSE))</f>
        <v>-1.0670223407802659E-2</v>
      </c>
      <c r="O44" s="437">
        <f>IF(ISBLANK(VLOOKUP(O$33,'Preisindizes Gas 2023 Bas.''21'!$CO$8:$CV$98,8,FALSE)),"-",VLOOKUP(O$33,'Preisindizes Gas 2023 Bas.''21'!$CO$8:$CV$98,8,FALSE))</f>
        <v>-1.2194024478041743E-2</v>
      </c>
      <c r="P44" s="437">
        <f>IF(ISBLANK(VLOOKUP(P$33,'Preisindizes Gas 2023 Bas.''21'!$CO$8:$CV$98,8,FALSE)),"-",VLOOKUP(P$33,'Preisindizes Gas 2023 Bas.''21'!$CO$8:$CV$98,8,FALSE))</f>
        <v>-9.6414991852254994E-3</v>
      </c>
      <c r="Q44" s="437">
        <f>IF(ISBLANK(VLOOKUP(Q$33,'Preisindizes Gas 2023 Bas.''21'!$CO$8:$CV$98,8,FALSE)),"-",VLOOKUP(Q$33,'Preisindizes Gas 2023 Bas.''21'!$CO$8:$CV$98,8,FALSE))</f>
        <v>-7.4667762707220087E-3</v>
      </c>
      <c r="R44" s="437">
        <f>IF(ISBLANK(VLOOKUP(R$33,'Preisindizes Gas 2023 Bas.''21'!$CO$8:$CV$98,8,FALSE)),"-",VLOOKUP(R$33,'Preisindizes Gas 2023 Bas.''21'!$CO$8:$CV$98,8,FALSE))</f>
        <v>-9.383906021918853E-3</v>
      </c>
      <c r="S44" s="437">
        <f>IF(ISBLANK(VLOOKUP(S$33,'Preisindizes Gas 2023 Bas.''21'!$CO$8:$CV$98,8,FALSE)),"-",VLOOKUP(S$33,'Preisindizes Gas 2023 Bas.''21'!$CO$8:$CV$98,8,FALSE))</f>
        <v>-1.2327825324197961E-2</v>
      </c>
      <c r="T44" s="437">
        <f>IF(ISBLANK(VLOOKUP(T$33,'Preisindizes Gas 2023 Bas.''21'!$CO$8:$CV$98,8,FALSE)),"-",VLOOKUP(T$33,'Preisindizes Gas 2023 Bas.''21'!$CO$8:$CV$98,8,FALSE))</f>
        <v>-1.0963646855164488E-2</v>
      </c>
      <c r="U44" s="437">
        <f>IF(ISBLANK(VLOOKUP(U$33,'Preisindizes Gas 2023 Bas.''21'!$CO$8:$CV$98,8,FALSE)),"-",VLOOKUP(U$33,'Preisindizes Gas 2023 Bas.''21'!$CO$8:$CV$98,8,FALSE))</f>
        <v>-9.5335457182254002E-3</v>
      </c>
      <c r="V44" s="437">
        <f>IF(ISBLANK(VLOOKUP(V$33,'Preisindizes Gas 2023 Bas.''21'!$CO$8:$CV$98,8,FALSE)),"-",VLOOKUP(V$33,'Preisindizes Gas 2023 Bas.''21'!$CO$8:$CV$98,8,FALSE))</f>
        <v>-1.2327825324197961E-2</v>
      </c>
      <c r="W44" s="437">
        <f>IF(ISBLANK(VLOOKUP(W$33,'Preisindizes Gas 2023 Bas.''21'!$CO$8:$CV$98,8,FALSE)),"-",VLOOKUP(W$33,'Preisindizes Gas 2023 Bas.''21'!$CO$8:$CV$98,8,FALSE))</f>
        <v>-1.1331854566496213E-2</v>
      </c>
      <c r="X44" s="437">
        <f>IF(ISBLANK(VLOOKUP(X$33,'Preisindizes Gas 2023 Bas.''21'!$CO$8:$CV$98,8,FALSE)),"-",VLOOKUP(X$33,'Preisindizes Gas 2023 Bas.''21'!$CO$8:$CV$98,8,FALSE))</f>
        <v>-1.1494834919991925E-2</v>
      </c>
      <c r="Y44" s="437">
        <f>IF(ISBLANK(VLOOKUP(Y$33,'Preisindizes Gas 2023 Bas.''21'!$CO$8:$CV$98,8,FALSE)),"-",VLOOKUP(Y$33,'Preisindizes Gas 2023 Bas.''21'!$CO$8:$CV$98,8,FALSE))</f>
        <v>-1.0688429643280317E-2</v>
      </c>
      <c r="Z44" s="437">
        <f>IF(ISBLANK(VLOOKUP(Z$33,'Preisindizes Gas 2023 Bas.''21'!$CO$8:$CV$98,8,FALSE)),"-",VLOOKUP(Z$33,'Preisindizes Gas 2023 Bas.''21'!$CO$8:$CV$98,8,FALSE))</f>
        <v>-1.169416105925758E-2</v>
      </c>
      <c r="AA44" s="437">
        <f>IF(ISBLANK(VLOOKUP(AA$33,'Preisindizes Gas 2023 Bas.''21'!$CO$8:$CV$98,8,FALSE)),"-",VLOOKUP(AA$33,'Preisindizes Gas 2023 Bas.''21'!$CO$8:$CV$98,8,FALSE))</f>
        <v>-9.0100496707866684E-3</v>
      </c>
      <c r="AB44" s="437">
        <f>IF(ISBLANK(VLOOKUP(AB$33,'Preisindizes Gas 2023 Bas.''21'!$CO$8:$CV$98,8,FALSE)),"-",VLOOKUP(AB$33,'Preisindizes Gas 2023 Bas.''21'!$CO$8:$CV$98,8,FALSE))</f>
        <v>-1.0717094913476721E-2</v>
      </c>
      <c r="AC44" s="437">
        <f>IF(ISBLANK(VLOOKUP(AC$33,'Preisindizes Gas 2023 Bas.''21'!$CO$8:$CV$98,8,FALSE)),"-",VLOOKUP(AC$33,'Preisindizes Gas 2023 Bas.''21'!$CO$8:$CV$98,8,FALSE))</f>
        <v>-9.6588573777229847E-3</v>
      </c>
      <c r="AD44" s="437">
        <f>IF(ISBLANK(VLOOKUP(AD$33,'Preisindizes Gas 2023 Bas.''21'!$CO$8:$CV$98,8,FALSE)),"-",VLOOKUP(AD$33,'Preisindizes Gas 2023 Bas.''21'!$CO$8:$CV$98,8,FALSE))</f>
        <v>-1.0089885245319175E-2</v>
      </c>
      <c r="AE44" s="437">
        <f>IF(ISBLANK(VLOOKUP(AE$33,'Preisindizes Gas 2023 Bas.''21'!$CO$8:$CV$98,8,FALSE)),"-",VLOOKUP(AE$33,'Preisindizes Gas 2023 Bas.''21'!$CO$8:$CV$98,8,FALSE))</f>
        <v>-7.7229969620439265E-3</v>
      </c>
      <c r="AF44" s="437">
        <f>IF(ISBLANK(VLOOKUP(AF$33,'Preisindizes Gas 2023 Bas.''21'!$CO$8:$CV$98,8,FALSE)),"-",VLOOKUP(AF$33,'Preisindizes Gas 2023 Bas.''21'!$CO$8:$CV$98,8,FALSE))</f>
        <v>-9.1770278271166017E-3</v>
      </c>
      <c r="AG44" s="437">
        <f>IF(ISBLANK(VLOOKUP(AG$33,'Preisindizes Gas 2023 Bas.''21'!$CO$8:$CV$98,8,FALSE)),"-",VLOOKUP(AG$33,'Preisindizes Gas 2023 Bas.''21'!$CO$8:$CV$98,8,FALSE))</f>
        <v>-9.7787322161292378E-3</v>
      </c>
      <c r="AH44" s="437">
        <f>IF(ISBLANK(VLOOKUP(AH$33,'Preisindizes Gas 2023 Bas.''21'!$CO$8:$CV$98,8,FALSE)),"-",VLOOKUP(AH$33,'Preisindizes Gas 2023 Bas.''21'!$CO$8:$CV$98,8,FALSE))</f>
        <v>-8.6707566462167485E-3</v>
      </c>
      <c r="AI44" s="437">
        <f>IF(ISBLANK(VLOOKUP(AI$33,'Preisindizes Gas 2023 Bas.''21'!$CO$8:$CV$98,8,FALSE)),"-",VLOOKUP(AI$33,'Preisindizes Gas 2023 Bas.''21'!$CO$8:$CV$98,8,FALSE))</f>
        <v>-8.2940457482102437E-3</v>
      </c>
      <c r="AJ44" s="437">
        <f>IF(ISBLANK(VLOOKUP(AJ$33,'Preisindizes Gas 2023 Bas.''21'!$CO$8:$CV$98,8,FALSE)),"-",VLOOKUP(AJ$33,'Preisindizes Gas 2023 Bas.''21'!$CO$8:$CV$98,8,FALSE))</f>
        <v>-7.9357713012807585E-3</v>
      </c>
      <c r="AK44" s="437">
        <f>IF(ISBLANK(VLOOKUP(AK$33,'Preisindizes Gas 2023 Bas.''21'!$CO$8:$CV$98,8,FALSE)),"-",VLOOKUP(AK$33,'Preisindizes Gas 2023 Bas.''21'!$CO$8:$CV$98,8,FALSE))</f>
        <v>-8.6398187054435027E-3</v>
      </c>
      <c r="AL44" s="437">
        <f>IF(ISBLANK(VLOOKUP(AL$33,'Preisindizes Gas 2023 Bas.''21'!$CO$8:$CV$98,8,FALSE)),"-",VLOOKUP(AL$33,'Preisindizes Gas 2023 Bas.''21'!$CO$8:$CV$98,8,FALSE))</f>
        <v>-9.128429230395585E-3</v>
      </c>
      <c r="AM44" s="437">
        <f>IF(ISBLANK(VLOOKUP(AM$33,'Preisindizes Gas 2023 Bas.''21'!$CO$8:$CV$98,8,FALSE)),"-",VLOOKUP(AM$33,'Preisindizes Gas 2023 Bas.''21'!$CO$8:$CV$98,8,FALSE))</f>
        <v>-8.9334458285771357E-3</v>
      </c>
      <c r="AN44" s="437">
        <f>IF(ISBLANK(VLOOKUP(AN$33,'Preisindizes Gas 2023 Bas.''21'!$CO$8:$CV$98,8,FALSE)),"-",VLOOKUP(AN$33,'Preisindizes Gas 2023 Bas.''21'!$CO$8:$CV$98,8,FALSE))</f>
        <v>-9.4023825932854077E-3</v>
      </c>
      <c r="AO44" s="437">
        <f>IF(ISBLANK(VLOOKUP(AO$33,'Preisindizes Gas 2023 Bas.''21'!$CO$8:$CV$98,8,FALSE)),"-",VLOOKUP(AO$33,'Preisindizes Gas 2023 Bas.''21'!$CO$8:$CV$98,8,FALSE))</f>
        <v>-9.4248894018080787E-3</v>
      </c>
      <c r="AP44" s="437">
        <f>IF(ISBLANK(VLOOKUP(AP$33,'Preisindizes Gas 2023 Bas.''21'!$CO$8:$CV$98,8,FALSE)),"-",VLOOKUP(AP$33,'Preisindizes Gas 2023 Bas.''21'!$CO$8:$CV$98,8,FALSE))</f>
        <v>-8.2515502172744171E-3</v>
      </c>
      <c r="AQ44" s="437">
        <f>IF(ISBLANK(VLOOKUP(AQ$33,'Preisindizes Gas 2023 Bas.''21'!$CO$8:$CV$98,8,FALSE)),"-",VLOOKUP(AQ$33,'Preisindizes Gas 2023 Bas.''21'!$CO$8:$CV$98,8,FALSE))</f>
        <v>-8.6172344689379177E-3</v>
      </c>
      <c r="AR44" s="437">
        <f>IF(ISBLANK(VLOOKUP(AR$33,'Preisindizes Gas 2023 Bas.''21'!$CO$8:$CV$98,8,FALSE)),"-",VLOOKUP(AR$33,'Preisindizes Gas 2023 Bas.''21'!$CO$8:$CV$98,8,FALSE))</f>
        <v>-7.7377316228873783E-3</v>
      </c>
      <c r="AS44" s="437">
        <f>IF(ISBLANK(VLOOKUP(AS$33,'Preisindizes Gas 2023 Bas.''21'!$CO$8:$CV$98,8,FALSE)),"-",VLOOKUP(AS$33,'Preisindizes Gas 2023 Bas.''21'!$CO$8:$CV$98,8,FALSE))</f>
        <v>-9.044599230689232E-3</v>
      </c>
      <c r="AT44" s="437">
        <f>IF(ISBLANK(VLOOKUP(AT$33,'Preisindizes Gas 2023 Bas.''21'!$CO$8:$CV$98,8,FALSE)),"-",VLOOKUP(AT$33,'Preisindizes Gas 2023 Bas.''21'!$CO$8:$CV$98,8,FALSE))</f>
        <v>-9.3842260649514841E-3</v>
      </c>
      <c r="AU44" s="437">
        <f>IF(ISBLANK(VLOOKUP(AU$33,'Preisindizes Gas 2023 Bas.''21'!$CO$8:$CV$98,8,FALSE)),"-",VLOOKUP(AU$33,'Preisindizes Gas 2023 Bas.''21'!$CO$8:$CV$98,8,FALSE))</f>
        <v>-8.129222972973027E-3</v>
      </c>
      <c r="AV44" s="437">
        <f>IF(ISBLANK(VLOOKUP(AV$33,'Preisindizes Gas 2023 Bas.''21'!$CO$8:$CV$98,8,FALSE)),"-",VLOOKUP(AV$33,'Preisindizes Gas 2023 Bas.''21'!$CO$8:$CV$98,8,FALSE))</f>
        <v>-8.4674005080440651E-3</v>
      </c>
      <c r="AW44" s="437">
        <f>IF(ISBLANK(VLOOKUP(AW$33,'Preisindizes Gas 2023 Bas.''21'!$CO$8:$CV$98,8,FALSE)),"-",VLOOKUP(AW$33,'Preisindizes Gas 2023 Bas.''21'!$CO$8:$CV$98,8,FALSE))</f>
        <v>-9.3719702682323325E-3</v>
      </c>
      <c r="AX44" s="437">
        <f>IF(ISBLANK(VLOOKUP(AX$33,'Preisindizes Gas 2023 Bas.''21'!$CO$8:$CV$98,8,FALSE)),"-",VLOOKUP(AX$33,'Preisindizes Gas 2023 Bas.''21'!$CO$8:$CV$98,8,FALSE))</f>
        <v>-8.6371343789741761E-3</v>
      </c>
      <c r="AY44" s="437">
        <f>IF(ISBLANK(VLOOKUP(AY$33,'Preisindizes Gas 2023 Bas.''21'!$CO$8:$CV$98,8,FALSE)),"-",VLOOKUP(AY$33,'Preisindizes Gas 2023 Bas.''21'!$CO$8:$CV$98,8,FALSE))</f>
        <v>-8.7357307465566469E-3</v>
      </c>
      <c r="AZ44" s="437">
        <f>IF(ISBLANK(VLOOKUP(AZ$33,'Preisindizes Gas 2023 Bas.''21'!$CO$8:$CV$98,8,FALSE)),"-",VLOOKUP(AZ$33,'Preisindizes Gas 2023 Bas.''21'!$CO$8:$CV$98,8,FALSE))</f>
        <v>-8.7357307465566469E-3</v>
      </c>
      <c r="BA44" s="437">
        <f>IF(ISBLANK(VLOOKUP(BA$33,'Preisindizes Gas 2023 Bas.''21'!$CO$8:$CV$98,8,FALSE)),"-",VLOOKUP(BA$33,'Preisindizes Gas 2023 Bas.''21'!$CO$8:$CV$98,8,FALSE))</f>
        <v>-8.129222972973027E-3</v>
      </c>
      <c r="BB44" s="437">
        <f>IF(ISBLANK(VLOOKUP(BB$33,'Preisindizes Gas 2023 Bas.''21'!$CO$8:$CV$98,8,FALSE)),"-",VLOOKUP(BB$33,'Preisindizes Gas 2023 Bas.''21'!$CO$8:$CV$98,8,FALSE))</f>
        <v>-7.800312012480437E-3</v>
      </c>
      <c r="BC44" s="437">
        <f>IF(ISBLANK(VLOOKUP(BC$33,'Preisindizes Gas 2023 Bas.''21'!$CO$8:$CV$98,8,FALSE)),"-",VLOOKUP(BC$33,'Preisindizes Gas 2023 Bas.''21'!$CO$8:$CV$98,8,FALSE))</f>
        <v>-7.886698139405679E-3</v>
      </c>
      <c r="BD44" s="437">
        <f>IF(ISBLANK(VLOOKUP(BD$33,'Preisindizes Gas 2023 Bas.''21'!$CO$8:$CV$98,8,FALSE)),"-",VLOOKUP(BD$33,'Preisindizes Gas 2023 Bas.''21'!$CO$8:$CV$98,8,FALSE))</f>
        <v>-8.446505465385834E-3</v>
      </c>
      <c r="BE44" s="437">
        <f>IF(ISBLANK(VLOOKUP(BE$33,'Preisindizes Gas 2023 Bas.''21'!$CO$8:$CV$98,8,FALSE)),"-",VLOOKUP(BE$33,'Preisindizes Gas 2023 Bas.''21'!$CO$8:$CV$98,8,FALSE))</f>
        <v>-9.0175870953287385E-3</v>
      </c>
      <c r="BF44" s="437">
        <f>IF(ISBLANK(VLOOKUP(BF$33,'Preisindizes Gas 2023 Bas.''21'!$CO$8:$CV$98,8,FALSE)),"-",VLOOKUP(BF$33,'Preisindizes Gas 2023 Bas.''21'!$CO$8:$CV$98,8,FALSE))</f>
        <v>-8.181818181818179E-3</v>
      </c>
      <c r="BG44" s="437">
        <f>IF(ISBLANK(VLOOKUP(BG$33,'Preisindizes Gas 2023 Bas.''21'!$CO$8:$CV$98,8,FALSE)),"-",VLOOKUP(BG$33,'Preisindizes Gas 2023 Bas.''21'!$CO$8:$CV$98,8,FALSE))</f>
        <v>-9.1396898402028581E-3</v>
      </c>
      <c r="BH44" s="437">
        <f>IF(ISBLANK(VLOOKUP(BH$33,'Preisindizes Gas 2023 Bas.''21'!$CO$8:$CV$98,8,FALSE)),"-",VLOOKUP(BH$33,'Preisindizes Gas 2023 Bas.''21'!$CO$8:$CV$98,8,FALSE))</f>
        <v>-8.4487792756413604E-3</v>
      </c>
      <c r="BI44" s="437">
        <f>IF(ISBLANK(VLOOKUP(BI$33,'Preisindizes Gas 2023 Bas.''21'!$CO$8:$CV$98,8,FALSE)),"-",VLOOKUP(BI$33,'Preisindizes Gas 2023 Bas.''21'!$CO$8:$CV$98,8,FALSE))</f>
        <v>-8.8006034699522617E-3</v>
      </c>
      <c r="BJ44" s="437">
        <f>IF(ISBLANK(VLOOKUP(BJ$33,'Preisindizes Gas 2023 Bas.''21'!$CO$8:$CV$98,8,FALSE)),"-",VLOOKUP(BJ$33,'Preisindizes Gas 2023 Bas.''21'!$CO$8:$CV$98,8,FALSE))</f>
        <v>-8.3267248215702638E-3</v>
      </c>
      <c r="BK44" s="437">
        <f>IF(ISBLANK(VLOOKUP(BK$33,'Preisindizes Gas 2023 Bas.''21'!$CO$8:$CV$98,8,FALSE)),"-",VLOOKUP(BK$33,'Preisindizes Gas 2023 Bas.''21'!$CO$8:$CV$98,8,FALSE))</f>
        <v>-8.4946030529475802E-3</v>
      </c>
      <c r="BL44" s="437">
        <f>IF(ISBLANK(VLOOKUP(BL$33,'Preisindizes Gas 2023 Bas.''21'!$CO$8:$CV$98,8,FALSE)),"-",VLOOKUP(BL$33,'Preisindizes Gas 2023 Bas.''21'!$CO$8:$CV$98,8,FALSE))</f>
        <v>-8.4369163392798985E-3</v>
      </c>
      <c r="BM44" s="437">
        <f>IF(ISBLANK(VLOOKUP(BM$33,'Preisindizes Gas 2023 Bas.''21'!$CO$8:$CV$98,8,FALSE)),"-",VLOOKUP(BM$33,'Preisindizes Gas 2023 Bas.''21'!$CO$8:$CV$98,8,FALSE))</f>
        <v>-8.8417926565875771E-3</v>
      </c>
      <c r="BN44" s="437">
        <f>IF(ISBLANK(VLOOKUP(BN$33,'Preisindizes Gas 2023 Bas.''21'!$CO$8:$CV$98,8,FALSE)),"-",VLOOKUP(BN$33,'Preisindizes Gas 2023 Bas.''21'!$CO$8:$CV$98,8,FALSE))</f>
        <v>-8.4177388447851387E-3</v>
      </c>
      <c r="BO44" s="437">
        <f>IF(ISBLANK(VLOOKUP(BO$33,'Preisindizes Gas 2023 Bas.''21'!$CO$8:$CV$98,8,FALSE)),"-",VLOOKUP(BO$33,'Preisindizes Gas 2023 Bas.''21'!$CO$8:$CV$98,8,FALSE))</f>
        <v>-8.5628168242224412E-3</v>
      </c>
      <c r="BP44" s="437">
        <f>IF(ISBLANK(VLOOKUP(BP$33,'Preisindizes Gas 2023 Bas.''21'!$CO$8:$CV$98,8,FALSE)),"-",VLOOKUP(BP$33,'Preisindizes Gas 2023 Bas.''21'!$CO$8:$CV$98,8,FALSE))</f>
        <v>-8.7761072181780087E-3</v>
      </c>
      <c r="BQ44" s="437">
        <f>IF(ISBLANK(VLOOKUP(BQ$33,'Preisindizes Gas 2023 Bas.''21'!$CO$8:$CV$98,8,FALSE)),"-",VLOOKUP(BQ$33,'Preisindizes Gas 2023 Bas.''21'!$CO$8:$CV$98,8,FALSE))</f>
        <v>-8.1934184016119183E-3</v>
      </c>
      <c r="BR44" s="437">
        <f>IF(ISBLANK(VLOOKUP(BR$33,'Preisindizes Gas 2023 Bas.''21'!$CO$8:$CV$98,8,FALSE)),"-",VLOOKUP(BR$33,'Preisindizes Gas 2023 Bas.''21'!$CO$8:$CV$98,8,FALSE))</f>
        <v>-8.6087014105025172E-3</v>
      </c>
      <c r="BS44" s="437">
        <f>IF(ISBLANK(VLOOKUP(BS$33,'Preisindizes Gas 2023 Bas.''21'!$CO$8:$CV$98,8,FALSE)),"-",VLOOKUP(BS$33,'Preisindizes Gas 2023 Bas.''21'!$CO$8:$CV$98,8,FALSE))</f>
        <v>-8.5551330798480096E-3</v>
      </c>
      <c r="BT44" s="437">
        <f>IF(ISBLANK(VLOOKUP(BT$33,'Preisindizes Gas 2023 Bas.''21'!$CO$8:$CV$98,8,FALSE)),"-",VLOOKUP(BT$33,'Preisindizes Gas 2023 Bas.''21'!$CO$8:$CV$98,8,FALSE))</f>
        <v>-8.2719310440706462E-3</v>
      </c>
      <c r="BU44" s="437">
        <f>IF(ISBLANK(VLOOKUP(BU$33,'Preisindizes Gas 2023 Bas.''21'!$CO$8:$CV$98,8,FALSE)),"-",VLOOKUP(BU$33,'Preisindizes Gas 2023 Bas.''21'!$CO$8:$CV$98,8,FALSE))</f>
        <v>-8.789199831247374E-3</v>
      </c>
      <c r="BV44" s="437">
        <f>IF(ISBLANK(VLOOKUP(BV$33,'Preisindizes Gas 2023 Bas.''21'!$CO$8:$CV$98,8,FALSE)),"-",VLOOKUP(BV$33,'Preisindizes Gas 2023 Bas.''21'!$CO$8:$CV$98,8,FALSE))</f>
        <v>-9.1672498250525702E-3</v>
      </c>
      <c r="BW44" s="437">
        <f>IF(ISBLANK(VLOOKUP(BW$33,'Preisindizes Gas 2023 Bas.''21'!$CO$8:$CV$98,8,FALSE)),"-",VLOOKUP(BW$33,'Preisindizes Gas 2023 Bas.''21'!$CO$8:$CV$98,8,FALSE))</f>
        <v>3.6173324097592552E-3</v>
      </c>
      <c r="BX44" s="437">
        <f>IF(ISBLANK(VLOOKUP(BX$33,'Preisindizes Gas 2023 Bas.''21'!$CO$8:$CV$98,8,FALSE)),"-",VLOOKUP(BX$33,'Preisindizes Gas 2023 Bas.''21'!$CO$8:$CV$98,8,FALSE))</f>
        <v>3.3299284984678268E-2</v>
      </c>
      <c r="BY44" s="438">
        <f>IF(ISBLANK(VLOOKUP(BY$33,'Preisindizes Gas 2023 Bas.''21'!$CO$8:$CV$98,8,FALSE)),"-",VLOOKUP(BY$33,'Preisindizes Gas 2023 Bas.''21'!$CO$8:$CV$98,8,FALSE))</f>
        <v>0</v>
      </c>
    </row>
    <row r="47" spans="2:86" ht="18" x14ac:dyDescent="0.8">
      <c r="AW47" s="293"/>
      <c r="AX47" s="293"/>
      <c r="BH47" s="302"/>
      <c r="BU47" s="298"/>
      <c r="CG47" s="298"/>
    </row>
    <row r="48" spans="2:86" x14ac:dyDescent="0.6">
      <c r="Y48" s="471"/>
      <c r="Z48" s="471"/>
      <c r="AA48" s="471"/>
      <c r="AB48" s="472"/>
      <c r="AC48" s="472"/>
      <c r="AD48" s="472"/>
      <c r="AE48" s="472"/>
      <c r="AF48" s="472"/>
      <c r="AG48" s="472"/>
      <c r="AH48" s="472"/>
      <c r="AI48" s="472"/>
      <c r="AJ48" s="472"/>
      <c r="AK48" s="472"/>
      <c r="AL48" s="472"/>
      <c r="AM48" s="472"/>
      <c r="AN48" s="472"/>
      <c r="AO48" s="472"/>
      <c r="AP48" s="472"/>
      <c r="AQ48" s="472"/>
      <c r="AR48" s="472"/>
      <c r="AV48" s="473"/>
      <c r="AW48" s="472"/>
      <c r="AX48" s="472"/>
      <c r="AY48" s="472"/>
      <c r="AZ48" s="472"/>
      <c r="BA48" s="472"/>
      <c r="BB48" s="472"/>
      <c r="BC48" s="472"/>
      <c r="BD48" s="472"/>
      <c r="BE48" s="472"/>
      <c r="BF48" s="472"/>
      <c r="BG48" s="472"/>
      <c r="BH48" s="472"/>
      <c r="BI48" s="473"/>
      <c r="BJ48" s="472"/>
      <c r="BK48" s="472"/>
      <c r="BL48" s="472"/>
      <c r="BM48" s="472"/>
      <c r="BN48" s="472"/>
      <c r="BO48" s="472"/>
      <c r="BP48" s="472"/>
      <c r="BQ48" s="472"/>
      <c r="BR48" s="472"/>
      <c r="BS48" s="472"/>
      <c r="BT48" s="472"/>
      <c r="BU48" s="472"/>
      <c r="BV48" s="473"/>
      <c r="BW48" s="472"/>
      <c r="BX48" s="472"/>
      <c r="BY48" s="472"/>
      <c r="BZ48" s="472"/>
      <c r="CA48" s="472"/>
      <c r="CB48" s="472"/>
      <c r="CC48" s="472"/>
      <c r="CD48" s="472"/>
      <c r="CE48" s="472"/>
      <c r="CF48" s="472"/>
      <c r="CG48" s="472"/>
      <c r="CH48" s="473"/>
    </row>
    <row r="49" spans="25:86" x14ac:dyDescent="0.6">
      <c r="AC49" s="292"/>
      <c r="AD49" s="292"/>
      <c r="AE49" s="292"/>
      <c r="AF49" s="292"/>
      <c r="AG49" s="292"/>
      <c r="AH49" s="292"/>
      <c r="AI49" s="292"/>
      <c r="AJ49" s="292"/>
      <c r="AK49" s="292"/>
      <c r="AL49" s="292"/>
      <c r="AM49" s="292"/>
      <c r="AN49" s="292"/>
      <c r="AO49" s="292"/>
      <c r="AP49" s="292"/>
      <c r="AQ49" s="292"/>
      <c r="AR49" s="292"/>
      <c r="BB49" s="298"/>
      <c r="BC49" s="292"/>
      <c r="BD49" s="292"/>
      <c r="BE49" s="292"/>
      <c r="BF49" s="292"/>
      <c r="BG49" s="292"/>
      <c r="BH49" s="474"/>
      <c r="BO49" s="298"/>
      <c r="BP49" s="292"/>
      <c r="BQ49" s="292"/>
      <c r="BR49" s="292"/>
      <c r="BS49" s="292"/>
      <c r="BT49" s="292"/>
      <c r="BU49" s="474"/>
      <c r="CA49" s="298"/>
      <c r="CB49" s="292"/>
      <c r="CC49" s="292"/>
      <c r="CD49" s="292"/>
      <c r="CE49" s="292"/>
      <c r="CF49" s="292"/>
      <c r="CG49" s="474"/>
      <c r="CH49" s="474"/>
    </row>
    <row r="50" spans="25:86" x14ac:dyDescent="0.6">
      <c r="AC50" s="292"/>
      <c r="AD50" s="292"/>
      <c r="AE50" s="292"/>
      <c r="AF50" s="292"/>
      <c r="AG50" s="292"/>
      <c r="AH50" s="292"/>
      <c r="AI50" s="292"/>
      <c r="AJ50" s="292"/>
      <c r="AK50" s="292"/>
      <c r="AL50" s="292"/>
      <c r="AM50" s="292"/>
      <c r="AN50" s="292"/>
      <c r="AO50" s="292"/>
      <c r="AP50" s="292"/>
      <c r="AQ50" s="292"/>
      <c r="AR50" s="292"/>
      <c r="BB50" s="298"/>
      <c r="BC50" s="292"/>
      <c r="BD50" s="292"/>
      <c r="BE50" s="292"/>
      <c r="BF50" s="292"/>
      <c r="BG50" s="292"/>
      <c r="BH50" s="474"/>
      <c r="BO50" s="298"/>
      <c r="BP50" s="292"/>
      <c r="BQ50" s="292"/>
      <c r="BR50" s="292"/>
      <c r="BS50" s="292"/>
      <c r="BT50" s="292"/>
      <c r="BU50" s="474"/>
      <c r="CA50" s="298"/>
      <c r="CB50" s="292"/>
      <c r="CC50" s="292"/>
      <c r="CD50" s="292"/>
      <c r="CE50" s="292"/>
      <c r="CF50" s="292"/>
      <c r="CG50" s="474"/>
      <c r="CH50" s="474"/>
    </row>
    <row r="51" spans="25:86" x14ac:dyDescent="0.6">
      <c r="Y51" s="308"/>
      <c r="AC51" s="292"/>
      <c r="AD51" s="292"/>
      <c r="AE51" s="292"/>
      <c r="AF51" s="292"/>
      <c r="AG51" s="292"/>
      <c r="AH51" s="292"/>
      <c r="AI51" s="292"/>
      <c r="AJ51" s="292"/>
      <c r="AK51" s="292"/>
      <c r="AL51" s="292"/>
      <c r="AM51" s="292"/>
      <c r="AN51" s="292"/>
      <c r="AO51" s="292"/>
      <c r="AP51" s="292"/>
      <c r="AQ51" s="292"/>
      <c r="AR51" s="292"/>
      <c r="AV51" s="308"/>
      <c r="BB51" s="298"/>
      <c r="BC51" s="292"/>
      <c r="BD51" s="292"/>
      <c r="BE51" s="292"/>
      <c r="BF51" s="292"/>
      <c r="BG51" s="292"/>
      <c r="BH51" s="474"/>
      <c r="BI51" s="308"/>
      <c r="BO51" s="298"/>
      <c r="BP51" s="292"/>
      <c r="BQ51" s="292"/>
      <c r="BR51" s="292"/>
      <c r="BS51" s="292"/>
      <c r="BT51" s="292"/>
      <c r="BU51" s="474"/>
      <c r="BV51" s="308"/>
      <c r="CA51" s="298"/>
      <c r="CB51" s="292"/>
      <c r="CC51" s="292"/>
      <c r="CD51" s="292"/>
      <c r="CE51" s="292"/>
      <c r="CF51" s="292"/>
      <c r="CG51" s="474"/>
      <c r="CH51" s="474"/>
    </row>
    <row r="52" spans="25:86" x14ac:dyDescent="0.6">
      <c r="Y52" s="308"/>
      <c r="AC52" s="292"/>
      <c r="AD52" s="292"/>
      <c r="AE52" s="292"/>
      <c r="AF52" s="292"/>
      <c r="AG52" s="292"/>
      <c r="AH52" s="292"/>
      <c r="AI52" s="292"/>
      <c r="AJ52" s="292"/>
      <c r="AK52" s="292"/>
      <c r="AL52" s="292"/>
      <c r="AM52" s="292"/>
      <c r="AN52" s="292"/>
      <c r="AO52" s="292"/>
      <c r="AP52" s="292"/>
      <c r="AQ52" s="292"/>
      <c r="AR52" s="292"/>
      <c r="AV52" s="308"/>
      <c r="BB52" s="298"/>
      <c r="BC52" s="292"/>
      <c r="BD52" s="292"/>
      <c r="BE52" s="292"/>
      <c r="BF52" s="292"/>
      <c r="BG52" s="292"/>
      <c r="BH52" s="474"/>
      <c r="BI52" s="308"/>
      <c r="BO52" s="298"/>
      <c r="BP52" s="292"/>
      <c r="BQ52" s="292"/>
      <c r="BR52" s="292"/>
      <c r="BS52" s="292"/>
      <c r="BT52" s="292"/>
      <c r="BU52" s="474"/>
      <c r="BV52" s="308"/>
      <c r="CA52" s="298"/>
      <c r="CB52" s="292"/>
      <c r="CC52" s="292"/>
      <c r="CD52" s="292"/>
      <c r="CE52" s="292"/>
      <c r="CF52" s="292"/>
      <c r="CG52" s="474"/>
      <c r="CH52" s="474"/>
    </row>
    <row r="53" spans="25:86" x14ac:dyDescent="0.6">
      <c r="AC53" s="292"/>
      <c r="AD53" s="292"/>
      <c r="AE53" s="292"/>
      <c r="AF53" s="292"/>
      <c r="AG53" s="292"/>
      <c r="AH53" s="292"/>
      <c r="AI53" s="292"/>
      <c r="AJ53" s="292"/>
      <c r="AK53" s="292"/>
      <c r="AL53" s="292"/>
      <c r="AM53" s="292"/>
      <c r="AN53" s="292"/>
      <c r="AO53" s="292"/>
      <c r="AP53" s="292"/>
      <c r="AQ53" s="292"/>
      <c r="AR53" s="292"/>
      <c r="BB53" s="298"/>
      <c r="BC53" s="292"/>
      <c r="BD53" s="292"/>
      <c r="BE53" s="292"/>
      <c r="BF53" s="292"/>
      <c r="BG53" s="292"/>
      <c r="BH53" s="474"/>
      <c r="BO53" s="298"/>
      <c r="BP53" s="292"/>
      <c r="BQ53" s="292"/>
      <c r="BR53" s="292"/>
      <c r="BS53" s="292"/>
      <c r="BT53" s="292"/>
      <c r="BU53" s="474"/>
      <c r="CA53" s="298"/>
      <c r="CB53" s="292"/>
      <c r="CC53" s="292"/>
      <c r="CD53" s="292"/>
      <c r="CE53" s="292"/>
      <c r="CF53" s="292"/>
      <c r="CG53" s="474"/>
      <c r="CH53" s="474"/>
    </row>
    <row r="54" spans="25:86" x14ac:dyDescent="0.6">
      <c r="AE54" s="298"/>
      <c r="AF54" s="292"/>
      <c r="AG54" s="292"/>
      <c r="AH54" s="292"/>
      <c r="AI54" s="292"/>
      <c r="AJ54" s="292"/>
      <c r="AK54" s="298"/>
      <c r="AL54" s="298"/>
      <c r="AM54" s="298"/>
      <c r="AN54" s="298"/>
      <c r="AO54" s="298"/>
      <c r="AP54" s="292"/>
      <c r="AQ54" s="292"/>
      <c r="AR54" s="292"/>
      <c r="BB54" s="298"/>
      <c r="BC54" s="292"/>
      <c r="BD54" s="292"/>
      <c r="BE54" s="292"/>
      <c r="BF54" s="292"/>
      <c r="BG54" s="292"/>
      <c r="BH54" s="474"/>
      <c r="BO54" s="298"/>
      <c r="BP54" s="292"/>
      <c r="BQ54" s="292"/>
      <c r="BR54" s="292"/>
      <c r="BS54" s="292"/>
      <c r="BT54" s="292"/>
      <c r="BU54" s="474"/>
      <c r="CA54" s="298"/>
      <c r="CB54" s="292"/>
      <c r="CC54" s="292"/>
      <c r="CD54" s="292"/>
      <c r="CE54" s="292"/>
      <c r="CF54" s="292"/>
      <c r="CG54" s="474"/>
      <c r="CH54" s="474"/>
    </row>
    <row r="55" spans="25:86" x14ac:dyDescent="0.6">
      <c r="Y55" s="192"/>
      <c r="AC55" s="292"/>
      <c r="AD55" s="292"/>
      <c r="AE55" s="292"/>
      <c r="AF55" s="292"/>
      <c r="AG55" s="292"/>
      <c r="AH55" s="292"/>
      <c r="AI55" s="292"/>
      <c r="AJ55" s="292"/>
      <c r="AK55" s="292"/>
      <c r="AL55" s="292"/>
      <c r="AM55" s="292"/>
      <c r="AN55" s="292"/>
      <c r="AO55" s="292"/>
      <c r="AP55" s="292"/>
      <c r="AQ55" s="292"/>
      <c r="AR55" s="292"/>
      <c r="BB55" s="298"/>
      <c r="BC55" s="292"/>
      <c r="BD55" s="292"/>
      <c r="BE55" s="292"/>
      <c r="BF55" s="292"/>
      <c r="BG55" s="292"/>
      <c r="BH55" s="474"/>
      <c r="BO55" s="298"/>
      <c r="BP55" s="292"/>
      <c r="BQ55" s="292"/>
      <c r="BR55" s="292"/>
      <c r="BS55" s="292"/>
      <c r="BT55" s="292"/>
      <c r="BU55" s="474"/>
      <c r="CA55" s="298"/>
      <c r="CB55" s="292"/>
      <c r="CC55" s="292"/>
      <c r="CD55" s="292"/>
      <c r="CE55" s="292"/>
      <c r="CF55" s="292"/>
      <c r="CG55" s="474"/>
      <c r="CH55" s="474"/>
    </row>
    <row r="56" spans="25:86" ht="15.25" x14ac:dyDescent="0.65">
      <c r="Y56" s="475"/>
      <c r="Z56" s="475"/>
      <c r="AA56" s="475"/>
      <c r="AB56" s="298"/>
      <c r="AC56" s="298"/>
      <c r="AD56" s="298"/>
      <c r="AE56" s="298"/>
      <c r="AF56" s="298"/>
      <c r="AG56" s="298"/>
      <c r="AH56" s="298"/>
      <c r="AI56" s="298"/>
      <c r="AJ56" s="298"/>
      <c r="AK56" s="298"/>
      <c r="AL56" s="298"/>
      <c r="AM56" s="298"/>
      <c r="AN56" s="298"/>
      <c r="AO56" s="298"/>
      <c r="BI56" s="151"/>
      <c r="BV56" s="151"/>
      <c r="CH56" s="151"/>
    </row>
    <row r="57" spans="25:86" x14ac:dyDescent="0.6">
      <c r="AB57" s="298"/>
      <c r="AC57" s="298"/>
      <c r="AD57" s="298"/>
      <c r="AE57" s="298"/>
      <c r="AF57" s="298"/>
      <c r="AG57" s="298"/>
      <c r="AH57" s="298"/>
      <c r="AI57" s="298"/>
      <c r="AJ57" s="298"/>
      <c r="AK57" s="298"/>
      <c r="AL57" s="298"/>
      <c r="AM57" s="298"/>
      <c r="AN57" s="298"/>
      <c r="AO57" s="298"/>
      <c r="BI57" s="151"/>
      <c r="BV57" s="151"/>
      <c r="CH57" s="151"/>
    </row>
    <row r="58" spans="25:86" x14ac:dyDescent="0.6">
      <c r="AB58" s="298"/>
      <c r="AC58" s="298"/>
      <c r="AD58" s="298"/>
      <c r="AE58" s="298"/>
      <c r="AF58" s="298"/>
      <c r="AG58" s="298"/>
      <c r="AH58" s="298"/>
      <c r="AI58" s="298"/>
      <c r="AJ58" s="298"/>
      <c r="AK58" s="298"/>
      <c r="AL58" s="298"/>
      <c r="AM58" s="298"/>
      <c r="AN58" s="298"/>
      <c r="AO58" s="298"/>
      <c r="BI58" s="151"/>
      <c r="BV58" s="151"/>
      <c r="CH58" s="151"/>
    </row>
    <row r="59" spans="25:86" x14ac:dyDescent="0.6">
      <c r="AB59" s="298"/>
      <c r="AC59" s="298"/>
      <c r="AD59" s="298"/>
      <c r="AE59" s="298"/>
      <c r="AF59" s="298"/>
      <c r="AG59" s="298"/>
      <c r="AH59" s="298"/>
      <c r="AI59" s="298"/>
      <c r="AJ59" s="298"/>
      <c r="AK59" s="298"/>
      <c r="AL59" s="298"/>
      <c r="AM59" s="298"/>
      <c r="AN59" s="298"/>
      <c r="AO59" s="298"/>
      <c r="BI59" s="151"/>
      <c r="BV59" s="151"/>
      <c r="CH59" s="151"/>
    </row>
    <row r="60" spans="25:86" x14ac:dyDescent="0.6">
      <c r="AB60" s="298"/>
      <c r="AC60" s="298"/>
      <c r="AD60" s="298"/>
      <c r="AE60" s="298"/>
      <c r="AF60" s="298"/>
      <c r="AG60" s="298"/>
      <c r="AH60" s="298"/>
      <c r="AI60" s="298"/>
      <c r="AJ60" s="298"/>
      <c r="AK60" s="298"/>
      <c r="AL60" s="298"/>
      <c r="AM60" s="298"/>
      <c r="AN60" s="298"/>
      <c r="AO60" s="298"/>
      <c r="BI60" s="151"/>
      <c r="BV60" s="151"/>
      <c r="CH60" s="151"/>
    </row>
    <row r="61" spans="25:86" x14ac:dyDescent="0.6">
      <c r="BI61" s="151"/>
      <c r="BV61" s="151"/>
      <c r="CH61" s="151"/>
    </row>
    <row r="62" spans="25:86" x14ac:dyDescent="0.6">
      <c r="BI62" s="151"/>
      <c r="BV62" s="151"/>
      <c r="CH62" s="151"/>
    </row>
    <row r="63" spans="25:86" x14ac:dyDescent="0.6">
      <c r="BI63" s="151"/>
      <c r="BV63" s="151"/>
      <c r="CH63" s="151"/>
    </row>
    <row r="64" spans="25:86" x14ac:dyDescent="0.6">
      <c r="BI64" s="151"/>
      <c r="BV64" s="151"/>
      <c r="CH64" s="151"/>
    </row>
    <row r="65" spans="50:86" x14ac:dyDescent="0.6">
      <c r="BI65" s="151"/>
      <c r="BV65" s="151"/>
      <c r="CH65" s="151"/>
    </row>
    <row r="66" spans="50:86" x14ac:dyDescent="0.6">
      <c r="BI66" s="151"/>
      <c r="BV66" s="151"/>
      <c r="CH66" s="151"/>
    </row>
    <row r="67" spans="50:86" x14ac:dyDescent="0.6">
      <c r="BI67" s="151"/>
      <c r="BV67" s="151"/>
      <c r="CH67" s="151"/>
    </row>
    <row r="68" spans="50:86" x14ac:dyDescent="0.6">
      <c r="BI68" s="151"/>
      <c r="BV68" s="151"/>
      <c r="CH68" s="151"/>
    </row>
    <row r="69" spans="50:86" x14ac:dyDescent="0.6">
      <c r="BI69" s="151"/>
      <c r="BV69" s="151"/>
      <c r="CH69" s="151"/>
    </row>
    <row r="70" spans="50:86" x14ac:dyDescent="0.6">
      <c r="BI70" s="151"/>
      <c r="BV70" s="151"/>
      <c r="CH70" s="151"/>
    </row>
    <row r="71" spans="50:86" x14ac:dyDescent="0.6">
      <c r="BI71" s="151"/>
      <c r="BV71" s="151"/>
      <c r="CH71" s="151"/>
    </row>
    <row r="72" spans="50:86" x14ac:dyDescent="0.6">
      <c r="BI72" s="151"/>
      <c r="BV72" s="151"/>
      <c r="CH72" s="151"/>
    </row>
    <row r="73" spans="50:86" x14ac:dyDescent="0.6">
      <c r="BI73" s="151"/>
      <c r="BV73" s="151"/>
      <c r="CH73" s="151"/>
    </row>
    <row r="74" spans="50:86" x14ac:dyDescent="0.6">
      <c r="BI74" s="151"/>
      <c r="BV74" s="151"/>
      <c r="CH74" s="151"/>
    </row>
    <row r="75" spans="50:86" x14ac:dyDescent="0.6">
      <c r="BI75" s="151"/>
      <c r="BV75" s="151"/>
      <c r="CH75" s="151"/>
    </row>
    <row r="76" spans="50:86" x14ac:dyDescent="0.6">
      <c r="AX76" s="33"/>
      <c r="BI76" s="151"/>
      <c r="BV76" s="151"/>
      <c r="CH76" s="151"/>
    </row>
    <row r="77" spans="50:86" x14ac:dyDescent="0.6">
      <c r="BI77" s="151"/>
      <c r="BV77" s="151"/>
      <c r="CH77" s="151"/>
    </row>
    <row r="78" spans="50:86" x14ac:dyDescent="0.6">
      <c r="BI78" s="151"/>
      <c r="BV78" s="151"/>
      <c r="CH78" s="151"/>
    </row>
    <row r="79" spans="50:86" x14ac:dyDescent="0.6">
      <c r="BI79" s="151"/>
      <c r="BV79" s="151"/>
      <c r="CH79" s="151"/>
    </row>
    <row r="80" spans="50:86" x14ac:dyDescent="0.6">
      <c r="BI80" s="151"/>
      <c r="BV80" s="151"/>
      <c r="CH80" s="151"/>
    </row>
    <row r="81" spans="25:86" x14ac:dyDescent="0.6">
      <c r="BI81" s="151"/>
      <c r="BV81" s="151"/>
      <c r="CH81" s="151"/>
    </row>
    <row r="82" spans="25:86" x14ac:dyDescent="0.6">
      <c r="BI82" s="151"/>
      <c r="BV82" s="151"/>
      <c r="CH82" s="151"/>
    </row>
    <row r="83" spans="25:86" x14ac:dyDescent="0.6">
      <c r="BI83" s="151"/>
      <c r="BV83" s="151"/>
      <c r="CH83" s="151"/>
    </row>
    <row r="84" spans="25:86" x14ac:dyDescent="0.6">
      <c r="BI84" s="151"/>
      <c r="BV84" s="151"/>
      <c r="CH84" s="151"/>
    </row>
    <row r="85" spans="25:86" x14ac:dyDescent="0.6">
      <c r="BI85" s="151"/>
      <c r="BV85" s="151"/>
      <c r="CH85" s="151"/>
    </row>
    <row r="86" spans="25:86" x14ac:dyDescent="0.6">
      <c r="BI86" s="151"/>
      <c r="BV86" s="151"/>
      <c r="CH86" s="151"/>
    </row>
    <row r="87" spans="25:86" x14ac:dyDescent="0.6">
      <c r="Y87" s="473"/>
      <c r="Z87" s="472"/>
      <c r="AA87" s="472"/>
      <c r="AB87" s="472"/>
      <c r="AC87" s="472"/>
      <c r="AD87" s="472"/>
      <c r="AE87" s="472"/>
      <c r="AF87" s="472"/>
      <c r="AG87" s="472"/>
      <c r="AH87" s="472"/>
      <c r="AI87" s="472"/>
      <c r="AJ87" s="472"/>
      <c r="AK87" s="472"/>
      <c r="AL87" s="472"/>
      <c r="AM87" s="472"/>
      <c r="AN87" s="472"/>
      <c r="AO87" s="472"/>
      <c r="AP87" s="472"/>
      <c r="AQ87" s="472"/>
      <c r="AR87" s="472"/>
      <c r="BI87" s="151"/>
      <c r="BV87" s="151"/>
      <c r="CH87" s="151"/>
    </row>
    <row r="88" spans="25:86" x14ac:dyDescent="0.6">
      <c r="AE88" s="298"/>
      <c r="AF88" s="292"/>
      <c r="AG88" s="292"/>
      <c r="AH88" s="292"/>
      <c r="AI88" s="292"/>
      <c r="AJ88" s="292"/>
      <c r="AK88" s="292"/>
      <c r="AL88" s="292"/>
      <c r="AM88" s="292"/>
      <c r="AN88" s="292"/>
      <c r="AO88" s="292"/>
      <c r="AP88" s="292"/>
      <c r="AQ88" s="292"/>
      <c r="AR88" s="292"/>
      <c r="BI88" s="151"/>
      <c r="BV88" s="151"/>
      <c r="CH88" s="151"/>
    </row>
    <row r="89" spans="25:86" x14ac:dyDescent="0.6">
      <c r="AE89" s="298"/>
      <c r="AF89" s="292"/>
      <c r="AG89" s="292"/>
      <c r="AH89" s="292"/>
      <c r="AI89" s="292"/>
      <c r="AJ89" s="292"/>
      <c r="AK89" s="292"/>
      <c r="AL89" s="292"/>
      <c r="AM89" s="292"/>
      <c r="AN89" s="292"/>
      <c r="AO89" s="292"/>
      <c r="AP89" s="292"/>
      <c r="AQ89" s="292"/>
      <c r="AR89" s="292"/>
      <c r="BI89" s="151"/>
      <c r="BV89" s="151"/>
      <c r="CH89" s="151"/>
    </row>
    <row r="90" spans="25:86" ht="12.75" customHeight="1" x14ac:dyDescent="0.8">
      <c r="AE90" s="298"/>
      <c r="AF90" s="292"/>
      <c r="AG90" s="292"/>
      <c r="AH90" s="292"/>
      <c r="AI90" s="292"/>
      <c r="AJ90" s="292"/>
      <c r="AK90" s="292"/>
      <c r="AL90" s="292"/>
      <c r="AM90" s="292"/>
      <c r="AN90" s="292"/>
      <c r="AO90" s="292"/>
      <c r="AP90" s="292"/>
      <c r="AQ90" s="292"/>
      <c r="AR90" s="292"/>
      <c r="AW90" s="293"/>
      <c r="AX90" s="293"/>
      <c r="BI90" s="151"/>
      <c r="BV90" s="151"/>
      <c r="CH90" s="151"/>
    </row>
    <row r="91" spans="25:86" x14ac:dyDescent="0.6">
      <c r="AE91" s="298"/>
      <c r="AF91" s="292"/>
      <c r="AG91" s="292"/>
      <c r="AH91" s="292"/>
      <c r="AI91" s="292"/>
      <c r="AJ91" s="292"/>
      <c r="AK91" s="292"/>
      <c r="AL91" s="292"/>
      <c r="AM91" s="292"/>
      <c r="AN91" s="292"/>
      <c r="AO91" s="292"/>
      <c r="AP91" s="292"/>
      <c r="AQ91" s="292"/>
      <c r="AR91" s="292"/>
      <c r="AV91" s="473"/>
      <c r="AW91" s="472"/>
      <c r="AX91" s="472"/>
      <c r="AY91" s="472"/>
      <c r="AZ91" s="472"/>
      <c r="BA91" s="472"/>
      <c r="BB91" s="472"/>
      <c r="BC91" s="472"/>
      <c r="BD91" s="472"/>
      <c r="BE91" s="472"/>
      <c r="BF91" s="472"/>
      <c r="BG91" s="472"/>
      <c r="BH91" s="472"/>
      <c r="BI91" s="473"/>
      <c r="BJ91" s="472"/>
      <c r="BK91" s="472"/>
      <c r="BL91" s="472"/>
      <c r="BM91" s="472"/>
      <c r="BN91" s="472"/>
      <c r="BO91" s="472"/>
      <c r="BP91" s="472"/>
      <c r="BQ91" s="472"/>
      <c r="BR91" s="472"/>
      <c r="BS91" s="472"/>
      <c r="BT91" s="472"/>
      <c r="BU91" s="472"/>
      <c r="BV91" s="473"/>
      <c r="BW91" s="472"/>
      <c r="BX91" s="472"/>
      <c r="BY91" s="472"/>
      <c r="BZ91" s="472"/>
      <c r="CA91" s="472"/>
      <c r="CB91" s="472"/>
      <c r="CC91" s="472"/>
      <c r="CD91" s="472"/>
      <c r="CE91" s="472"/>
      <c r="CF91" s="472"/>
      <c r="CG91" s="472"/>
      <c r="CH91" s="473"/>
    </row>
    <row r="92" spans="25:86" x14ac:dyDescent="0.6">
      <c r="AE92" s="298"/>
      <c r="AF92" s="292"/>
      <c r="AG92" s="292"/>
      <c r="AH92" s="292"/>
      <c r="AI92" s="292"/>
      <c r="AJ92" s="292"/>
      <c r="AK92" s="292"/>
      <c r="AL92" s="292"/>
      <c r="AM92" s="292"/>
      <c r="AN92" s="292"/>
      <c r="AO92" s="292"/>
      <c r="AP92" s="292"/>
      <c r="AQ92" s="292"/>
      <c r="AR92" s="292"/>
      <c r="BB92" s="298"/>
      <c r="BC92" s="292"/>
      <c r="BD92" s="292"/>
      <c r="BE92" s="292"/>
      <c r="BF92" s="292"/>
      <c r="BG92" s="292"/>
      <c r="BH92" s="476"/>
      <c r="BO92" s="298"/>
      <c r="BP92" s="292"/>
      <c r="BQ92" s="292"/>
      <c r="BR92" s="292"/>
      <c r="BS92" s="292"/>
      <c r="BT92" s="292"/>
      <c r="BU92" s="476"/>
      <c r="CA92" s="298"/>
      <c r="CB92" s="292"/>
      <c r="CC92" s="292"/>
      <c r="CD92" s="292"/>
      <c r="CE92" s="292"/>
      <c r="CF92" s="292"/>
      <c r="CG92" s="474"/>
      <c r="CH92" s="474"/>
    </row>
    <row r="93" spans="25:86" x14ac:dyDescent="0.6">
      <c r="Y93" s="308"/>
      <c r="AE93" s="298"/>
      <c r="AF93" s="292"/>
      <c r="AG93" s="292"/>
      <c r="AH93" s="292"/>
      <c r="AI93" s="292"/>
      <c r="AJ93" s="292"/>
      <c r="AP93" s="292"/>
      <c r="AQ93" s="292"/>
      <c r="AR93" s="292"/>
      <c r="BB93" s="298"/>
      <c r="BC93" s="292"/>
      <c r="BD93" s="292"/>
      <c r="BE93" s="292"/>
      <c r="BF93" s="292"/>
      <c r="BG93" s="292"/>
      <c r="BH93" s="476"/>
      <c r="BO93" s="298"/>
      <c r="BP93" s="292"/>
      <c r="BQ93" s="292"/>
      <c r="BR93" s="292"/>
      <c r="BS93" s="292"/>
      <c r="BT93" s="292"/>
      <c r="BU93" s="476"/>
      <c r="CA93" s="298"/>
      <c r="CB93" s="292"/>
      <c r="CC93" s="292"/>
      <c r="CD93" s="292"/>
      <c r="CE93" s="292"/>
      <c r="CF93" s="292"/>
      <c r="CG93" s="474"/>
      <c r="CH93" s="474"/>
    </row>
    <row r="94" spans="25:86" x14ac:dyDescent="0.6">
      <c r="Y94" s="192"/>
      <c r="AC94" s="292"/>
      <c r="AD94" s="292"/>
      <c r="AE94" s="298"/>
      <c r="AF94" s="292"/>
      <c r="AG94" s="292"/>
      <c r="AH94" s="292"/>
      <c r="AI94" s="292"/>
      <c r="AJ94" s="292"/>
      <c r="AK94" s="292"/>
      <c r="AL94" s="292"/>
      <c r="AM94" s="292"/>
      <c r="AN94" s="292"/>
      <c r="AO94" s="292"/>
      <c r="AP94" s="292"/>
      <c r="AQ94" s="292"/>
      <c r="AR94" s="292"/>
      <c r="BB94" s="298"/>
      <c r="BC94" s="292"/>
      <c r="BD94" s="292"/>
      <c r="BE94" s="292"/>
      <c r="BF94" s="292"/>
      <c r="BG94" s="292"/>
      <c r="BH94" s="476"/>
      <c r="BO94" s="298"/>
      <c r="BP94" s="292"/>
      <c r="BQ94" s="292"/>
      <c r="BR94" s="292"/>
      <c r="BS94" s="292"/>
      <c r="BT94" s="292"/>
      <c r="BU94" s="476"/>
      <c r="CA94" s="298"/>
      <c r="CB94" s="292"/>
      <c r="CC94" s="292"/>
      <c r="CD94" s="292"/>
      <c r="CE94" s="292"/>
      <c r="CF94" s="292"/>
      <c r="CG94" s="474"/>
      <c r="CH94" s="474"/>
    </row>
    <row r="95" spans="25:86" x14ac:dyDescent="0.6">
      <c r="BB95" s="298"/>
      <c r="BC95" s="292"/>
      <c r="BD95" s="292"/>
      <c r="BE95" s="292"/>
      <c r="BF95" s="292"/>
      <c r="BG95" s="292"/>
      <c r="BH95" s="476"/>
      <c r="BO95" s="298"/>
      <c r="BP95" s="292"/>
      <c r="BQ95" s="292"/>
      <c r="BR95" s="292"/>
      <c r="BS95" s="292"/>
      <c r="BT95" s="292"/>
      <c r="BU95" s="476"/>
      <c r="CA95" s="298"/>
      <c r="CB95" s="292"/>
      <c r="CC95" s="292"/>
      <c r="CD95" s="292"/>
      <c r="CE95" s="292"/>
      <c r="CF95" s="292"/>
      <c r="CG95" s="474"/>
      <c r="CH95" s="474"/>
    </row>
    <row r="96" spans="25:86" x14ac:dyDescent="0.6">
      <c r="BB96" s="298"/>
      <c r="BC96" s="292"/>
      <c r="BD96" s="292"/>
      <c r="BE96" s="292"/>
      <c r="BF96" s="292"/>
      <c r="BG96" s="292"/>
      <c r="BH96" s="476"/>
      <c r="BO96" s="298"/>
      <c r="BP96" s="292"/>
      <c r="BQ96" s="292"/>
      <c r="BR96" s="292"/>
      <c r="BS96" s="292"/>
      <c r="BT96" s="292"/>
      <c r="BU96" s="476"/>
      <c r="CA96" s="298"/>
      <c r="CB96" s="292"/>
      <c r="CC96" s="292"/>
      <c r="CD96" s="292"/>
      <c r="CE96" s="292"/>
      <c r="CF96" s="292"/>
      <c r="CG96" s="474"/>
      <c r="CH96" s="474"/>
    </row>
    <row r="97" spans="2:86" x14ac:dyDescent="0.6">
      <c r="AV97" s="308"/>
      <c r="BB97" s="298"/>
      <c r="BC97" s="292"/>
      <c r="BD97" s="292"/>
      <c r="BE97" s="292"/>
      <c r="BF97" s="292"/>
      <c r="BG97" s="292"/>
      <c r="BH97" s="476"/>
      <c r="BI97" s="308"/>
      <c r="BO97" s="298"/>
      <c r="BP97" s="292"/>
      <c r="BQ97" s="292"/>
      <c r="BR97" s="292"/>
      <c r="BS97" s="292"/>
      <c r="BT97" s="292"/>
      <c r="BU97" s="476"/>
      <c r="BV97" s="308"/>
      <c r="CA97" s="298"/>
      <c r="CB97" s="292"/>
      <c r="CC97" s="292"/>
      <c r="CD97" s="292"/>
      <c r="CE97" s="292"/>
      <c r="CF97" s="292"/>
      <c r="CG97" s="474"/>
      <c r="CH97" s="474"/>
    </row>
    <row r="98" spans="2:86" x14ac:dyDescent="0.6">
      <c r="BB98" s="298"/>
      <c r="BC98" s="292"/>
      <c r="BD98" s="292"/>
      <c r="BE98" s="292"/>
      <c r="BF98" s="292"/>
      <c r="BG98" s="292"/>
      <c r="BH98" s="474"/>
      <c r="BO98" s="298"/>
      <c r="BP98" s="292"/>
      <c r="BQ98" s="292"/>
      <c r="BR98" s="292"/>
      <c r="BS98" s="292"/>
      <c r="BT98" s="292"/>
      <c r="BU98" s="474"/>
      <c r="CA98" s="298"/>
      <c r="CB98" s="292"/>
      <c r="CC98" s="292"/>
      <c r="CD98" s="292"/>
      <c r="CE98" s="292"/>
      <c r="CF98" s="292"/>
      <c r="CG98" s="474"/>
      <c r="CH98" s="474"/>
    </row>
    <row r="109" spans="2:86" x14ac:dyDescent="0.6">
      <c r="B109" s="259" t="s">
        <v>393</v>
      </c>
      <c r="C109" s="260">
        <v>2010</v>
      </c>
      <c r="D109" s="260">
        <v>2011</v>
      </c>
      <c r="E109" s="260">
        <v>2012</v>
      </c>
      <c r="F109" s="260">
        <v>2013</v>
      </c>
      <c r="G109" s="260">
        <v>2014</v>
      </c>
      <c r="H109" s="260">
        <v>2015</v>
      </c>
      <c r="I109" s="260">
        <v>2016</v>
      </c>
      <c r="J109" s="260">
        <v>2017</v>
      </c>
      <c r="K109" s="260">
        <v>2018</v>
      </c>
      <c r="L109" s="260">
        <v>2019</v>
      </c>
      <c r="M109" s="260">
        <v>2020</v>
      </c>
      <c r="N109" s="260">
        <v>2021</v>
      </c>
      <c r="O109" s="260">
        <v>2022</v>
      </c>
      <c r="P109" s="260">
        <v>2023</v>
      </c>
      <c r="Q109" s="260">
        <v>2024</v>
      </c>
      <c r="R109" s="260">
        <v>2025</v>
      </c>
      <c r="S109" s="260">
        <v>2026</v>
      </c>
      <c r="T109" s="260">
        <v>2027</v>
      </c>
      <c r="U109" s="260">
        <v>2028</v>
      </c>
      <c r="V109" s="260">
        <v>2029</v>
      </c>
      <c r="W109" s="261">
        <v>2030</v>
      </c>
    </row>
    <row r="110" spans="2:86" x14ac:dyDescent="0.6">
      <c r="B110" s="294" t="s">
        <v>37</v>
      </c>
      <c r="C110" s="298">
        <v>1</v>
      </c>
      <c r="D110" s="298">
        <f>BM18*100/$BL18/100</f>
        <v>1.0314285714285714</v>
      </c>
      <c r="E110" s="298">
        <f t="shared" ref="E110:P112" si="0">BN18*100/$BL18/100</f>
        <v>1.0585714285714285</v>
      </c>
      <c r="F110" s="298">
        <f t="shared" si="0"/>
        <v>1.0785714285714285</v>
      </c>
      <c r="G110" s="298">
        <f t="shared" si="0"/>
        <v>1.097142857142857</v>
      </c>
      <c r="H110" s="298">
        <f t="shared" si="0"/>
        <v>1.1157142857142857</v>
      </c>
      <c r="I110" s="298">
        <f t="shared" si="0"/>
        <v>1.1385714285714286</v>
      </c>
      <c r="J110" s="298">
        <f t="shared" si="0"/>
        <v>1.177142857142857</v>
      </c>
      <c r="K110" s="298">
        <f t="shared" si="0"/>
        <v>1.23</v>
      </c>
      <c r="L110" s="298">
        <f t="shared" si="0"/>
        <v>1.2842857142857143</v>
      </c>
      <c r="M110" s="298">
        <f t="shared" si="0"/>
        <v>1.3042857142857143</v>
      </c>
      <c r="N110" s="298">
        <f t="shared" si="0"/>
        <v>1.4285714285714286</v>
      </c>
      <c r="O110" s="298">
        <f t="shared" si="0"/>
        <v>1.6742857142857142</v>
      </c>
      <c r="P110" s="298">
        <f t="shared" si="0"/>
        <v>1.8142857142857141</v>
      </c>
      <c r="Q110" s="298"/>
      <c r="R110" s="298"/>
      <c r="S110" s="298"/>
      <c r="T110" s="296"/>
      <c r="U110" s="296"/>
      <c r="V110" s="296"/>
      <c r="W110" s="297"/>
    </row>
    <row r="111" spans="2:86" x14ac:dyDescent="0.6">
      <c r="B111" s="294" t="s">
        <v>40</v>
      </c>
      <c r="C111" s="298">
        <v>1</v>
      </c>
      <c r="D111" s="298">
        <f>BM19*100/$BL19/100</f>
        <v>1.0194444444444446</v>
      </c>
      <c r="E111" s="298">
        <f t="shared" si="0"/>
        <v>1.0458333333333334</v>
      </c>
      <c r="F111" s="298">
        <f t="shared" si="0"/>
        <v>1.0638888888888887</v>
      </c>
      <c r="G111" s="298">
        <f t="shared" si="0"/>
        <v>1.0805555555555555</v>
      </c>
      <c r="H111" s="298">
        <f t="shared" si="0"/>
        <v>1.1013888888888888</v>
      </c>
      <c r="I111" s="298">
        <f t="shared" si="0"/>
        <v>1.1194444444444442</v>
      </c>
      <c r="J111" s="298">
        <f t="shared" si="0"/>
        <v>1.1597222222222223</v>
      </c>
      <c r="K111" s="298">
        <f t="shared" si="0"/>
        <v>1.2263888888888888</v>
      </c>
      <c r="L111" s="298">
        <f t="shared" si="0"/>
        <v>1.2944444444444445</v>
      </c>
      <c r="M111" s="298">
        <f t="shared" si="0"/>
        <v>1.3083333333333333</v>
      </c>
      <c r="N111" s="298">
        <f t="shared" si="0"/>
        <v>1.3888888888888888</v>
      </c>
      <c r="O111" s="298">
        <f t="shared" si="0"/>
        <v>1.5972222222222223</v>
      </c>
      <c r="P111" s="298">
        <f t="shared" si="0"/>
        <v>1.75</v>
      </c>
      <c r="Q111" s="298"/>
      <c r="R111" s="298"/>
      <c r="S111" s="298"/>
      <c r="T111" s="298"/>
      <c r="U111" s="298"/>
      <c r="V111" s="298"/>
      <c r="W111" s="299"/>
    </row>
    <row r="112" spans="2:86" x14ac:dyDescent="0.6">
      <c r="B112" s="295" t="s">
        <v>42</v>
      </c>
      <c r="C112" s="300">
        <v>1</v>
      </c>
      <c r="D112" s="300">
        <f>BM20*100/$BL20/100</f>
        <v>1.0274896265560167</v>
      </c>
      <c r="E112" s="300">
        <f t="shared" si="0"/>
        <v>1.0537424194063199</v>
      </c>
      <c r="F112" s="300">
        <f t="shared" si="0"/>
        <v>1.0752473667411426</v>
      </c>
      <c r="G112" s="300">
        <f t="shared" si="0"/>
        <v>1.0937200766038941</v>
      </c>
      <c r="H112" s="300">
        <f t="shared" si="0"/>
        <v>1.1104372805617622</v>
      </c>
      <c r="I112" s="300">
        <f t="shared" si="0"/>
        <v>1.1331790616022983</v>
      </c>
      <c r="J112" s="300">
        <f t="shared" si="0"/>
        <v>1.1687280561761888</v>
      </c>
      <c r="K112" s="300">
        <f t="shared" si="0"/>
        <v>1.2200766038940314</v>
      </c>
      <c r="L112" s="300">
        <f t="shared" si="0"/>
        <v>1.2728215767634856</v>
      </c>
      <c r="M112" s="300">
        <f t="shared" si="0"/>
        <v>1.2925311203319501</v>
      </c>
      <c r="N112" s="300">
        <f t="shared" si="0"/>
        <v>1.4119853175869772</v>
      </c>
      <c r="O112" s="300">
        <f t="shared" si="0"/>
        <v>1.6424752633258857</v>
      </c>
      <c r="P112" s="300">
        <f t="shared" si="0"/>
        <v>1.780122885413342</v>
      </c>
      <c r="Q112" s="300"/>
      <c r="R112" s="300"/>
      <c r="S112" s="300"/>
      <c r="T112" s="300"/>
      <c r="U112" s="300"/>
      <c r="V112" s="300"/>
      <c r="W112" s="301"/>
    </row>
    <row r="210" spans="3:77" x14ac:dyDescent="0.6">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c r="AZ210" s="233"/>
      <c r="BA210" s="233"/>
      <c r="BB210" s="233"/>
      <c r="BC210" s="233"/>
      <c r="BD210" s="233"/>
      <c r="BE210" s="233"/>
      <c r="BF210" s="233"/>
      <c r="BG210" s="233"/>
      <c r="BH210" s="233"/>
      <c r="BI210" s="233"/>
      <c r="BJ210" s="233"/>
      <c r="BK210" s="233"/>
      <c r="BL210" s="233"/>
      <c r="BM210" s="233"/>
      <c r="BN210" s="233"/>
      <c r="BO210" s="233"/>
      <c r="BP210" s="233"/>
      <c r="BQ210" s="233"/>
      <c r="BR210" s="233"/>
      <c r="BS210" s="233"/>
      <c r="BT210" s="233"/>
      <c r="BU210" s="233"/>
      <c r="BV210" s="233"/>
      <c r="BW210" s="233"/>
      <c r="BX210" s="233"/>
      <c r="BY210" s="233"/>
    </row>
    <row r="211" spans="3:77" x14ac:dyDescent="0.6">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c r="AK211" s="233"/>
      <c r="AL211" s="233"/>
      <c r="AM211" s="233"/>
      <c r="AN211" s="233"/>
      <c r="AO211" s="233"/>
      <c r="AP211" s="233"/>
      <c r="AQ211" s="233"/>
      <c r="AR211" s="233"/>
      <c r="AS211" s="233"/>
      <c r="AT211" s="233"/>
      <c r="AU211" s="233"/>
      <c r="AV211" s="233"/>
      <c r="AW211" s="233"/>
      <c r="AX211" s="233"/>
      <c r="AY211" s="233"/>
      <c r="AZ211" s="233"/>
      <c r="BA211" s="233"/>
      <c r="BB211" s="233"/>
      <c r="BC211" s="233"/>
      <c r="BD211" s="233"/>
      <c r="BE211" s="233"/>
      <c r="BF211" s="233"/>
      <c r="BG211" s="233"/>
      <c r="BH211" s="233"/>
      <c r="BI211" s="233"/>
      <c r="BJ211" s="233"/>
      <c r="BK211" s="233"/>
      <c r="BL211" s="233"/>
      <c r="BM211" s="233"/>
      <c r="BN211" s="233"/>
      <c r="BO211" s="233"/>
      <c r="BP211" s="233"/>
      <c r="BQ211" s="233"/>
      <c r="BR211" s="233"/>
      <c r="BS211" s="233"/>
      <c r="BT211" s="233"/>
      <c r="BU211" s="233"/>
      <c r="BV211" s="233"/>
      <c r="BW211" s="233"/>
      <c r="BX211" s="233"/>
      <c r="BY211" s="233"/>
    </row>
    <row r="212" spans="3:77" x14ac:dyDescent="0.6">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c r="BH212" s="233"/>
      <c r="BI212" s="233"/>
      <c r="BJ212" s="233"/>
      <c r="BK212" s="233"/>
      <c r="BL212" s="233"/>
      <c r="BM212" s="233"/>
      <c r="BN212" s="233"/>
      <c r="BO212" s="233"/>
      <c r="BP212" s="233"/>
      <c r="BQ212" s="233"/>
      <c r="BR212" s="233"/>
      <c r="BS212" s="233"/>
      <c r="BT212" s="233"/>
      <c r="BU212" s="233"/>
      <c r="BV212" s="233"/>
      <c r="BW212" s="233"/>
      <c r="BX212" s="233"/>
      <c r="BY212" s="233"/>
    </row>
    <row r="213" spans="3:77" x14ac:dyDescent="0.6">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c r="AK213" s="233"/>
      <c r="AL213" s="233"/>
      <c r="AM213" s="233"/>
      <c r="AN213" s="233"/>
      <c r="AO213" s="233"/>
      <c r="AP213" s="233"/>
      <c r="AQ213" s="233"/>
      <c r="AR213" s="233"/>
      <c r="AS213" s="233"/>
      <c r="AT213" s="233"/>
      <c r="AU213" s="233"/>
      <c r="AV213" s="233"/>
      <c r="AW213" s="233"/>
      <c r="AX213" s="233"/>
      <c r="AY213" s="233"/>
      <c r="AZ213" s="233"/>
      <c r="BA213" s="233"/>
      <c r="BB213" s="233"/>
      <c r="BC213" s="233"/>
      <c r="BD213" s="233"/>
      <c r="BE213" s="233"/>
      <c r="BF213" s="233"/>
      <c r="BG213" s="233"/>
      <c r="BH213" s="233"/>
      <c r="BI213" s="233"/>
      <c r="BJ213" s="233"/>
      <c r="BK213" s="233"/>
      <c r="BL213" s="233"/>
      <c r="BM213" s="233"/>
      <c r="BN213" s="233"/>
      <c r="BO213" s="233"/>
      <c r="BP213" s="233"/>
      <c r="BQ213" s="233"/>
      <c r="BR213" s="233"/>
      <c r="BS213" s="233"/>
      <c r="BT213" s="233"/>
      <c r="BU213" s="233"/>
      <c r="BV213" s="233"/>
      <c r="BW213" s="233"/>
      <c r="BX213" s="233"/>
      <c r="BY213" s="233"/>
    </row>
    <row r="214" spans="3:77" x14ac:dyDescent="0.6">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33"/>
      <c r="BK214" s="233"/>
      <c r="BL214" s="233"/>
      <c r="BM214" s="233"/>
      <c r="BN214" s="233"/>
      <c r="BO214" s="233"/>
      <c r="BP214" s="233"/>
      <c r="BQ214" s="233"/>
      <c r="BR214" s="233"/>
      <c r="BS214" s="233"/>
      <c r="BT214" s="233"/>
      <c r="BU214" s="233"/>
      <c r="BV214" s="233"/>
      <c r="BW214" s="233"/>
      <c r="BX214" s="233"/>
      <c r="BY214" s="233"/>
    </row>
    <row r="215" spans="3:77" x14ac:dyDescent="0.6">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row>
    <row r="216" spans="3:77" x14ac:dyDescent="0.6">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33"/>
      <c r="BK216" s="233"/>
      <c r="BL216" s="233"/>
      <c r="BM216" s="233"/>
      <c r="BN216" s="233"/>
      <c r="BO216" s="233"/>
      <c r="BP216" s="233"/>
      <c r="BQ216" s="233"/>
      <c r="BR216" s="233"/>
      <c r="BS216" s="233"/>
      <c r="BT216" s="233"/>
      <c r="BU216" s="233"/>
      <c r="BV216" s="233"/>
      <c r="BW216" s="233"/>
      <c r="BX216" s="233"/>
      <c r="BY216" s="233"/>
    </row>
    <row r="217" spans="3:77" x14ac:dyDescent="0.6">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3"/>
      <c r="AZ217" s="233"/>
      <c r="BA217" s="233"/>
      <c r="BB217" s="233"/>
      <c r="BC217" s="233"/>
      <c r="BD217" s="233"/>
      <c r="BE217" s="233"/>
      <c r="BF217" s="233"/>
      <c r="BG217" s="233"/>
      <c r="BH217" s="233"/>
      <c r="BI217" s="233"/>
      <c r="BJ217" s="233"/>
      <c r="BK217" s="233"/>
      <c r="BL217" s="233"/>
      <c r="BM217" s="233"/>
      <c r="BN217" s="233"/>
      <c r="BO217" s="233"/>
      <c r="BP217" s="233"/>
      <c r="BQ217" s="233"/>
      <c r="BR217" s="233"/>
      <c r="BS217" s="233"/>
      <c r="BT217" s="233"/>
      <c r="BU217" s="233"/>
      <c r="BV217" s="233"/>
      <c r="BW217" s="233"/>
      <c r="BX217" s="233"/>
      <c r="BY217" s="233"/>
    </row>
    <row r="218" spans="3:77" x14ac:dyDescent="0.6">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233"/>
      <c r="BE218" s="233"/>
      <c r="BF218" s="233"/>
      <c r="BG218" s="233"/>
      <c r="BH218" s="233"/>
      <c r="BI218" s="233"/>
      <c r="BJ218" s="233"/>
      <c r="BK218" s="233"/>
      <c r="BL218" s="233"/>
      <c r="BM218" s="233"/>
      <c r="BN218" s="233"/>
      <c r="BO218" s="233"/>
      <c r="BP218" s="233"/>
      <c r="BQ218" s="233"/>
      <c r="BR218" s="233"/>
      <c r="BS218" s="233"/>
      <c r="BT218" s="233"/>
      <c r="BU218" s="233"/>
      <c r="BV218" s="233"/>
      <c r="BW218" s="233"/>
      <c r="BX218" s="233"/>
      <c r="BY218" s="233"/>
    </row>
    <row r="219" spans="3:77" x14ac:dyDescent="0.6">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233"/>
      <c r="BU219" s="233"/>
      <c r="BV219" s="233"/>
      <c r="BW219" s="233"/>
      <c r="BX219" s="233"/>
      <c r="BY219" s="233"/>
    </row>
    <row r="220" spans="3:77" x14ac:dyDescent="0.6">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3"/>
      <c r="BQ220" s="233"/>
      <c r="BR220" s="233"/>
      <c r="BS220" s="233"/>
      <c r="BT220" s="233"/>
      <c r="BU220" s="233"/>
      <c r="BV220" s="233"/>
      <c r="BW220" s="233"/>
      <c r="BX220" s="233"/>
      <c r="BY220" s="233"/>
    </row>
    <row r="221" spans="3:77" x14ac:dyDescent="0.6">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3"/>
      <c r="BQ221" s="233"/>
      <c r="BR221" s="233"/>
      <c r="BS221" s="233"/>
      <c r="BT221" s="233"/>
      <c r="BU221" s="233"/>
      <c r="BV221" s="233"/>
      <c r="BW221" s="233"/>
      <c r="BX221" s="233"/>
      <c r="BY221" s="233"/>
    </row>
    <row r="222" spans="3:77" x14ac:dyDescent="0.6">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3"/>
      <c r="AZ222" s="233"/>
      <c r="BA222" s="233"/>
      <c r="BB222" s="233"/>
      <c r="BC222" s="233"/>
      <c r="BD222" s="233"/>
      <c r="BE222" s="233"/>
      <c r="BF222" s="233"/>
      <c r="BG222" s="233"/>
      <c r="BH222" s="233"/>
      <c r="BI222" s="233"/>
      <c r="BJ222" s="233"/>
      <c r="BK222" s="233"/>
      <c r="BL222" s="233"/>
      <c r="BM222" s="233"/>
      <c r="BN222" s="233"/>
      <c r="BO222" s="233"/>
      <c r="BP222" s="233"/>
      <c r="BQ222" s="233"/>
      <c r="BR222" s="233"/>
      <c r="BS222" s="233"/>
      <c r="BT222" s="233"/>
      <c r="BU222" s="233"/>
      <c r="BV222" s="233"/>
      <c r="BW222" s="233"/>
      <c r="BX222" s="233"/>
      <c r="BY222" s="233"/>
    </row>
    <row r="223" spans="3:77" x14ac:dyDescent="0.6">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3"/>
      <c r="AZ223" s="233"/>
      <c r="BA223" s="233"/>
      <c r="BB223" s="233"/>
      <c r="BC223" s="233"/>
      <c r="BD223" s="233"/>
      <c r="BE223" s="233"/>
      <c r="BF223" s="233"/>
      <c r="BG223" s="233"/>
      <c r="BH223" s="233"/>
      <c r="BI223" s="233"/>
      <c r="BJ223" s="233"/>
      <c r="BK223" s="233"/>
      <c r="BL223" s="233"/>
      <c r="BM223" s="233"/>
      <c r="BN223" s="233"/>
      <c r="BO223" s="233"/>
      <c r="BP223" s="233"/>
      <c r="BQ223" s="233"/>
      <c r="BR223" s="233"/>
      <c r="BS223" s="233"/>
      <c r="BT223" s="233"/>
      <c r="BU223" s="233"/>
      <c r="BV223" s="233"/>
      <c r="BW223" s="233"/>
      <c r="BX223" s="233"/>
      <c r="BY223" s="233"/>
    </row>
    <row r="224" spans="3:77" x14ac:dyDescent="0.6">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c r="AW224" s="233"/>
      <c r="AX224" s="233"/>
      <c r="AY224" s="233"/>
      <c r="AZ224" s="233"/>
      <c r="BA224" s="233"/>
      <c r="BB224" s="233"/>
      <c r="BC224" s="233"/>
      <c r="BD224" s="233"/>
      <c r="BE224" s="233"/>
      <c r="BF224" s="233"/>
      <c r="BG224" s="233"/>
      <c r="BH224" s="233"/>
      <c r="BI224" s="233"/>
      <c r="BJ224" s="233"/>
      <c r="BK224" s="233"/>
      <c r="BL224" s="233"/>
      <c r="BM224" s="233"/>
      <c r="BN224" s="233"/>
      <c r="BO224" s="233"/>
      <c r="BP224" s="233"/>
      <c r="BQ224" s="233"/>
      <c r="BR224" s="233"/>
      <c r="BS224" s="233"/>
      <c r="BT224" s="233"/>
      <c r="BU224" s="233"/>
      <c r="BV224" s="233"/>
      <c r="BW224" s="233"/>
      <c r="BX224" s="233"/>
      <c r="BY224" s="233"/>
    </row>
    <row r="225" spans="3:77" x14ac:dyDescent="0.6">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233"/>
      <c r="BE225" s="233"/>
      <c r="BF225" s="233"/>
      <c r="BG225" s="233"/>
      <c r="BH225" s="233"/>
      <c r="BI225" s="233"/>
      <c r="BJ225" s="233"/>
      <c r="BK225" s="233"/>
      <c r="BL225" s="233"/>
      <c r="BM225" s="233"/>
      <c r="BN225" s="233"/>
      <c r="BO225" s="233"/>
      <c r="BP225" s="233"/>
      <c r="BQ225" s="233"/>
      <c r="BR225" s="233"/>
      <c r="BS225" s="233"/>
      <c r="BT225" s="233"/>
      <c r="BU225" s="233"/>
      <c r="BV225" s="233"/>
      <c r="BW225" s="233"/>
      <c r="BX225" s="233"/>
      <c r="BY225" s="233"/>
    </row>
    <row r="226" spans="3:77" x14ac:dyDescent="0.6">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c r="AW226" s="233"/>
      <c r="AX226" s="233"/>
      <c r="AY226" s="233"/>
      <c r="AZ226" s="233"/>
      <c r="BA226" s="233"/>
      <c r="BB226" s="233"/>
      <c r="BC226" s="233"/>
      <c r="BD226" s="233"/>
      <c r="BE226" s="233"/>
      <c r="BF226" s="233"/>
      <c r="BG226" s="233"/>
      <c r="BH226" s="233"/>
      <c r="BI226" s="233"/>
      <c r="BJ226" s="233"/>
      <c r="BK226" s="233"/>
      <c r="BL226" s="233"/>
      <c r="BM226" s="233"/>
      <c r="BN226" s="233"/>
      <c r="BO226" s="233"/>
      <c r="BP226" s="233"/>
      <c r="BQ226" s="233"/>
      <c r="BR226" s="233"/>
      <c r="BS226" s="233"/>
      <c r="BT226" s="233"/>
      <c r="BU226" s="233"/>
      <c r="BV226" s="233"/>
      <c r="BW226" s="233"/>
      <c r="BX226" s="233"/>
      <c r="BY226" s="233"/>
    </row>
    <row r="227" spans="3:77" x14ac:dyDescent="0.6">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c r="AW227" s="233"/>
      <c r="AX227" s="233"/>
      <c r="AY227" s="233"/>
      <c r="AZ227" s="233"/>
      <c r="BA227" s="233"/>
      <c r="BB227" s="233"/>
      <c r="BC227" s="233"/>
      <c r="BD227" s="233"/>
      <c r="BE227" s="233"/>
      <c r="BF227" s="233"/>
      <c r="BG227" s="233"/>
      <c r="BH227" s="233"/>
      <c r="BI227" s="233"/>
      <c r="BJ227" s="233"/>
      <c r="BK227" s="233"/>
      <c r="BL227" s="233"/>
      <c r="BM227" s="233"/>
      <c r="BN227" s="233"/>
      <c r="BO227" s="233"/>
      <c r="BP227" s="233"/>
      <c r="BQ227" s="233"/>
      <c r="BR227" s="233"/>
      <c r="BS227" s="233"/>
      <c r="BT227" s="233"/>
      <c r="BU227" s="233"/>
      <c r="BV227" s="233"/>
      <c r="BW227" s="233"/>
      <c r="BX227" s="233"/>
      <c r="BY227" s="233"/>
    </row>
    <row r="228" spans="3:77" x14ac:dyDescent="0.6">
      <c r="C228" s="233"/>
    </row>
    <row r="229" spans="3:77" x14ac:dyDescent="0.6">
      <c r="C229" s="233"/>
    </row>
    <row r="230" spans="3:77" x14ac:dyDescent="0.6">
      <c r="C230" s="233"/>
    </row>
    <row r="231" spans="3:77" x14ac:dyDescent="0.6">
      <c r="C231" s="233"/>
    </row>
  </sheetData>
  <sheetProtection algorithmName="SHA-512" hashValue="CeC6WwZuFlWZHiuvNGJIwo5jbR0Pinn0Mu3aYiG3ku1UdIL5RT1zjIb8f4j8uo5nmkG8HEUGaA6xncJ3Ki7Syg==" saltValue="k9rU+SJ5dLxvKLOJEbrXPg==" spinCount="100000" sheet="1" objects="1" scenarios="1"/>
  <pageMargins left="0.70866141732283472" right="0.70866141732283472" top="0.74803149606299213" bottom="0.74803149606299213" header="0.31496062992125984" footer="0.31496062992125984"/>
  <pageSetup paperSize="9" scale="12"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2F61E-118A-48DB-80AD-0B148DE52F6D}">
  <sheetPr>
    <tabColor theme="6"/>
    <pageSetUpPr fitToPage="1"/>
  </sheetPr>
  <dimension ref="A1:FD134"/>
  <sheetViews>
    <sheetView zoomScale="80" zoomScaleNormal="80" workbookViewId="0">
      <pane ySplit="7" topLeftCell="A8" activePane="bottomLeft" state="frozen"/>
      <selection activeCell="M11" sqref="M11:M12"/>
      <selection pane="bottomLeft" activeCell="M11" sqref="M11:M12"/>
    </sheetView>
  </sheetViews>
  <sheetFormatPr baseColWidth="10" defaultColWidth="11.40625" defaultRowHeight="13" outlineLevelRow="1" x14ac:dyDescent="0.6"/>
  <cols>
    <col min="1" max="1" width="6.7265625" style="1" customWidth="1"/>
    <col min="2" max="2" width="27.7265625" style="1" customWidth="1"/>
    <col min="3" max="3" width="10.26953125" style="1" customWidth="1"/>
    <col min="4" max="83" width="11.40625" style="1" customWidth="1"/>
    <col min="84" max="16384" width="11.40625" style="1"/>
  </cols>
  <sheetData>
    <row r="1" spans="1:87" x14ac:dyDescent="0.6">
      <c r="A1" s="59"/>
    </row>
    <row r="2" spans="1:87" x14ac:dyDescent="0.6">
      <c r="A2" s="59"/>
    </row>
    <row r="3" spans="1:87" x14ac:dyDescent="0.6">
      <c r="A3" s="57" t="str">
        <f>Start!$C$6</f>
        <v>Preisindizes nach § 6a Gas-&amp; StromNEV für 2023</v>
      </c>
    </row>
    <row r="4" spans="1:87" x14ac:dyDescent="0.6">
      <c r="A4" s="58" t="s">
        <v>452</v>
      </c>
    </row>
    <row r="5" spans="1:87" x14ac:dyDescent="0.6">
      <c r="A5" s="58" t="s">
        <v>95</v>
      </c>
      <c r="B5" s="3" t="s">
        <v>367</v>
      </c>
    </row>
    <row r="7" spans="1:87" s="187" customFormat="1" x14ac:dyDescent="0.6">
      <c r="A7" s="1"/>
      <c r="B7" s="188" t="s">
        <v>366</v>
      </c>
    </row>
    <row r="9" spans="1:87" x14ac:dyDescent="0.6">
      <c r="B9" s="33" t="s">
        <v>369</v>
      </c>
    </row>
    <row r="10" spans="1:87" x14ac:dyDescent="0.6">
      <c r="B10" s="193"/>
      <c r="D10" s="219">
        <v>1944</v>
      </c>
      <c r="E10" s="219">
        <v>1945</v>
      </c>
      <c r="F10" s="219">
        <v>1946</v>
      </c>
      <c r="G10" s="219">
        <v>1947</v>
      </c>
      <c r="H10" s="219">
        <v>1948</v>
      </c>
      <c r="I10" s="219">
        <v>1949</v>
      </c>
      <c r="J10" s="219">
        <v>1950</v>
      </c>
      <c r="K10" s="219">
        <v>1951</v>
      </c>
      <c r="L10" s="219">
        <v>1952</v>
      </c>
      <c r="M10" s="219">
        <v>1953</v>
      </c>
      <c r="N10" s="219">
        <v>1954</v>
      </c>
      <c r="O10" s="219">
        <v>1955</v>
      </c>
      <c r="P10" s="219">
        <v>1956</v>
      </c>
      <c r="Q10" s="219">
        <v>1957</v>
      </c>
      <c r="R10" s="219">
        <v>1958</v>
      </c>
      <c r="S10" s="219">
        <v>1959</v>
      </c>
      <c r="T10" s="219">
        <v>1960</v>
      </c>
      <c r="U10" s="219">
        <v>1961</v>
      </c>
      <c r="V10" s="219">
        <v>1962</v>
      </c>
      <c r="W10" s="219">
        <v>1963</v>
      </c>
      <c r="X10" s="219">
        <v>1964</v>
      </c>
      <c r="Y10" s="219">
        <v>1965</v>
      </c>
      <c r="Z10" s="219">
        <v>1966</v>
      </c>
      <c r="AA10" s="219">
        <v>1967</v>
      </c>
      <c r="AB10" s="219">
        <v>1968</v>
      </c>
      <c r="AC10" s="219">
        <v>1969</v>
      </c>
      <c r="AD10" s="219">
        <v>1970</v>
      </c>
      <c r="AE10" s="219">
        <v>1971</v>
      </c>
      <c r="AF10" s="219">
        <v>1972</v>
      </c>
      <c r="AG10" s="219">
        <v>1973</v>
      </c>
      <c r="AH10" s="219">
        <v>1974</v>
      </c>
      <c r="AI10" s="219">
        <v>1975</v>
      </c>
      <c r="AJ10" s="219">
        <v>1976</v>
      </c>
      <c r="AK10" s="219">
        <v>1977</v>
      </c>
      <c r="AL10" s="219">
        <v>1978</v>
      </c>
      <c r="AM10" s="219">
        <v>1979</v>
      </c>
      <c r="AN10" s="219">
        <v>1980</v>
      </c>
      <c r="AO10" s="219">
        <v>1981</v>
      </c>
      <c r="AP10" s="219">
        <v>1982</v>
      </c>
      <c r="AQ10" s="219">
        <v>1983</v>
      </c>
      <c r="AR10" s="219">
        <v>1984</v>
      </c>
      <c r="AS10" s="219">
        <v>1985</v>
      </c>
      <c r="AT10" s="219">
        <v>1986</v>
      </c>
      <c r="AU10" s="219">
        <v>1987</v>
      </c>
      <c r="AV10" s="219">
        <v>1988</v>
      </c>
      <c r="AW10" s="219">
        <v>1989</v>
      </c>
      <c r="AX10" s="219">
        <v>1990</v>
      </c>
      <c r="AY10" s="219">
        <v>1991</v>
      </c>
      <c r="AZ10" s="219">
        <v>1992</v>
      </c>
      <c r="BA10" s="219">
        <v>1993</v>
      </c>
      <c r="BB10" s="219">
        <v>1994</v>
      </c>
      <c r="BC10" s="219">
        <v>1995</v>
      </c>
      <c r="BD10" s="219">
        <v>1996</v>
      </c>
      <c r="BE10" s="219">
        <v>1997</v>
      </c>
      <c r="BF10" s="219">
        <v>1998</v>
      </c>
      <c r="BG10" s="219">
        <v>1999</v>
      </c>
      <c r="BH10" s="219">
        <v>2000</v>
      </c>
      <c r="BI10" s="219">
        <v>2001</v>
      </c>
      <c r="BJ10" s="219">
        <v>2002</v>
      </c>
      <c r="BK10" s="219">
        <v>2003</v>
      </c>
      <c r="BL10" s="219">
        <v>2004</v>
      </c>
      <c r="BM10" s="219">
        <v>2005</v>
      </c>
      <c r="BN10" s="219">
        <v>2006</v>
      </c>
      <c r="BO10" s="219">
        <v>2007</v>
      </c>
      <c r="BP10" s="219">
        <v>2008</v>
      </c>
      <c r="BQ10" s="219">
        <v>2009</v>
      </c>
      <c r="BR10" s="219">
        <v>2010</v>
      </c>
      <c r="BS10" s="219">
        <v>2011</v>
      </c>
      <c r="BT10" s="219">
        <v>2012</v>
      </c>
      <c r="BU10" s="219">
        <v>2013</v>
      </c>
      <c r="BV10" s="219">
        <v>2014</v>
      </c>
      <c r="BW10" s="219">
        <v>2015</v>
      </c>
      <c r="BX10" s="219">
        <v>2016</v>
      </c>
      <c r="BY10" s="219">
        <v>2017</v>
      </c>
      <c r="BZ10" s="219">
        <v>2018</v>
      </c>
      <c r="CA10" s="219">
        <v>2019</v>
      </c>
      <c r="CB10" s="219">
        <v>2020</v>
      </c>
      <c r="CC10" s="219">
        <v>2021</v>
      </c>
      <c r="CD10" s="219">
        <v>2022</v>
      </c>
      <c r="CE10" s="219">
        <v>2023</v>
      </c>
    </row>
    <row r="11" spans="1:87" x14ac:dyDescent="0.6">
      <c r="A11" s="189">
        <v>1</v>
      </c>
      <c r="B11" s="190" t="s">
        <v>325</v>
      </c>
      <c r="D11" s="191">
        <f>VLOOKUP(D10,'Preisindizes Strom 2023 Bas.''15'!$B$8:$H$98,7,FALSE)</f>
        <v>24.651499999999999</v>
      </c>
      <c r="E11" s="191">
        <f>VLOOKUP(E10,'Preisindizes Strom 2023 Bas.''15'!$B$8:$H$98,7,FALSE)</f>
        <v>23.926500000000001</v>
      </c>
      <c r="F11" s="191">
        <f>VLOOKUP(F10,'Preisindizes Strom 2023 Bas.''15'!$B$8:$H$98,7,FALSE)</f>
        <v>22.287700000000001</v>
      </c>
      <c r="G11" s="191">
        <f>VLOOKUP(G10,'Preisindizes Strom 2023 Bas.''15'!$B$8:$H$98,7,FALSE)</f>
        <v>19.141200000000001</v>
      </c>
      <c r="H11" s="191">
        <f>VLOOKUP(H10,'Preisindizes Strom 2023 Bas.''15'!$B$8:$H$98,7,FALSE)</f>
        <v>17.684799999999999</v>
      </c>
      <c r="I11" s="191">
        <f>VLOOKUP(I10,'Preisindizes Strom 2023 Bas.''15'!$B$8:$H$98,7,FALSE)</f>
        <v>15.6442</v>
      </c>
      <c r="J11" s="191">
        <f>VLOOKUP(J10,'Preisindizes Strom 2023 Bas.''15'!$B$8:$H$98,7,FALSE)</f>
        <v>16.27</v>
      </c>
      <c r="K11" s="191">
        <f>VLOOKUP(K10,'Preisindizes Strom 2023 Bas.''15'!$B$8:$H$98,7,FALSE)</f>
        <v>14.1478</v>
      </c>
      <c r="L11" s="191">
        <f>VLOOKUP(L10,'Preisindizes Strom 2023 Bas.''15'!$B$8:$H$98,7,FALSE)</f>
        <v>13.227600000000001</v>
      </c>
      <c r="M11" s="191">
        <f>VLOOKUP(M10,'Preisindizes Strom 2023 Bas.''15'!$B$8:$H$98,7,FALSE)</f>
        <v>13.6723</v>
      </c>
      <c r="N11" s="191">
        <f>VLOOKUP(N10,'Preisindizes Strom 2023 Bas.''15'!$B$8:$H$98,7,FALSE)</f>
        <v>13.6723</v>
      </c>
      <c r="O11" s="191">
        <f>VLOOKUP(O10,'Preisindizes Strom 2023 Bas.''15'!$B$8:$H$98,7,FALSE)</f>
        <v>12.912699999999999</v>
      </c>
      <c r="P11" s="191">
        <f>VLOOKUP(P10,'Preisindizes Strom 2023 Bas.''15'!$B$8:$H$98,7,FALSE)</f>
        <v>12.612399999999999</v>
      </c>
      <c r="Q11" s="191">
        <f>VLOOKUP(Q10,'Preisindizes Strom 2023 Bas.''15'!$B$8:$H$98,7,FALSE)</f>
        <v>12.1418</v>
      </c>
      <c r="R11" s="191">
        <f>VLOOKUP(R10,'Preisindizes Strom 2023 Bas.''15'!$B$8:$H$98,7,FALSE)</f>
        <v>11.789899999999999</v>
      </c>
      <c r="S11" s="191">
        <f>VLOOKUP(S10,'Preisindizes Strom 2023 Bas.''15'!$B$8:$H$98,7,FALSE)</f>
        <v>11.377599999999999</v>
      </c>
      <c r="T11" s="191">
        <f>VLOOKUP(T10,'Preisindizes Strom 2023 Bas.''15'!$B$8:$H$98,7,FALSE)</f>
        <v>10.634</v>
      </c>
      <c r="U11" s="191">
        <f>VLOOKUP(U10,'Preisindizes Strom 2023 Bas.''15'!$B$8:$H$98,7,FALSE)</f>
        <v>9.9816000000000003</v>
      </c>
      <c r="V11" s="191">
        <f>VLOOKUP(V10,'Preisindizes Strom 2023 Bas.''15'!$B$8:$H$98,7,FALSE)</f>
        <v>9.2971000000000004</v>
      </c>
      <c r="W11" s="191">
        <f>VLOOKUP(W10,'Preisindizes Strom 2023 Bas.''15'!$B$8:$H$98,7,FALSE)</f>
        <v>8.9396000000000004</v>
      </c>
      <c r="X11" s="191">
        <f>VLOOKUP(X10,'Preisindizes Strom 2023 Bas.''15'!$B$8:$H$98,7,FALSE)</f>
        <v>8.5632000000000001</v>
      </c>
      <c r="Y11" s="191">
        <f>VLOOKUP(Y10,'Preisindizes Strom 2023 Bas.''15'!$B$8:$H$98,7,FALSE)</f>
        <v>8.2172000000000001</v>
      </c>
      <c r="Z11" s="191">
        <f>VLOOKUP(Z10,'Preisindizes Strom 2023 Bas.''15'!$B$8:$H$98,7,FALSE)</f>
        <v>8.0147999999999993</v>
      </c>
      <c r="AA11" s="191">
        <f>VLOOKUP(AA10,'Preisindizes Strom 2023 Bas.''15'!$B$8:$H$98,7,FALSE)</f>
        <v>8.4300999999999995</v>
      </c>
      <c r="AB11" s="191">
        <f>VLOOKUP(AB10,'Preisindizes Strom 2023 Bas.''15'!$B$8:$H$98,7,FALSE)</f>
        <v>8.0147999999999993</v>
      </c>
      <c r="AC11" s="191">
        <f>VLOOKUP(AC10,'Preisindizes Strom 2023 Bas.''15'!$B$8:$H$98,7,FALSE)</f>
        <v>7.4633000000000003</v>
      </c>
      <c r="AD11" s="191">
        <f>VLOOKUP(AD10,'Preisindizes Strom 2023 Bas.''15'!$B$8:$H$98,7,FALSE)</f>
        <v>6.3061999999999996</v>
      </c>
      <c r="AE11" s="191">
        <f>VLOOKUP(AE10,'Preisindizes Strom 2023 Bas.''15'!$B$8:$H$98,7,FALSE)</f>
        <v>5.6887999999999996</v>
      </c>
      <c r="AF11" s="191">
        <f>VLOOKUP(AF10,'Preisindizes Strom 2023 Bas.''15'!$B$8:$H$98,7,FALSE)</f>
        <v>5.4233000000000002</v>
      </c>
      <c r="AG11" s="191">
        <f>VLOOKUP(AG10,'Preisindizes Strom 2023 Bas.''15'!$B$8:$H$98,7,FALSE)</f>
        <v>5.1002999999999998</v>
      </c>
      <c r="AH11" s="191">
        <f>VLOOKUP(AH10,'Preisindizes Strom 2023 Bas.''15'!$B$8:$H$98,7,FALSE)</f>
        <v>4.8136000000000001</v>
      </c>
      <c r="AI11" s="191">
        <f>VLOOKUP(AI10,'Preisindizes Strom 2023 Bas.''15'!$B$8:$H$98,7,FALSE)</f>
        <v>4.6887999999999996</v>
      </c>
      <c r="AJ11" s="191">
        <f>VLOOKUP(AJ10,'Preisindizes Strom 2023 Bas.''15'!$B$8:$H$98,7,FALSE)</f>
        <v>4.5194000000000001</v>
      </c>
      <c r="AK11" s="191">
        <f>VLOOKUP(AK10,'Preisindizes Strom 2023 Bas.''15'!$B$8:$H$98,7,FALSE)</f>
        <v>4.3387000000000002</v>
      </c>
      <c r="AL11" s="191">
        <f>VLOOKUP(AL10,'Preisindizes Strom 2023 Bas.''15'!$B$8:$H$98,7,FALSE)</f>
        <v>4.1505000000000001</v>
      </c>
      <c r="AM11" s="191">
        <f>VLOOKUP(AM10,'Preisindizes Strom 2023 Bas.''15'!$B$8:$H$98,7,FALSE)</f>
        <v>3.8645999999999998</v>
      </c>
      <c r="AN11" s="191">
        <f>VLOOKUP(AN10,'Preisindizes Strom 2023 Bas.''15'!$B$8:$H$98,7,FALSE)</f>
        <v>3.5065</v>
      </c>
      <c r="AO11" s="191">
        <f>VLOOKUP(AO10,'Preisindizes Strom 2023 Bas.''15'!$B$8:$H$98,7,FALSE)</f>
        <v>3.3069000000000002</v>
      </c>
      <c r="AP11" s="191">
        <f>VLOOKUP(AP10,'Preisindizes Strom 2023 Bas.''15'!$B$8:$H$98,7,FALSE)</f>
        <v>3.1777000000000002</v>
      </c>
      <c r="AQ11" s="191">
        <f>VLOOKUP(AQ10,'Preisindizes Strom 2023 Bas.''15'!$B$8:$H$98,7,FALSE)</f>
        <v>3.1227999999999998</v>
      </c>
      <c r="AR11" s="191">
        <f>VLOOKUP(AR10,'Preisindizes Strom 2023 Bas.''15'!$B$8:$H$98,7,FALSE)</f>
        <v>3.0583</v>
      </c>
      <c r="AS11" s="191">
        <f>VLOOKUP(AS10,'Preisindizes Strom 2023 Bas.''15'!$B$8:$H$98,7,FALSE)</f>
        <v>3.0411000000000001</v>
      </c>
      <c r="AT11" s="191">
        <f>VLOOKUP(AT10,'Preisindizes Strom 2023 Bas.''15'!$B$8:$H$98,7,FALSE)</f>
        <v>2.9799000000000002</v>
      </c>
      <c r="AU11" s="191">
        <f>VLOOKUP(AU10,'Preisindizes Strom 2023 Bas.''15'!$B$8:$H$98,7,FALSE)</f>
        <v>2.9157999999999999</v>
      </c>
      <c r="AV11" s="191">
        <f>VLOOKUP(AV10,'Preisindizes Strom 2023 Bas.''15'!$B$8:$H$98,7,FALSE)</f>
        <v>2.8494000000000002</v>
      </c>
      <c r="AW11" s="191">
        <f>VLOOKUP(AW10,'Preisindizes Strom 2023 Bas.''15'!$B$8:$H$98,7,FALSE)</f>
        <v>2.7530000000000001</v>
      </c>
      <c r="AX11" s="191">
        <f>VLOOKUP(AX10,'Preisindizes Strom 2023 Bas.''15'!$B$8:$H$98,7,FALSE)</f>
        <v>2.5949</v>
      </c>
      <c r="AY11" s="191">
        <f>VLOOKUP(AY10,'Preisindizes Strom 2023 Bas.''15'!$B$8:$H$98,7,FALSE)</f>
        <v>2.4466000000000001</v>
      </c>
      <c r="AZ11" s="191">
        <f>VLOOKUP(AZ10,'Preisindizes Strom 2023 Bas.''15'!$B$8:$H$98,7,FALSE)</f>
        <v>2.3012999999999999</v>
      </c>
      <c r="BA11" s="191">
        <f>VLOOKUP(BA10,'Preisindizes Strom 2023 Bas.''15'!$B$8:$H$98,7,FALSE)</f>
        <v>2.2256999999999998</v>
      </c>
      <c r="BB11" s="191">
        <f>VLOOKUP(BB10,'Preisindizes Strom 2023 Bas.''15'!$B$8:$H$98,7,FALSE)</f>
        <v>2.181</v>
      </c>
      <c r="BC11" s="191">
        <f>VLOOKUP(BC10,'Preisindizes Strom 2023 Bas.''15'!$B$8:$H$98,7,FALSE)</f>
        <v>2.1324000000000001</v>
      </c>
      <c r="BD11" s="191">
        <f>VLOOKUP(BD10,'Preisindizes Strom 2023 Bas.''15'!$B$8:$H$98,7,FALSE)</f>
        <v>2.1267999999999998</v>
      </c>
      <c r="BE11" s="191">
        <f>VLOOKUP(BE10,'Preisindizes Strom 2023 Bas.''15'!$B$8:$H$98,7,FALSE)</f>
        <v>2.1379999999999999</v>
      </c>
      <c r="BF11" s="191">
        <f>VLOOKUP(BF10,'Preisindizes Strom 2023 Bas.''15'!$B$8:$H$98,7,FALSE)</f>
        <v>2.1493000000000002</v>
      </c>
      <c r="BG11" s="191">
        <f>VLOOKUP(BG10,'Preisindizes Strom 2023 Bas.''15'!$B$8:$H$98,7,FALSE)</f>
        <v>2.1606999999999998</v>
      </c>
      <c r="BH11" s="191">
        <f>VLOOKUP(BH10,'Preisindizes Strom 2023 Bas.''15'!$B$8:$H$98,7,FALSE)</f>
        <v>2.1463999999999999</v>
      </c>
      <c r="BI11" s="191">
        <f>VLOOKUP(BI10,'Preisindizes Strom 2023 Bas.''15'!$B$8:$H$98,7,FALSE)</f>
        <v>2.1379999999999999</v>
      </c>
      <c r="BJ11" s="191">
        <f>VLOOKUP(BJ10,'Preisindizes Strom 2023 Bas.''15'!$B$8:$H$98,7,FALSE)</f>
        <v>2.1324000000000001</v>
      </c>
      <c r="BK11" s="191">
        <f>VLOOKUP(BK10,'Preisindizes Strom 2023 Bas.''15'!$B$8:$H$98,7,FALSE)</f>
        <v>2.1267999999999998</v>
      </c>
      <c r="BL11" s="191">
        <f>VLOOKUP(BL10,'Preisindizes Strom 2023 Bas.''15'!$B$8:$H$98,7,FALSE)</f>
        <v>2.0966</v>
      </c>
      <c r="BM11" s="191">
        <f>VLOOKUP(BM10,'Preisindizes Strom 2023 Bas.''15'!$B$8:$H$98,7,FALSE)</f>
        <v>2.0543</v>
      </c>
      <c r="BN11" s="191">
        <f>VLOOKUP(BN10,'Preisindizes Strom 2023 Bas.''15'!$B$8:$H$98,7,FALSE)</f>
        <v>2.0062000000000002</v>
      </c>
      <c r="BO11" s="191">
        <f>VLOOKUP(BO10,'Preisindizes Strom 2023 Bas.''15'!$B$8:$H$98,7,FALSE)</f>
        <v>1.9232</v>
      </c>
      <c r="BP11" s="191">
        <f>VLOOKUP(BP10,'Preisindizes Strom 2023 Bas.''15'!$B$8:$H$98,7,FALSE)</f>
        <v>1.8531</v>
      </c>
      <c r="BQ11" s="191">
        <f>VLOOKUP(BQ10,'Preisindizes Strom 2023 Bas.''15'!$B$8:$H$98,7,FALSE)</f>
        <v>1.8343</v>
      </c>
      <c r="BR11" s="191">
        <f>VLOOKUP(BR10,'Preisindizes Strom 2023 Bas.''15'!$B$8:$H$98,7,FALSE)</f>
        <v>1.8138000000000001</v>
      </c>
      <c r="BS11" s="191">
        <f>VLOOKUP(BS10,'Preisindizes Strom 2023 Bas.''15'!$B$8:$H$98,7,FALSE)</f>
        <v>1.7588999999999999</v>
      </c>
      <c r="BT11" s="191">
        <f>VLOOKUP(BT10,'Preisindizes Strom 2023 Bas.''15'!$B$8:$H$98,7,FALSE)</f>
        <v>1.7161999999999999</v>
      </c>
      <c r="BU11" s="191">
        <f>VLOOKUP(BU10,'Preisindizes Strom 2023 Bas.''15'!$B$8:$H$98,7,FALSE)</f>
        <v>1.6842999999999999</v>
      </c>
      <c r="BV11" s="191">
        <f>VLOOKUP(BV10,'Preisindizes Strom 2023 Bas.''15'!$B$8:$H$98,7,FALSE)</f>
        <v>1.6535</v>
      </c>
      <c r="BW11" s="191">
        <f>VLOOKUP(BW10,'Preisindizes Strom 2023 Bas.''15'!$B$8:$H$98,7,FALSE)</f>
        <v>1.627</v>
      </c>
      <c r="BX11" s="191">
        <f>VLOOKUP(BX10,'Preisindizes Strom 2023 Bas.''15'!$B$8:$H$98,7,FALSE)</f>
        <v>1.5934999999999999</v>
      </c>
      <c r="BY11" s="191">
        <f>VLOOKUP(BY10,'Preisindizes Strom 2023 Bas.''15'!$B$8:$H$98,7,FALSE)</f>
        <v>1.5422</v>
      </c>
      <c r="BZ11" s="191">
        <f>VLOOKUP(BZ10,'Preisindizes Strom 2023 Bas.''15'!$B$8:$H$98,7,FALSE)</f>
        <v>1.4763999999999999</v>
      </c>
      <c r="CA11" s="191">
        <f>VLOOKUP(CA10,'Preisindizes Strom 2023 Bas.''15'!$B$8:$H$98,7,FALSE)</f>
        <v>1.4136</v>
      </c>
      <c r="CB11" s="191">
        <f>VLOOKUP(CB10,'Preisindizes Strom 2023 Bas.''15'!$B$8:$H$98,7,FALSE)</f>
        <v>1.3742000000000001</v>
      </c>
      <c r="CC11" s="191">
        <f>VLOOKUP(CC10,'Preisindizes Strom 2023 Bas.''15'!$B$8:$H$98,7,FALSE)</f>
        <v>1.2701</v>
      </c>
      <c r="CD11" s="191">
        <f>VLOOKUP(CD10,'Preisindizes Strom 2023 Bas.''15'!$B$8:$H$98,7,FALSE)</f>
        <v>1.0803</v>
      </c>
      <c r="CE11" s="191">
        <f>VLOOKUP(CE10,'Preisindizes Strom 2023 Bas.''15'!$B$8:$H$98,7,FALSE)</f>
        <v>1</v>
      </c>
    </row>
    <row r="12" spans="1:87" x14ac:dyDescent="0.6">
      <c r="A12" s="189">
        <v>2</v>
      </c>
      <c r="B12" s="190" t="s">
        <v>326</v>
      </c>
      <c r="D12" s="191">
        <f>IF(ISNA(VLOOKUP(D10,'Preisindizes Strom 2023 Bas.''15'!$J$8:$R$82,9,FALSE)),0,VLOOKUP(D10,'Preisindizes Strom 2023 Bas.''15'!$J$8:$R$82,9,FALSE))</f>
        <v>0</v>
      </c>
      <c r="E12" s="191">
        <f>IF(ISNA(VLOOKUP(E10,'Preisindizes Strom 2023 Bas.''15'!$J$8:$R$82,9,FALSE)),0,VLOOKUP(E10,'Preisindizes Strom 2023 Bas.''15'!$J$8:$R$82,9,FALSE))</f>
        <v>0</v>
      </c>
      <c r="F12" s="191">
        <f>IF(ISNA(VLOOKUP(F10,'Preisindizes Strom 2023 Bas.''15'!$J$8:$R$82,9,FALSE)),0,VLOOKUP(F10,'Preisindizes Strom 2023 Bas.''15'!$J$8:$R$82,9,FALSE))</f>
        <v>0</v>
      </c>
      <c r="G12" s="191">
        <f>IF(ISNA(VLOOKUP(G10,'Preisindizes Strom 2023 Bas.''15'!$J$8:$R$82,9,FALSE)),0,VLOOKUP(G10,'Preisindizes Strom 2023 Bas.''15'!$J$8:$R$82,9,FALSE))</f>
        <v>0</v>
      </c>
      <c r="H12" s="191">
        <f>IF(ISNA(VLOOKUP(H10,'Preisindizes Strom 2023 Bas.''15'!$J$8:$R$82,9,FALSE)),0,VLOOKUP(H10,'Preisindizes Strom 2023 Bas.''15'!$J$8:$R$82,9,FALSE))</f>
        <v>0</v>
      </c>
      <c r="I12" s="191">
        <f>IF(ISNA(VLOOKUP(I10,'Preisindizes Strom 2023 Bas.''15'!$J$8:$R$82,9,FALSE)),0,VLOOKUP(I10,'Preisindizes Strom 2023 Bas.''15'!$J$8:$R$82,9,FALSE))</f>
        <v>0</v>
      </c>
      <c r="J12" s="191">
        <f>IF(ISNA(VLOOKUP(J10,'Preisindizes Strom 2023 Bas.''15'!$J$8:$R$82,9,FALSE)),0,VLOOKUP(J10,'Preisindizes Strom 2023 Bas.''15'!$J$8:$R$82,9,FALSE))</f>
        <v>0</v>
      </c>
      <c r="K12" s="191">
        <f>IF(ISNA(VLOOKUP(K10,'Preisindizes Strom 2023 Bas.''15'!$J$8:$R$82,9,FALSE)),0,VLOOKUP(K10,'Preisindizes Strom 2023 Bas.''15'!$J$8:$R$82,9,FALSE))</f>
        <v>0</v>
      </c>
      <c r="L12" s="191">
        <f>IF(ISNA(VLOOKUP(L10,'Preisindizes Strom 2023 Bas.''15'!$J$8:$R$82,9,FALSE)),0,VLOOKUP(L10,'Preisindizes Strom 2023 Bas.''15'!$J$8:$R$82,9,FALSE))</f>
        <v>0</v>
      </c>
      <c r="M12" s="191">
        <f>IF(ISNA(VLOOKUP(M10,'Preisindizes Strom 2023 Bas.''15'!$J$8:$R$82,9,FALSE)),0,VLOOKUP(M10,'Preisindizes Strom 2023 Bas.''15'!$J$8:$R$82,9,FALSE))</f>
        <v>0</v>
      </c>
      <c r="N12" s="191">
        <f>IF(ISNA(VLOOKUP(N10,'Preisindizes Strom 2023 Bas.''15'!$J$8:$R$82,9,FALSE)),0,VLOOKUP(N10,'Preisindizes Strom 2023 Bas.''15'!$J$8:$R$82,9,FALSE))</f>
        <v>0</v>
      </c>
      <c r="O12" s="191">
        <f>IF(ISNA(VLOOKUP(O10,'Preisindizes Strom 2023 Bas.''15'!$J$8:$R$82,9,FALSE)),0,VLOOKUP(O10,'Preisindizes Strom 2023 Bas.''15'!$J$8:$R$82,9,FALSE))</f>
        <v>0</v>
      </c>
      <c r="P12" s="191">
        <f>IF(ISNA(VLOOKUP(P10,'Preisindizes Strom 2023 Bas.''15'!$J$8:$R$82,9,FALSE)),0,VLOOKUP(P10,'Preisindizes Strom 2023 Bas.''15'!$J$8:$R$82,9,FALSE))</f>
        <v>0</v>
      </c>
      <c r="Q12" s="191">
        <f>IF(ISNA(VLOOKUP(Q10,'Preisindizes Strom 2023 Bas.''15'!$J$8:$R$82,9,FALSE)),0,VLOOKUP(Q10,'Preisindizes Strom 2023 Bas.''15'!$J$8:$R$82,9,FALSE))</f>
        <v>0</v>
      </c>
      <c r="R12" s="191">
        <f>IF(ISNA(VLOOKUP(R10,'Preisindizes Strom 2023 Bas.''15'!$J$8:$R$82,9,FALSE)),0,VLOOKUP(R10,'Preisindizes Strom 2023 Bas.''15'!$J$8:$R$82,9,FALSE))</f>
        <v>3.4327999999999999</v>
      </c>
      <c r="S12" s="191">
        <f>IF(ISNA(VLOOKUP(S10,'Preisindizes Strom 2023 Bas.''15'!$J$8:$R$82,9,FALSE)),0,VLOOKUP(S10,'Preisindizes Strom 2023 Bas.''15'!$J$8:$R$82,9,FALSE))</f>
        <v>3.3121</v>
      </c>
      <c r="T12" s="191">
        <f>IF(ISNA(VLOOKUP(T10,'Preisindizes Strom 2023 Bas.''15'!$J$8:$R$82,9,FALSE)),0,VLOOKUP(T10,'Preisindizes Strom 2023 Bas.''15'!$J$8:$R$82,9,FALSE))</f>
        <v>3.2132000000000001</v>
      </c>
      <c r="U12" s="191">
        <f>IF(ISNA(VLOOKUP(U10,'Preisindizes Strom 2023 Bas.''15'!$J$8:$R$82,9,FALSE)),0,VLOOKUP(U10,'Preisindizes Strom 2023 Bas.''15'!$J$8:$R$82,9,FALSE))</f>
        <v>3.2339000000000002</v>
      </c>
      <c r="V12" s="191">
        <f>IF(ISNA(VLOOKUP(V10,'Preisindizes Strom 2023 Bas.''15'!$J$8:$R$82,9,FALSE)),0,VLOOKUP(V10,'Preisindizes Strom 2023 Bas.''15'!$J$8:$R$82,9,FALSE))</f>
        <v>3.1593</v>
      </c>
      <c r="W12" s="191">
        <f>IF(ISNA(VLOOKUP(W10,'Preisindizes Strom 2023 Bas.''15'!$J$8:$R$82,9,FALSE)),0,VLOOKUP(W10,'Preisindizes Strom 2023 Bas.''15'!$J$8:$R$82,9,FALSE))</f>
        <v>3.1265999999999998</v>
      </c>
      <c r="X12" s="191">
        <f>IF(ISNA(VLOOKUP(X10,'Preisindizes Strom 2023 Bas.''15'!$J$8:$R$82,9,FALSE)),0,VLOOKUP(X10,'Preisindizes Strom 2023 Bas.''15'!$J$8:$R$82,9,FALSE))</f>
        <v>2.8815</v>
      </c>
      <c r="Y12" s="191">
        <f>IF(ISNA(VLOOKUP(Y10,'Preisindizes Strom 2023 Bas.''15'!$J$8:$R$82,9,FALSE)),0,VLOOKUP(Y10,'Preisindizes Strom 2023 Bas.''15'!$J$8:$R$82,9,FALSE))</f>
        <v>2.7202000000000002</v>
      </c>
      <c r="Z12" s="191">
        <f>IF(ISNA(VLOOKUP(Z10,'Preisindizes Strom 2023 Bas.''15'!$J$8:$R$82,9,FALSE)),0,VLOOKUP(Z10,'Preisindizes Strom 2023 Bas.''15'!$J$8:$R$82,9,FALSE))</f>
        <v>2.5455999999999999</v>
      </c>
      <c r="AA12" s="191">
        <f>IF(ISNA(VLOOKUP(AA10,'Preisindizes Strom 2023 Bas.''15'!$J$8:$R$82,9,FALSE)),0,VLOOKUP(AA10,'Preisindizes Strom 2023 Bas.''15'!$J$8:$R$82,9,FALSE))</f>
        <v>2.7907000000000002</v>
      </c>
      <c r="AB12" s="191">
        <f>IF(ISNA(VLOOKUP(AB10,'Preisindizes Strom 2023 Bas.''15'!$J$8:$R$82,9,FALSE)),0,VLOOKUP(AB10,'Preisindizes Strom 2023 Bas.''15'!$J$8:$R$82,9,FALSE))</f>
        <v>2.7856000000000001</v>
      </c>
      <c r="AC12" s="191">
        <f>IF(ISNA(VLOOKUP(AC10,'Preisindizes Strom 2023 Bas.''15'!$J$8:$R$82,9,FALSE)),0,VLOOKUP(AC10,'Preisindizes Strom 2023 Bas.''15'!$J$8:$R$82,9,FALSE))</f>
        <v>2.6625000000000001</v>
      </c>
      <c r="AD12" s="191">
        <f>IF(ISNA(VLOOKUP(AD10,'Preisindizes Strom 2023 Bas.''15'!$J$8:$R$82,9,FALSE)),0,VLOOKUP(AD10,'Preisindizes Strom 2023 Bas.''15'!$J$8:$R$82,9,FALSE))</f>
        <v>2.4744999999999999</v>
      </c>
      <c r="AE12" s="191">
        <f>IF(ISNA(VLOOKUP(AE10,'Preisindizes Strom 2023 Bas.''15'!$J$8:$R$82,9,FALSE)),0,VLOOKUP(AE10,'Preisindizes Strom 2023 Bas.''15'!$J$8:$R$82,9,FALSE))</f>
        <v>2.5413000000000001</v>
      </c>
      <c r="AF12" s="191">
        <f>IF(ISNA(VLOOKUP(AF10,'Preisindizes Strom 2023 Bas.''15'!$J$8:$R$82,9,FALSE)),0,VLOOKUP(AF10,'Preisindizes Strom 2023 Bas.''15'!$J$8:$R$82,9,FALSE))</f>
        <v>2.5243000000000002</v>
      </c>
      <c r="AG12" s="191">
        <f>IF(ISNA(VLOOKUP(AG10,'Preisindizes Strom 2023 Bas.''15'!$J$8:$R$82,9,FALSE)),0,VLOOKUP(AG10,'Preisindizes Strom 2023 Bas.''15'!$J$8:$R$82,9,FALSE))</f>
        <v>2.3997000000000002</v>
      </c>
      <c r="AH12" s="191">
        <f>IF(ISNA(VLOOKUP(AH10,'Preisindizes Strom 2023 Bas.''15'!$J$8:$R$82,9,FALSE)),0,VLOOKUP(AH10,'Preisindizes Strom 2023 Bas.''15'!$J$8:$R$82,9,FALSE))</f>
        <v>2.2593999999999999</v>
      </c>
      <c r="AI12" s="191">
        <f>IF(ISNA(VLOOKUP(AI10,'Preisindizes Strom 2023 Bas.''15'!$J$8:$R$82,9,FALSE)),0,VLOOKUP(AI10,'Preisindizes Strom 2023 Bas.''15'!$J$8:$R$82,9,FALSE))</f>
        <v>2.3732000000000002</v>
      </c>
      <c r="AJ12" s="191">
        <f>IF(ISNA(VLOOKUP(AJ10,'Preisindizes Strom 2023 Bas.''15'!$J$8:$R$82,9,FALSE)),0,VLOOKUP(AJ10,'Preisindizes Strom 2023 Bas.''15'!$J$8:$R$82,9,FALSE))</f>
        <v>2.3184999999999998</v>
      </c>
      <c r="AK12" s="191">
        <f>IF(ISNA(VLOOKUP(AK10,'Preisindizes Strom 2023 Bas.''15'!$J$8:$R$82,9,FALSE)),0,VLOOKUP(AK10,'Preisindizes Strom 2023 Bas.''15'!$J$8:$R$82,9,FALSE))</f>
        <v>2.2938000000000001</v>
      </c>
      <c r="AL12" s="191">
        <f>IF(ISNA(VLOOKUP(AL10,'Preisindizes Strom 2023 Bas.''15'!$J$8:$R$82,9,FALSE)),0,VLOOKUP(AL10,'Preisindizes Strom 2023 Bas.''15'!$J$8:$R$82,9,FALSE))</f>
        <v>2.2425999999999999</v>
      </c>
      <c r="AM12" s="191">
        <f>IF(ISNA(VLOOKUP(AM10,'Preisindizes Strom 2023 Bas.''15'!$J$8:$R$82,9,FALSE)),0,VLOOKUP(AM10,'Preisindizes Strom 2023 Bas.''15'!$J$8:$R$82,9,FALSE))</f>
        <v>2.0615999999999999</v>
      </c>
      <c r="AN12" s="191">
        <f>IF(ISNA(VLOOKUP(AN10,'Preisindizes Strom 2023 Bas.''15'!$J$8:$R$82,9,FALSE)),0,VLOOKUP(AN10,'Preisindizes Strom 2023 Bas.''15'!$J$8:$R$82,9,FALSE))</f>
        <v>1.8861000000000001</v>
      </c>
      <c r="AO12" s="191">
        <f>IF(ISNA(VLOOKUP(AO10,'Preisindizes Strom 2023 Bas.''15'!$J$8:$R$82,9,FALSE)),0,VLOOKUP(AO10,'Preisindizes Strom 2023 Bas.''15'!$J$8:$R$82,9,FALSE))</f>
        <v>1.8222</v>
      </c>
      <c r="AP12" s="191">
        <f>IF(ISNA(VLOOKUP(AP10,'Preisindizes Strom 2023 Bas.''15'!$J$8:$R$82,9,FALSE)),0,VLOOKUP(AP10,'Preisindizes Strom 2023 Bas.''15'!$J$8:$R$82,9,FALSE))</f>
        <v>1.8222</v>
      </c>
      <c r="AQ12" s="191">
        <f>IF(ISNA(VLOOKUP(AQ10,'Preisindizes Strom 2023 Bas.''15'!$J$8:$R$82,9,FALSE)),0,VLOOKUP(AQ10,'Preisindizes Strom 2023 Bas.''15'!$J$8:$R$82,9,FALSE))</f>
        <v>1.7770999999999999</v>
      </c>
      <c r="AR12" s="191">
        <f>IF(ISNA(VLOOKUP(AR10,'Preisindizes Strom 2023 Bas.''15'!$J$8:$R$82,9,FALSE)),0,VLOOKUP(AR10,'Preisindizes Strom 2023 Bas.''15'!$J$8:$R$82,9,FALSE))</f>
        <v>1.7402</v>
      </c>
      <c r="AS12" s="191">
        <f>IF(ISNA(VLOOKUP(AS10,'Preisindizes Strom 2023 Bas.''15'!$J$8:$R$82,9,FALSE)),0,VLOOKUP(AS10,'Preisindizes Strom 2023 Bas.''15'!$J$8:$R$82,9,FALSE))</f>
        <v>1.7163999999999999</v>
      </c>
      <c r="AT12" s="191">
        <f>IF(ISNA(VLOOKUP(AT10,'Preisindizes Strom 2023 Bas.''15'!$J$8:$R$82,9,FALSE)),0,VLOOKUP(AT10,'Preisindizes Strom 2023 Bas.''15'!$J$8:$R$82,9,FALSE))</f>
        <v>1.7362</v>
      </c>
      <c r="AU12" s="191">
        <f>IF(ISNA(VLOOKUP(AU10,'Preisindizes Strom 2023 Bas.''15'!$J$8:$R$82,9,FALSE)),0,VLOOKUP(AU10,'Preisindizes Strom 2023 Bas.''15'!$J$8:$R$82,9,FALSE))</f>
        <v>1.7124999999999999</v>
      </c>
      <c r="AV12" s="191">
        <f>IF(ISNA(VLOOKUP(AV10,'Preisindizes Strom 2023 Bas.''15'!$J$8:$R$82,9,FALSE)),0,VLOOKUP(AV10,'Preisindizes Strom 2023 Bas.''15'!$J$8:$R$82,9,FALSE))</f>
        <v>1.6452</v>
      </c>
      <c r="AW12" s="191">
        <f>IF(ISNA(VLOOKUP(AW10,'Preisindizes Strom 2023 Bas.''15'!$J$8:$R$82,9,FALSE)),0,VLOOKUP(AW10,'Preisindizes Strom 2023 Bas.''15'!$J$8:$R$82,9,FALSE))</f>
        <v>1.5964</v>
      </c>
      <c r="AX12" s="191">
        <f>IF(ISNA(VLOOKUP(AX10,'Preisindizes Strom 2023 Bas.''15'!$J$8:$R$82,9,FALSE)),0,VLOOKUP(AX10,'Preisindizes Strom 2023 Bas.''15'!$J$8:$R$82,9,FALSE))</f>
        <v>1.5947</v>
      </c>
      <c r="AY12" s="191">
        <f>IF(ISNA(VLOOKUP(AY10,'Preisindizes Strom 2023 Bas.''15'!$J$8:$R$82,9,FALSE)),0,VLOOKUP(AY10,'Preisindizes Strom 2023 Bas.''15'!$J$8:$R$82,9,FALSE))</f>
        <v>1.5488</v>
      </c>
      <c r="AZ12" s="191">
        <f>IF(ISNA(VLOOKUP(AZ10,'Preisindizes Strom 2023 Bas.''15'!$J$8:$R$82,9,FALSE)),0,VLOOKUP(AZ10,'Preisindizes Strom 2023 Bas.''15'!$J$8:$R$82,9,FALSE))</f>
        <v>1.5192000000000001</v>
      </c>
      <c r="BA12" s="191">
        <f>IF(ISNA(VLOOKUP(BA10,'Preisindizes Strom 2023 Bas.''15'!$J$8:$R$82,9,FALSE)),0,VLOOKUP(BA10,'Preisindizes Strom 2023 Bas.''15'!$J$8:$R$82,9,FALSE))</f>
        <v>1.5330999999999999</v>
      </c>
      <c r="BB12" s="191">
        <f>IF(ISNA(VLOOKUP(BB10,'Preisindizes Strom 2023 Bas.''15'!$J$8:$R$82,9,FALSE)),0,VLOOKUP(BB10,'Preisindizes Strom 2023 Bas.''15'!$J$8:$R$82,9,FALSE))</f>
        <v>1.5456000000000001</v>
      </c>
      <c r="BC12" s="191">
        <f>IF(ISNA(VLOOKUP(BC10,'Preisindizes Strom 2023 Bas.''15'!$J$8:$R$82,9,FALSE)),0,VLOOKUP(BC10,'Preisindizes Strom 2023 Bas.''15'!$J$8:$R$82,9,FALSE))</f>
        <v>1.5632999999999999</v>
      </c>
      <c r="BD12" s="191">
        <f>IF(ISNA(VLOOKUP(BD10,'Preisindizes Strom 2023 Bas.''15'!$J$8:$R$82,9,FALSE)),0,VLOOKUP(BD10,'Preisindizes Strom 2023 Bas.''15'!$J$8:$R$82,9,FALSE))</f>
        <v>1.6327</v>
      </c>
      <c r="BE12" s="191">
        <f>IF(ISNA(VLOOKUP(BE10,'Preisindizes Strom 2023 Bas.''15'!$J$8:$R$82,9,FALSE)),0,VLOOKUP(BE10,'Preisindizes Strom 2023 Bas.''15'!$J$8:$R$82,9,FALSE))</f>
        <v>1.7048000000000001</v>
      </c>
      <c r="BF12" s="191">
        <f>IF(ISNA(VLOOKUP(BF10,'Preisindizes Strom 2023 Bas.''15'!$J$8:$R$82,9,FALSE)),0,VLOOKUP(BF10,'Preisindizes Strom 2023 Bas.''15'!$J$8:$R$82,9,FALSE))</f>
        <v>1.7402</v>
      </c>
      <c r="BG12" s="191">
        <f>IF(ISNA(VLOOKUP(BG10,'Preisindizes Strom 2023 Bas.''15'!$J$8:$R$82,9,FALSE)),0,VLOOKUP(BG10,'Preisindizes Strom 2023 Bas.''15'!$J$8:$R$82,9,FALSE))</f>
        <v>1.7544</v>
      </c>
      <c r="BH12" s="191">
        <f>IF(ISNA(VLOOKUP(BH10,'Preisindizes Strom 2023 Bas.''15'!$J$8:$R$82,9,FALSE)),0,VLOOKUP(BH10,'Preisindizes Strom 2023 Bas.''15'!$J$8:$R$82,9,FALSE))</f>
        <v>1.7085999999999999</v>
      </c>
      <c r="BI12" s="191">
        <f>IF(ISNA(VLOOKUP(BI10,'Preisindizes Strom 2023 Bas.''15'!$J$8:$R$82,9,FALSE)),0,VLOOKUP(BI10,'Preisindizes Strom 2023 Bas.''15'!$J$8:$R$82,9,FALSE))</f>
        <v>1.7143999999999999</v>
      </c>
      <c r="BJ12" s="191">
        <f>IF(ISNA(VLOOKUP(BJ10,'Preisindizes Strom 2023 Bas.''15'!$J$8:$R$82,9,FALSE)),0,VLOOKUP(BJ10,'Preisindizes Strom 2023 Bas.''15'!$J$8:$R$82,9,FALSE))</f>
        <v>1.7322</v>
      </c>
      <c r="BK12" s="191">
        <f>IF(ISNA(VLOOKUP(BK10,'Preisindizes Strom 2023 Bas.''15'!$J$8:$R$82,9,FALSE)),0,VLOOKUP(BK10,'Preisindizes Strom 2023 Bas.''15'!$J$8:$R$82,9,FALSE))</f>
        <v>1.7503</v>
      </c>
      <c r="BL12" s="191">
        <f>IF(ISNA(VLOOKUP(BL10,'Preisindizes Strom 2023 Bas.''15'!$J$8:$R$82,9,FALSE)),0,VLOOKUP(BL10,'Preisindizes Strom 2023 Bas.''15'!$J$8:$R$82,9,FALSE))</f>
        <v>1.7523</v>
      </c>
      <c r="BM12" s="191">
        <f>IF(ISNA(VLOOKUP(BM10,'Preisindizes Strom 2023 Bas.''15'!$J$8:$R$82,9,FALSE)),0,VLOOKUP(BM10,'Preisindizes Strom 2023 Bas.''15'!$J$8:$R$82,9,FALSE))</f>
        <v>1.7645999999999999</v>
      </c>
      <c r="BN12" s="191">
        <f>IF(ISNA(VLOOKUP(BN10,'Preisindizes Strom 2023 Bas.''15'!$J$8:$R$82,9,FALSE)),0,VLOOKUP(BN10,'Preisindizes Strom 2023 Bas.''15'!$J$8:$R$82,9,FALSE))</f>
        <v>1.7009000000000001</v>
      </c>
      <c r="BO12" s="191">
        <f>IF(ISNA(VLOOKUP(BO10,'Preisindizes Strom 2023 Bas.''15'!$J$8:$R$82,9,FALSE)),0,VLOOKUP(BO10,'Preisindizes Strom 2023 Bas.''15'!$J$8:$R$82,9,FALSE))</f>
        <v>1.6541999999999999</v>
      </c>
      <c r="BP12" s="191">
        <f>IF(ISNA(VLOOKUP(BP10,'Preisindizes Strom 2023 Bas.''15'!$J$8:$R$82,9,FALSE)),0,VLOOKUP(BP10,'Preisindizes Strom 2023 Bas.''15'!$J$8:$R$82,9,FALSE))</f>
        <v>1.6397999999999999</v>
      </c>
      <c r="BQ12" s="191">
        <f>IF(ISNA(VLOOKUP(BQ10,'Preisindizes Strom 2023 Bas.''15'!$J$8:$R$82,9,FALSE)),0,VLOOKUP(BQ10,'Preisindizes Strom 2023 Bas.''15'!$J$8:$R$82,9,FALSE))</f>
        <v>1.6652</v>
      </c>
      <c r="BR12" s="191">
        <f>IF(ISNA(VLOOKUP(BR10,'Preisindizes Strom 2023 Bas.''15'!$J$8:$R$82,9,FALSE)),0,VLOOKUP(BR10,'Preisindizes Strom 2023 Bas.''15'!$J$8:$R$82,9,FALSE))</f>
        <v>1.6506000000000001</v>
      </c>
      <c r="BS12" s="191">
        <f>IF(ISNA(VLOOKUP(BS10,'Preisindizes Strom 2023 Bas.''15'!$J$8:$R$82,9,FALSE)),0,VLOOKUP(BS10,'Preisindizes Strom 2023 Bas.''15'!$J$8:$R$82,9,FALSE))</f>
        <v>1.5730999999999999</v>
      </c>
      <c r="BT12" s="191">
        <f>IF(ISNA(VLOOKUP(BT10,'Preisindizes Strom 2023 Bas.''15'!$J$8:$R$82,9,FALSE)),0,VLOOKUP(BT10,'Preisindizes Strom 2023 Bas.''15'!$J$8:$R$82,9,FALSE))</f>
        <v>1.552</v>
      </c>
      <c r="BU12" s="191">
        <f>IF(ISNA(VLOOKUP(BU10,'Preisindizes Strom 2023 Bas.''15'!$J$8:$R$82,9,FALSE)),0,VLOOKUP(BU10,'Preisindizes Strom 2023 Bas.''15'!$J$8:$R$82,9,FALSE))</f>
        <v>1.5551999999999999</v>
      </c>
      <c r="BV12" s="191">
        <f>IF(ISNA(VLOOKUP(BV10,'Preisindizes Strom 2023 Bas.''15'!$J$8:$R$82,9,FALSE)),0,VLOOKUP(BV10,'Preisindizes Strom 2023 Bas.''15'!$J$8:$R$82,9,FALSE))</f>
        <v>1.5504</v>
      </c>
      <c r="BW12" s="191">
        <f>IF(ISNA(VLOOKUP(BW10,'Preisindizes Strom 2023 Bas.''15'!$J$8:$R$82,9,FALSE)),0,VLOOKUP(BW10,'Preisindizes Strom 2023 Bas.''15'!$J$8:$R$82,9,FALSE))</f>
        <v>1.5069999999999999</v>
      </c>
      <c r="BX12" s="191">
        <f>IF(ISNA(VLOOKUP(BX10,'Preisindizes Strom 2023 Bas.''15'!$J$8:$R$82,9,FALSE)),0,VLOOKUP(BX10,'Preisindizes Strom 2023 Bas.''15'!$J$8:$R$82,9,FALSE))</f>
        <v>1.5069999999999999</v>
      </c>
      <c r="BY12" s="191">
        <f>IF(ISNA(VLOOKUP(BY10,'Preisindizes Strom 2023 Bas.''15'!$J$8:$R$82,9,FALSE)),0,VLOOKUP(BY10,'Preisindizes Strom 2023 Bas.''15'!$J$8:$R$82,9,FALSE))</f>
        <v>1.466</v>
      </c>
      <c r="BZ12" s="191">
        <f>IF(ISNA(VLOOKUP(BZ10,'Preisindizes Strom 2023 Bas.''15'!$J$8:$R$82,9,FALSE)),0,VLOOKUP(BZ10,'Preisindizes Strom 2023 Bas.''15'!$J$8:$R$82,9,FALSE))</f>
        <v>1.4018999999999999</v>
      </c>
      <c r="CA12" s="191">
        <f>IF(ISNA(VLOOKUP(CA10,'Preisindizes Strom 2023 Bas.''15'!$J$8:$R$82,9,FALSE)),0,VLOOKUP(CA10,'Preisindizes Strom 2023 Bas.''15'!$J$8:$R$82,9,FALSE))</f>
        <v>1.3454999999999999</v>
      </c>
      <c r="CB12" s="191">
        <f>IF(ISNA(VLOOKUP(CB10,'Preisindizes Strom 2023 Bas.''15'!$J$8:$R$82,9,FALSE)),0,VLOOKUP(CB10,'Preisindizes Strom 2023 Bas.''15'!$J$8:$R$82,9,FALSE))</f>
        <v>1.3219000000000001</v>
      </c>
      <c r="CC12" s="191">
        <f>IF(ISNA(VLOOKUP(CC10,'Preisindizes Strom 2023 Bas.''15'!$J$8:$R$82,9,FALSE)),0,VLOOKUP(CC10,'Preisindizes Strom 2023 Bas.''15'!$J$8:$R$82,9,FALSE))</f>
        <v>1.2517</v>
      </c>
      <c r="CD12" s="191">
        <f>IF(ISNA(VLOOKUP(CD10,'Preisindizes Strom 2023 Bas.''15'!$J$8:$R$82,9,FALSE)),0,VLOOKUP(CD10,'Preisindizes Strom 2023 Bas.''15'!$J$8:$R$82,9,FALSE))</f>
        <v>1.0672999999999999</v>
      </c>
      <c r="CE12" s="191">
        <f>IF(ISNA(VLOOKUP(CE10,'Preisindizes Strom 2023 Bas.''15'!$J$8:$R$82,9,FALSE)),0,VLOOKUP(CE10,'Preisindizes Strom 2023 Bas.''15'!$J$8:$R$82,9,FALSE))</f>
        <v>1</v>
      </c>
    </row>
    <row r="13" spans="1:87" x14ac:dyDescent="0.6">
      <c r="A13" s="189">
        <v>3</v>
      </c>
      <c r="B13" s="190" t="s">
        <v>327</v>
      </c>
      <c r="D13" s="191">
        <f>IF(ISNA(VLOOKUP(D10,'Preisindizes Strom 2023 Bas.''15'!$T$8:$AE$82,12,FALSE)),0,VLOOKUP(D10,'Preisindizes Strom 2023 Bas.''15'!$T$8:$AE$82,12,FALSE))</f>
        <v>0</v>
      </c>
      <c r="E13" s="191">
        <f>IF(ISNA(VLOOKUP(E10,'Preisindizes Strom 2023 Bas.''15'!$T$8:$AE$82,12,FALSE)),0,VLOOKUP(E10,'Preisindizes Strom 2023 Bas.''15'!$T$8:$AE$82,12,FALSE))</f>
        <v>0</v>
      </c>
      <c r="F13" s="191">
        <f>IF(ISNA(VLOOKUP(F10,'Preisindizes Strom 2023 Bas.''15'!$T$8:$AE$82,12,FALSE)),0,VLOOKUP(F10,'Preisindizes Strom 2023 Bas.''15'!$T$8:$AE$82,12,FALSE))</f>
        <v>0</v>
      </c>
      <c r="G13" s="191">
        <f>IF(ISNA(VLOOKUP(G10,'Preisindizes Strom 2023 Bas.''15'!$T$8:$AE$82,12,FALSE)),0,VLOOKUP(G10,'Preisindizes Strom 2023 Bas.''15'!$T$8:$AE$82,12,FALSE))</f>
        <v>0</v>
      </c>
      <c r="H13" s="191">
        <f>IF(ISNA(VLOOKUP(H10,'Preisindizes Strom 2023 Bas.''15'!$T$8:$AE$82,12,FALSE)),0,VLOOKUP(H10,'Preisindizes Strom 2023 Bas.''15'!$T$8:$AE$82,12,FALSE))</f>
        <v>0</v>
      </c>
      <c r="I13" s="191">
        <f>IF(ISNA(VLOOKUP(I10,'Preisindizes Strom 2023 Bas.''15'!$T$8:$AE$82,12,FALSE)),0,VLOOKUP(I10,'Preisindizes Strom 2023 Bas.''15'!$T$8:$AE$82,12,FALSE))</f>
        <v>0</v>
      </c>
      <c r="J13" s="191">
        <f>IF(ISNA(VLOOKUP(J10,'Preisindizes Strom 2023 Bas.''15'!$T$8:$AE$82,12,FALSE)),0,VLOOKUP(J10,'Preisindizes Strom 2023 Bas.''15'!$T$8:$AE$82,12,FALSE))</f>
        <v>0</v>
      </c>
      <c r="K13" s="191">
        <f>IF(ISNA(VLOOKUP(K10,'Preisindizes Strom 2023 Bas.''15'!$T$8:$AE$82,12,FALSE)),0,VLOOKUP(K10,'Preisindizes Strom 2023 Bas.''15'!$T$8:$AE$82,12,FALSE))</f>
        <v>0</v>
      </c>
      <c r="L13" s="191">
        <f>IF(ISNA(VLOOKUP(L10,'Preisindizes Strom 2023 Bas.''15'!$T$8:$AE$82,12,FALSE)),0,VLOOKUP(L10,'Preisindizes Strom 2023 Bas.''15'!$T$8:$AE$82,12,FALSE))</f>
        <v>0</v>
      </c>
      <c r="M13" s="191">
        <f>IF(ISNA(VLOOKUP(M10,'Preisindizes Strom 2023 Bas.''15'!$T$8:$AE$82,12,FALSE)),0,VLOOKUP(M10,'Preisindizes Strom 2023 Bas.''15'!$T$8:$AE$82,12,FALSE))</f>
        <v>0</v>
      </c>
      <c r="N13" s="191">
        <f>IF(ISNA(VLOOKUP(N10,'Preisindizes Strom 2023 Bas.''15'!$T$8:$AE$82,12,FALSE)),0,VLOOKUP(N10,'Preisindizes Strom 2023 Bas.''15'!$T$8:$AE$82,12,FALSE))</f>
        <v>0</v>
      </c>
      <c r="O13" s="191">
        <f>IF(ISNA(VLOOKUP(O10,'Preisindizes Strom 2023 Bas.''15'!$T$8:$AE$82,12,FALSE)),0,VLOOKUP(O10,'Preisindizes Strom 2023 Bas.''15'!$T$8:$AE$82,12,FALSE))</f>
        <v>0</v>
      </c>
      <c r="P13" s="191">
        <f>IF(ISNA(VLOOKUP(P10,'Preisindizes Strom 2023 Bas.''15'!$T$8:$AE$82,12,FALSE)),0,VLOOKUP(P10,'Preisindizes Strom 2023 Bas.''15'!$T$8:$AE$82,12,FALSE))</f>
        <v>0</v>
      </c>
      <c r="Q13" s="191">
        <f>IF(ISNA(VLOOKUP(Q10,'Preisindizes Strom 2023 Bas.''15'!$T$8:$AE$82,12,FALSE)),0,VLOOKUP(Q10,'Preisindizes Strom 2023 Bas.''15'!$T$8:$AE$82,12,FALSE))</f>
        <v>0</v>
      </c>
      <c r="R13" s="191">
        <f>IF(ISNA(VLOOKUP(R10,'Preisindizes Strom 2023 Bas.''15'!$T$8:$AE$82,12,FALSE)),0,VLOOKUP(R10,'Preisindizes Strom 2023 Bas.''15'!$T$8:$AE$82,12,FALSE))</f>
        <v>4.0740999999999996</v>
      </c>
      <c r="S13" s="191">
        <f>IF(ISNA(VLOOKUP(S10,'Preisindizes Strom 2023 Bas.''15'!$T$8:$AE$82,12,FALSE)),0,VLOOKUP(S10,'Preisindizes Strom 2023 Bas.''15'!$T$8:$AE$82,12,FALSE))</f>
        <v>3.9792999999999998</v>
      </c>
      <c r="T13" s="191">
        <f>IF(ISNA(VLOOKUP(T10,'Preisindizes Strom 2023 Bas.''15'!$T$8:$AE$82,12,FALSE)),0,VLOOKUP(T10,'Preisindizes Strom 2023 Bas.''15'!$T$8:$AE$82,12,FALSE))</f>
        <v>3.8119000000000001</v>
      </c>
      <c r="U13" s="191">
        <f>IF(ISNA(VLOOKUP(U10,'Preisindizes Strom 2023 Bas.''15'!$T$8:$AE$82,12,FALSE)),0,VLOOKUP(U10,'Preisindizes Strom 2023 Bas.''15'!$T$8:$AE$82,12,FALSE))</f>
        <v>3.7198000000000002</v>
      </c>
      <c r="V13" s="191">
        <f>IF(ISNA(VLOOKUP(V10,'Preisindizes Strom 2023 Bas.''15'!$T$8:$AE$82,12,FALSE)),0,VLOOKUP(V10,'Preisindizes Strom 2023 Bas.''15'!$T$8:$AE$82,12,FALSE))</f>
        <v>3.6406999999999998</v>
      </c>
      <c r="W13" s="191">
        <f>IF(ISNA(VLOOKUP(W10,'Preisindizes Strom 2023 Bas.''15'!$T$8:$AE$82,12,FALSE)),0,VLOOKUP(W10,'Preisindizes Strom 2023 Bas.''15'!$T$8:$AE$82,12,FALSE))</f>
        <v>3.6667000000000001</v>
      </c>
      <c r="X13" s="191">
        <f>IF(ISNA(VLOOKUP(X10,'Preisindizes Strom 2023 Bas.''15'!$T$8:$AE$82,12,FALSE)),0,VLOOKUP(X10,'Preisindizes Strom 2023 Bas.''15'!$T$8:$AE$82,12,FALSE))</f>
        <v>3.5402</v>
      </c>
      <c r="Y13" s="191">
        <f>IF(ISNA(VLOOKUP(Y10,'Preisindizes Strom 2023 Bas.''15'!$T$8:$AE$82,12,FALSE)),0,VLOOKUP(Y10,'Preisindizes Strom 2023 Bas.''15'!$T$8:$AE$82,12,FALSE))</f>
        <v>3.4070999999999998</v>
      </c>
      <c r="Z13" s="191">
        <f>IF(ISNA(VLOOKUP(Z10,'Preisindizes Strom 2023 Bas.''15'!$T$8:$AE$82,12,FALSE)),0,VLOOKUP(Z10,'Preisindizes Strom 2023 Bas.''15'!$T$8:$AE$82,12,FALSE))</f>
        <v>3.2149999999999999</v>
      </c>
      <c r="AA13" s="191">
        <f>IF(ISNA(VLOOKUP(AA10,'Preisindizes Strom 2023 Bas.''15'!$T$8:$AE$82,12,FALSE)),0,VLOOKUP(AA10,'Preisindizes Strom 2023 Bas.''15'!$T$8:$AE$82,12,FALSE))</f>
        <v>3.5402</v>
      </c>
      <c r="AB13" s="191">
        <f>IF(ISNA(VLOOKUP(AB10,'Preisindizes Strom 2023 Bas.''15'!$T$8:$AE$82,12,FALSE)),0,VLOOKUP(AB10,'Preisindizes Strom 2023 Bas.''15'!$T$8:$AE$82,12,FALSE))</f>
        <v>3.5897000000000001</v>
      </c>
      <c r="AC13" s="191">
        <f>IF(ISNA(VLOOKUP(AC10,'Preisindizes Strom 2023 Bas.''15'!$T$8:$AE$82,12,FALSE)),0,VLOOKUP(AC10,'Preisindizes Strom 2023 Bas.''15'!$T$8:$AE$82,12,FALSE))</f>
        <v>3.319</v>
      </c>
      <c r="AD13" s="191">
        <f>IF(ISNA(VLOOKUP(AD10,'Preisindizes Strom 2023 Bas.''15'!$T$8:$AE$82,12,FALSE)),0,VLOOKUP(AD10,'Preisindizes Strom 2023 Bas.''15'!$T$8:$AE$82,12,FALSE))</f>
        <v>2.9672000000000001</v>
      </c>
      <c r="AE13" s="191">
        <f>IF(ISNA(VLOOKUP(AE10,'Preisindizes Strom 2023 Bas.''15'!$T$8:$AE$82,12,FALSE)),0,VLOOKUP(AE10,'Preisindizes Strom 2023 Bas.''15'!$T$8:$AE$82,12,FALSE))</f>
        <v>2.9903</v>
      </c>
      <c r="AF13" s="191">
        <f>IF(ISNA(VLOOKUP(AF10,'Preisindizes Strom 2023 Bas.''15'!$T$8:$AE$82,12,FALSE)),0,VLOOKUP(AF10,'Preisindizes Strom 2023 Bas.''15'!$T$8:$AE$82,12,FALSE))</f>
        <v>3.0078</v>
      </c>
      <c r="AG13" s="191">
        <f>IF(ISNA(VLOOKUP(AG10,'Preisindizes Strom 2023 Bas.''15'!$T$8:$AE$82,12,FALSE)),0,VLOOKUP(AG10,'Preisindizes Strom 2023 Bas.''15'!$T$8:$AE$82,12,FALSE))</f>
        <v>2.8839000000000001</v>
      </c>
      <c r="AH13" s="191">
        <f>IF(ISNA(VLOOKUP(AH10,'Preisindizes Strom 2023 Bas.''15'!$T$8:$AE$82,12,FALSE)),0,VLOOKUP(AH10,'Preisindizes Strom 2023 Bas.''15'!$T$8:$AE$82,12,FALSE))</f>
        <v>2.6970000000000001</v>
      </c>
      <c r="AI13" s="191">
        <f>IF(ISNA(VLOOKUP(AI10,'Preisindizes Strom 2023 Bas.''15'!$T$8:$AE$82,12,FALSE)),0,VLOOKUP(AI10,'Preisindizes Strom 2023 Bas.''15'!$T$8:$AE$82,12,FALSE))</f>
        <v>2.8102</v>
      </c>
      <c r="AJ13" s="191">
        <f>IF(ISNA(VLOOKUP(AJ10,'Preisindizes Strom 2023 Bas.''15'!$T$8:$AE$82,12,FALSE)),0,VLOOKUP(AJ10,'Preisindizes Strom 2023 Bas.''15'!$T$8:$AE$82,12,FALSE))</f>
        <v>2.7160000000000002</v>
      </c>
      <c r="AK13" s="191">
        <f>IF(ISNA(VLOOKUP(AK10,'Preisindizes Strom 2023 Bas.''15'!$T$8:$AE$82,12,FALSE)),0,VLOOKUP(AK10,'Preisindizes Strom 2023 Bas.''15'!$T$8:$AE$82,12,FALSE))</f>
        <v>2.6783000000000001</v>
      </c>
      <c r="AL13" s="191">
        <f>IF(ISNA(VLOOKUP(AL10,'Preisindizes Strom 2023 Bas.''15'!$T$8:$AE$82,12,FALSE)),0,VLOOKUP(AL10,'Preisindizes Strom 2023 Bas.''15'!$T$8:$AE$82,12,FALSE))</f>
        <v>2.6970000000000001</v>
      </c>
      <c r="AM13" s="191">
        <f>IF(ISNA(VLOOKUP(AM10,'Preisindizes Strom 2023 Bas.''15'!$T$8:$AE$82,12,FALSE)),0,VLOOKUP(AM10,'Preisindizes Strom 2023 Bas.''15'!$T$8:$AE$82,12,FALSE))</f>
        <v>2.5041000000000002</v>
      </c>
      <c r="AN13" s="191">
        <f>IF(ISNA(VLOOKUP(AN10,'Preisindizes Strom 2023 Bas.''15'!$T$8:$AE$82,12,FALSE)),0,VLOOKUP(AN10,'Preisindizes Strom 2023 Bas.''15'!$T$8:$AE$82,12,FALSE))</f>
        <v>2.2713999999999999</v>
      </c>
      <c r="AO13" s="191">
        <f>IF(ISNA(VLOOKUP(AO10,'Preisindizes Strom 2023 Bas.''15'!$T$8:$AE$82,12,FALSE)),0,VLOOKUP(AO10,'Preisindizes Strom 2023 Bas.''15'!$T$8:$AE$82,12,FALSE))</f>
        <v>2.1598999999999999</v>
      </c>
      <c r="AP13" s="191">
        <f>IF(ISNA(VLOOKUP(AP10,'Preisindizes Strom 2023 Bas.''15'!$T$8:$AE$82,12,FALSE)),0,VLOOKUP(AP10,'Preisindizes Strom 2023 Bas.''15'!$T$8:$AE$82,12,FALSE))</f>
        <v>2.1038000000000001</v>
      </c>
      <c r="AQ13" s="191">
        <f>IF(ISNA(VLOOKUP(AQ10,'Preisindizes Strom 2023 Bas.''15'!$T$8:$AE$82,12,FALSE)),0,VLOOKUP(AQ10,'Preisindizes Strom 2023 Bas.''15'!$T$8:$AE$82,12,FALSE))</f>
        <v>2.1067</v>
      </c>
      <c r="AR13" s="191">
        <f>IF(ISNA(VLOOKUP(AR10,'Preisindizes Strom 2023 Bas.''15'!$T$8:$AE$82,12,FALSE)),0,VLOOKUP(AR10,'Preisindizes Strom 2023 Bas.''15'!$T$8:$AE$82,12,FALSE))</f>
        <v>2.0981000000000001</v>
      </c>
      <c r="AS13" s="191">
        <f>IF(ISNA(VLOOKUP(AS10,'Preisindizes Strom 2023 Bas.''15'!$T$8:$AE$82,12,FALSE)),0,VLOOKUP(AS10,'Preisindizes Strom 2023 Bas.''15'!$T$8:$AE$82,12,FALSE))</f>
        <v>2.0838999999999999</v>
      </c>
      <c r="AT13" s="191">
        <f>IF(ISNA(VLOOKUP(AT10,'Preisindizes Strom 2023 Bas.''15'!$T$8:$AE$82,12,FALSE)),0,VLOOKUP(AT10,'Preisindizes Strom 2023 Bas.''15'!$T$8:$AE$82,12,FALSE))</f>
        <v>2.0533000000000001</v>
      </c>
      <c r="AU13" s="191">
        <f>IF(ISNA(VLOOKUP(AU10,'Preisindizes Strom 2023 Bas.''15'!$T$8:$AE$82,12,FALSE)),0,VLOOKUP(AU10,'Preisindizes Strom 2023 Bas.''15'!$T$8:$AE$82,12,FALSE))</f>
        <v>2.0183</v>
      </c>
      <c r="AV13" s="191">
        <f>IF(ISNA(VLOOKUP(AV10,'Preisindizes Strom 2023 Bas.''15'!$T$8:$AE$82,12,FALSE)),0,VLOOKUP(AV10,'Preisindizes Strom 2023 Bas.''15'!$T$8:$AE$82,12,FALSE))</f>
        <v>1.9769000000000001</v>
      </c>
      <c r="AW13" s="191">
        <f>IF(ISNA(VLOOKUP(AW10,'Preisindizes Strom 2023 Bas.''15'!$T$8:$AE$82,12,FALSE)),0,VLOOKUP(AW10,'Preisindizes Strom 2023 Bas.''15'!$T$8:$AE$82,12,FALSE))</f>
        <v>1.925</v>
      </c>
      <c r="AX13" s="191">
        <f>IF(ISNA(VLOOKUP(AX10,'Preisindizes Strom 2023 Bas.''15'!$T$8:$AE$82,12,FALSE)),0,VLOOKUP(AX10,'Preisindizes Strom 2023 Bas.''15'!$T$8:$AE$82,12,FALSE))</f>
        <v>1.8712</v>
      </c>
      <c r="AY13" s="191">
        <f>IF(ISNA(VLOOKUP(AY10,'Preisindizes Strom 2023 Bas.''15'!$T$8:$AE$82,12,FALSE)),0,VLOOKUP(AY10,'Preisindizes Strom 2023 Bas.''15'!$T$8:$AE$82,12,FALSE))</f>
        <v>1.8032999999999999</v>
      </c>
      <c r="AZ13" s="191">
        <f>IF(ISNA(VLOOKUP(AZ10,'Preisindizes Strom 2023 Bas.''15'!$T$8:$AE$82,12,FALSE)),0,VLOOKUP(AZ10,'Preisindizes Strom 2023 Bas.''15'!$T$8:$AE$82,12,FALSE))</f>
        <v>1.75</v>
      </c>
      <c r="BA13" s="191">
        <f>IF(ISNA(VLOOKUP(BA10,'Preisindizes Strom 2023 Bas.''15'!$T$8:$AE$82,12,FALSE)),0,VLOOKUP(BA10,'Preisindizes Strom 2023 Bas.''15'!$T$8:$AE$82,12,FALSE))</f>
        <v>1.7441</v>
      </c>
      <c r="BB13" s="191">
        <f>IF(ISNA(VLOOKUP(BB10,'Preisindizes Strom 2023 Bas.''15'!$T$8:$AE$82,12,FALSE)),0,VLOOKUP(BB10,'Preisindizes Strom 2023 Bas.''15'!$T$8:$AE$82,12,FALSE))</f>
        <v>1.746</v>
      </c>
      <c r="BC13" s="191">
        <f>IF(ISNA(VLOOKUP(BC10,'Preisindizes Strom 2023 Bas.''15'!$T$8:$AE$82,12,FALSE)),0,VLOOKUP(BC10,'Preisindizes Strom 2023 Bas.''15'!$T$8:$AE$82,12,FALSE))</f>
        <v>1.754</v>
      </c>
      <c r="BD13" s="191">
        <f>IF(ISNA(VLOOKUP(BD10,'Preisindizes Strom 2023 Bas.''15'!$T$8:$AE$82,12,FALSE)),0,VLOOKUP(BD10,'Preisindizes Strom 2023 Bas.''15'!$T$8:$AE$82,12,FALSE))</f>
        <v>1.8011999999999999</v>
      </c>
      <c r="BE13" s="191">
        <f>IF(ISNA(VLOOKUP(BE10,'Preisindizes Strom 2023 Bas.''15'!$T$8:$AE$82,12,FALSE)),0,VLOOKUP(BE10,'Preisindizes Strom 2023 Bas.''15'!$T$8:$AE$82,12,FALSE))</f>
        <v>1.8332999999999999</v>
      </c>
      <c r="BF13" s="191">
        <f>IF(ISNA(VLOOKUP(BF10,'Preisindizes Strom 2023 Bas.''15'!$T$8:$AE$82,12,FALSE)),0,VLOOKUP(BF10,'Preisindizes Strom 2023 Bas.''15'!$T$8:$AE$82,12,FALSE))</f>
        <v>1.8399000000000001</v>
      </c>
      <c r="BG13" s="191">
        <f>IF(ISNA(VLOOKUP(BG10,'Preisindizes Strom 2023 Bas.''15'!$T$8:$AE$82,12,FALSE)),0,VLOOKUP(BG10,'Preisindizes Strom 2023 Bas.''15'!$T$8:$AE$82,12,FALSE))</f>
        <v>1.8376999999999999</v>
      </c>
      <c r="BH13" s="191">
        <f>IF(ISNA(VLOOKUP(BH10,'Preisindizes Strom 2023 Bas.''15'!$T$8:$AE$82,12,FALSE)),0,VLOOKUP(BH10,'Preisindizes Strom 2023 Bas.''15'!$T$8:$AE$82,12,FALSE))</f>
        <v>1.7865</v>
      </c>
      <c r="BI13" s="191">
        <f>IF(ISNA(VLOOKUP(BI10,'Preisindizes Strom 2023 Bas.''15'!$T$8:$AE$82,12,FALSE)),0,VLOOKUP(BI10,'Preisindizes Strom 2023 Bas.''15'!$T$8:$AE$82,12,FALSE))</f>
        <v>1.7824</v>
      </c>
      <c r="BJ13" s="191">
        <f>IF(ISNA(VLOOKUP(BJ10,'Preisindizes Strom 2023 Bas.''15'!$T$8:$AE$82,12,FALSE)),0,VLOOKUP(BJ10,'Preisindizes Strom 2023 Bas.''15'!$T$8:$AE$82,12,FALSE))</f>
        <v>1.8139000000000001</v>
      </c>
      <c r="BK13" s="191">
        <f>IF(ISNA(VLOOKUP(BK10,'Preisindizes Strom 2023 Bas.''15'!$T$8:$AE$82,12,FALSE)),0,VLOOKUP(BK10,'Preisindizes Strom 2023 Bas.''15'!$T$8:$AE$82,12,FALSE))</f>
        <v>1.8443000000000001</v>
      </c>
      <c r="BL13" s="191">
        <f>IF(ISNA(VLOOKUP(BL10,'Preisindizes Strom 2023 Bas.''15'!$T$8:$AE$82,12,FALSE)),0,VLOOKUP(BL10,'Preisindizes Strom 2023 Bas.''15'!$T$8:$AE$82,12,FALSE))</f>
        <v>1.8118000000000001</v>
      </c>
      <c r="BM13" s="191">
        <f>IF(ISNA(VLOOKUP(BM10,'Preisindizes Strom 2023 Bas.''15'!$T$8:$AE$82,12,FALSE)),0,VLOOKUP(BM10,'Preisindizes Strom 2023 Bas.''15'!$T$8:$AE$82,12,FALSE))</f>
        <v>1.76</v>
      </c>
      <c r="BN13" s="191">
        <f>IF(ISNA(VLOOKUP(BN10,'Preisindizes Strom 2023 Bas.''15'!$T$8:$AE$82,12,FALSE)),0,VLOOKUP(BN10,'Preisindizes Strom 2023 Bas.''15'!$T$8:$AE$82,12,FALSE))</f>
        <v>1.7168000000000001</v>
      </c>
      <c r="BO13" s="191">
        <f>IF(ISNA(VLOOKUP(BO10,'Preisindizes Strom 2023 Bas.''15'!$T$8:$AE$82,12,FALSE)),0,VLOOKUP(BO10,'Preisindizes Strom 2023 Bas.''15'!$T$8:$AE$82,12,FALSE))</f>
        <v>1.6453</v>
      </c>
      <c r="BP13" s="191">
        <f>IF(ISNA(VLOOKUP(BP10,'Preisindizes Strom 2023 Bas.''15'!$T$8:$AE$82,12,FALSE)),0,VLOOKUP(BP10,'Preisindizes Strom 2023 Bas.''15'!$T$8:$AE$82,12,FALSE))</f>
        <v>1.5959000000000001</v>
      </c>
      <c r="BQ13" s="191">
        <f>IF(ISNA(VLOOKUP(BQ10,'Preisindizes Strom 2023 Bas.''15'!$T$8:$AE$82,12,FALSE)),0,VLOOKUP(BQ10,'Preisindizes Strom 2023 Bas.''15'!$T$8:$AE$82,12,FALSE))</f>
        <v>1.6126</v>
      </c>
      <c r="BR13" s="191">
        <f>IF(ISNA(VLOOKUP(BR10,'Preisindizes Strom 2023 Bas.''15'!$T$8:$AE$82,12,FALSE)),0,VLOOKUP(BR10,'Preisindizes Strom 2023 Bas.''15'!$T$8:$AE$82,12,FALSE))</f>
        <v>1.6435</v>
      </c>
      <c r="BS13" s="191">
        <f>IF(ISNA(VLOOKUP(BS10,'Preisindizes Strom 2023 Bas.''15'!$T$8:$AE$82,12,FALSE)),0,VLOOKUP(BS10,'Preisindizes Strom 2023 Bas.''15'!$T$8:$AE$82,12,FALSE))</f>
        <v>1.5892999999999999</v>
      </c>
      <c r="BT13" s="191">
        <f>IF(ISNA(VLOOKUP(BT10,'Preisindizes Strom 2023 Bas.''15'!$T$8:$AE$82,12,FALSE)),0,VLOOKUP(BT10,'Preisindizes Strom 2023 Bas.''15'!$T$8:$AE$82,12,FALSE))</f>
        <v>1.5827</v>
      </c>
      <c r="BU13" s="191">
        <f>IF(ISNA(VLOOKUP(BU10,'Preisindizes Strom 2023 Bas.''15'!$T$8:$AE$82,12,FALSE)),0,VLOOKUP(BU10,'Preisindizes Strom 2023 Bas.''15'!$T$8:$AE$82,12,FALSE))</f>
        <v>1.5844</v>
      </c>
      <c r="BV13" s="191">
        <f>IF(ISNA(VLOOKUP(BV10,'Preisindizes Strom 2023 Bas.''15'!$T$8:$AE$82,12,FALSE)),0,VLOOKUP(BV10,'Preisindizes Strom 2023 Bas.''15'!$T$8:$AE$82,12,FALSE))</f>
        <v>1.573</v>
      </c>
      <c r="BW13" s="191">
        <f>IF(ISNA(VLOOKUP(BW10,'Preisindizes Strom 2023 Bas.''15'!$T$8:$AE$82,12,FALSE)),0,VLOOKUP(BW10,'Preisindizes Strom 2023 Bas.''15'!$T$8:$AE$82,12,FALSE))</f>
        <v>1.54</v>
      </c>
      <c r="BX13" s="191">
        <f>IF(ISNA(VLOOKUP(BX10,'Preisindizes Strom 2023 Bas.''15'!$T$8:$AE$82,12,FALSE)),0,VLOOKUP(BX10,'Preisindizes Strom 2023 Bas.''15'!$T$8:$AE$82,12,FALSE))</f>
        <v>1.54</v>
      </c>
      <c r="BY13" s="191">
        <f>IF(ISNA(VLOOKUP(BY10,'Preisindizes Strom 2023 Bas.''15'!$T$8:$AE$82,12,FALSE)),0,VLOOKUP(BY10,'Preisindizes Strom 2023 Bas.''15'!$T$8:$AE$82,12,FALSE))</f>
        <v>1.4981</v>
      </c>
      <c r="BZ13" s="191">
        <f>IF(ISNA(VLOOKUP(BZ10,'Preisindizes Strom 2023 Bas.''15'!$T$8:$AE$82,12,FALSE)),0,VLOOKUP(BZ10,'Preisindizes Strom 2023 Bas.''15'!$T$8:$AE$82,12,FALSE))</f>
        <v>1.4352</v>
      </c>
      <c r="CA13" s="191">
        <f>IF(ISNA(VLOOKUP(CA10,'Preisindizes Strom 2023 Bas.''15'!$T$8:$AE$82,12,FALSE)),0,VLOOKUP(CA10,'Preisindizes Strom 2023 Bas.''15'!$T$8:$AE$82,12,FALSE))</f>
        <v>1.3835999999999999</v>
      </c>
      <c r="CB13" s="191">
        <f>IF(ISNA(VLOOKUP(CB10,'Preisindizes Strom 2023 Bas.''15'!$T$8:$AE$82,12,FALSE)),0,VLOOKUP(CB10,'Preisindizes Strom 2023 Bas.''15'!$T$8:$AE$82,12,FALSE))</f>
        <v>1.3568</v>
      </c>
      <c r="CC13" s="191">
        <f>IF(ISNA(VLOOKUP(CC10,'Preisindizes Strom 2023 Bas.''15'!$T$8:$AE$82,12,FALSE)),0,VLOOKUP(CC10,'Preisindizes Strom 2023 Bas.''15'!$T$8:$AE$82,12,FALSE))</f>
        <v>1.2865</v>
      </c>
      <c r="CD13" s="191">
        <f>IF(ISNA(VLOOKUP(CD10,'Preisindizes Strom 2023 Bas.''15'!$T$8:$AE$82,12,FALSE)),0,VLOOKUP(CD10,'Preisindizes Strom 2023 Bas.''15'!$T$8:$AE$82,12,FALSE))</f>
        <v>1.0709</v>
      </c>
      <c r="CE13" s="191">
        <f>IF(ISNA(VLOOKUP(CE10,'Preisindizes Strom 2023 Bas.''15'!$T$8:$AE$82,12,FALSE)),0,VLOOKUP(CE10,'Preisindizes Strom 2023 Bas.''15'!$T$8:$AE$82,12,FALSE))</f>
        <v>1</v>
      </c>
    </row>
    <row r="14" spans="1:87" x14ac:dyDescent="0.6">
      <c r="A14" s="189">
        <v>4</v>
      </c>
      <c r="B14" s="190" t="s">
        <v>328</v>
      </c>
      <c r="D14" s="191">
        <f>IF(ISNA(VLOOKUP(D10,'Preisindizes Strom 2023 Bas.''15'!$AG$8:$AO$82,9,FALSE)),0,VLOOKUP(D10,'Preisindizes Strom 2023 Bas.''15'!$AG$8:$AO$82,9,FALSE))</f>
        <v>0</v>
      </c>
      <c r="E14" s="191">
        <f>IF(ISNA(VLOOKUP(E10,'Preisindizes Strom 2023 Bas.''15'!$AG$8:$AO$82,9,FALSE)),0,VLOOKUP(E10,'Preisindizes Strom 2023 Bas.''15'!$AG$8:$AO$82,9,FALSE))</f>
        <v>0</v>
      </c>
      <c r="F14" s="191">
        <f>IF(ISNA(VLOOKUP(F10,'Preisindizes Strom 2023 Bas.''15'!$AG$8:$AO$82,9,FALSE)),0,VLOOKUP(F10,'Preisindizes Strom 2023 Bas.''15'!$AG$8:$AO$82,9,FALSE))</f>
        <v>0</v>
      </c>
      <c r="G14" s="191">
        <f>IF(ISNA(VLOOKUP(G10,'Preisindizes Strom 2023 Bas.''15'!$AG$8:$AO$82,9,FALSE)),0,VLOOKUP(G10,'Preisindizes Strom 2023 Bas.''15'!$AG$8:$AO$82,9,FALSE))</f>
        <v>0</v>
      </c>
      <c r="H14" s="191">
        <f>IF(ISNA(VLOOKUP(H10,'Preisindizes Strom 2023 Bas.''15'!$AG$8:$AO$82,9,FALSE)),0,VLOOKUP(H10,'Preisindizes Strom 2023 Bas.''15'!$AG$8:$AO$82,9,FALSE))</f>
        <v>0</v>
      </c>
      <c r="I14" s="191">
        <f>IF(ISNA(VLOOKUP(I10,'Preisindizes Strom 2023 Bas.''15'!$AG$8:$AO$82,9,FALSE)),0,VLOOKUP(I10,'Preisindizes Strom 2023 Bas.''15'!$AG$8:$AO$82,9,FALSE))</f>
        <v>0</v>
      </c>
      <c r="J14" s="191">
        <f>IF(ISNA(VLOOKUP(J10,'Preisindizes Strom 2023 Bas.''15'!$AG$8:$AO$82,9,FALSE)),0,VLOOKUP(J10,'Preisindizes Strom 2023 Bas.''15'!$AG$8:$AO$82,9,FALSE))</f>
        <v>0</v>
      </c>
      <c r="K14" s="191">
        <f>IF(ISNA(VLOOKUP(K10,'Preisindizes Strom 2023 Bas.''15'!$AG$8:$AO$82,9,FALSE)),0,VLOOKUP(K10,'Preisindizes Strom 2023 Bas.''15'!$AG$8:$AO$82,9,FALSE))</f>
        <v>0</v>
      </c>
      <c r="L14" s="191">
        <f>IF(ISNA(VLOOKUP(L10,'Preisindizes Strom 2023 Bas.''15'!$AG$8:$AO$82,9,FALSE)),0,VLOOKUP(L10,'Preisindizes Strom 2023 Bas.''15'!$AG$8:$AO$82,9,FALSE))</f>
        <v>0</v>
      </c>
      <c r="M14" s="191">
        <f>IF(ISNA(VLOOKUP(M10,'Preisindizes Strom 2023 Bas.''15'!$AG$8:$AO$82,9,FALSE)),0,VLOOKUP(M10,'Preisindizes Strom 2023 Bas.''15'!$AG$8:$AO$82,9,FALSE))</f>
        <v>0</v>
      </c>
      <c r="N14" s="191">
        <f>IF(ISNA(VLOOKUP(N10,'Preisindizes Strom 2023 Bas.''15'!$AG$8:$AO$82,9,FALSE)),0,VLOOKUP(N10,'Preisindizes Strom 2023 Bas.''15'!$AG$8:$AO$82,9,FALSE))</f>
        <v>0</v>
      </c>
      <c r="O14" s="191">
        <f>IF(ISNA(VLOOKUP(O10,'Preisindizes Strom 2023 Bas.''15'!$AG$8:$AO$82,9,FALSE)),0,VLOOKUP(O10,'Preisindizes Strom 2023 Bas.''15'!$AG$8:$AO$82,9,FALSE))</f>
        <v>0</v>
      </c>
      <c r="P14" s="191">
        <f>IF(ISNA(VLOOKUP(P10,'Preisindizes Strom 2023 Bas.''15'!$AG$8:$AO$82,9,FALSE)),0,VLOOKUP(P10,'Preisindizes Strom 2023 Bas.''15'!$AG$8:$AO$82,9,FALSE))</f>
        <v>0</v>
      </c>
      <c r="Q14" s="191">
        <f>IF(ISNA(VLOOKUP(Q10,'Preisindizes Strom 2023 Bas.''15'!$AG$8:$AO$82,9,FALSE)),0,VLOOKUP(Q10,'Preisindizes Strom 2023 Bas.''15'!$AG$8:$AO$82,9,FALSE))</f>
        <v>0</v>
      </c>
      <c r="R14" s="191">
        <f>IF(ISNA(VLOOKUP(R10,'Preisindizes Strom 2023 Bas.''15'!$AG$8:$AO$82,9,FALSE)),0,VLOOKUP(R10,'Preisindizes Strom 2023 Bas.''15'!$AG$8:$AO$82,9,FALSE))</f>
        <v>5.3170999999999999</v>
      </c>
      <c r="S14" s="191">
        <f>IF(ISNA(VLOOKUP(S10,'Preisindizes Strom 2023 Bas.''15'!$AG$8:$AO$82,9,FALSE)),0,VLOOKUP(S10,'Preisindizes Strom 2023 Bas.''15'!$AG$8:$AO$82,9,FALSE))</f>
        <v>5.2439999999999998</v>
      </c>
      <c r="T14" s="191">
        <f>IF(ISNA(VLOOKUP(T10,'Preisindizes Strom 2023 Bas.''15'!$AG$8:$AO$82,9,FALSE)),0,VLOOKUP(T10,'Preisindizes Strom 2023 Bas.''15'!$AG$8:$AO$82,9,FALSE))</f>
        <v>5.0867000000000004</v>
      </c>
      <c r="U14" s="191">
        <f>IF(ISNA(VLOOKUP(U10,'Preisindizes Strom 2023 Bas.''15'!$AG$8:$AO$82,9,FALSE)),0,VLOOKUP(U10,'Preisindizes Strom 2023 Bas.''15'!$AG$8:$AO$82,9,FALSE))</f>
        <v>4.9385000000000003</v>
      </c>
      <c r="V14" s="191">
        <f>IF(ISNA(VLOOKUP(V10,'Preisindizes Strom 2023 Bas.''15'!$AG$8:$AO$82,9,FALSE)),0,VLOOKUP(V10,'Preisindizes Strom 2023 Bas.''15'!$AG$8:$AO$82,9,FALSE))</f>
        <v>4.8291000000000004</v>
      </c>
      <c r="W14" s="191">
        <f>IF(ISNA(VLOOKUP(W10,'Preisindizes Strom 2023 Bas.''15'!$AG$8:$AO$82,9,FALSE)),0,VLOOKUP(W10,'Preisindizes Strom 2023 Bas.''15'!$AG$8:$AO$82,9,FALSE))</f>
        <v>4.7244999999999999</v>
      </c>
      <c r="X14" s="191">
        <f>IF(ISNA(VLOOKUP(X10,'Preisindizes Strom 2023 Bas.''15'!$AG$8:$AO$82,9,FALSE)),0,VLOOKUP(X10,'Preisindizes Strom 2023 Bas.''15'!$AG$8:$AO$82,9,FALSE))</f>
        <v>4.6524000000000001</v>
      </c>
      <c r="Y14" s="191">
        <f>IF(ISNA(VLOOKUP(Y10,'Preisindizes Strom 2023 Bas.''15'!$AG$8:$AO$82,9,FALSE)),0,VLOOKUP(Y10,'Preisindizes Strom 2023 Bas.''15'!$AG$8:$AO$82,9,FALSE))</f>
        <v>4.6242000000000001</v>
      </c>
      <c r="Z14" s="191">
        <f>IF(ISNA(VLOOKUP(Z10,'Preisindizes Strom 2023 Bas.''15'!$AG$8:$AO$82,9,FALSE)),0,VLOOKUP(Z10,'Preisindizes Strom 2023 Bas.''15'!$AG$8:$AO$82,9,FALSE))</f>
        <v>4.5689000000000002</v>
      </c>
      <c r="AA14" s="191">
        <f>IF(ISNA(VLOOKUP(AA10,'Preisindizes Strom 2023 Bas.''15'!$AG$8:$AO$82,9,FALSE)),0,VLOOKUP(AA10,'Preisindizes Strom 2023 Bas.''15'!$AG$8:$AO$82,9,FALSE))</f>
        <v>4.6666999999999996</v>
      </c>
      <c r="AB14" s="191">
        <f>IF(ISNA(VLOOKUP(AB10,'Preisindizes Strom 2023 Bas.''15'!$AG$8:$AO$82,9,FALSE)),0,VLOOKUP(AB10,'Preisindizes Strom 2023 Bas.''15'!$AG$8:$AO$82,9,FALSE))</f>
        <v>4.5964</v>
      </c>
      <c r="AC14" s="191">
        <f>IF(ISNA(VLOOKUP(AC10,'Preisindizes Strom 2023 Bas.''15'!$AG$8:$AO$82,9,FALSE)),0,VLOOKUP(AC10,'Preisindizes Strom 2023 Bas.''15'!$AG$8:$AO$82,9,FALSE))</f>
        <v>4.4882</v>
      </c>
      <c r="AD14" s="191">
        <f>IF(ISNA(VLOOKUP(AD10,'Preisindizes Strom 2023 Bas.''15'!$AG$8:$AO$82,9,FALSE)),0,VLOOKUP(AD10,'Preisindizes Strom 2023 Bas.''15'!$AG$8:$AO$82,9,FALSE))</f>
        <v>4.1242999999999999</v>
      </c>
      <c r="AE14" s="191">
        <f>IF(ISNA(VLOOKUP(AE10,'Preisindizes Strom 2023 Bas.''15'!$AG$8:$AO$82,9,FALSE)),0,VLOOKUP(AE10,'Preisindizes Strom 2023 Bas.''15'!$AG$8:$AO$82,9,FALSE))</f>
        <v>3.9127999999999998</v>
      </c>
      <c r="AF14" s="191">
        <f>IF(ISNA(VLOOKUP(AF10,'Preisindizes Strom 2023 Bas.''15'!$AG$8:$AO$82,9,FALSE)),0,VLOOKUP(AF10,'Preisindizes Strom 2023 Bas.''15'!$AG$8:$AO$82,9,FALSE))</f>
        <v>3.7866</v>
      </c>
      <c r="AG14" s="191">
        <f>IF(ISNA(VLOOKUP(AG10,'Preisindizes Strom 2023 Bas.''15'!$AG$8:$AO$82,9,FALSE)),0,VLOOKUP(AG10,'Preisindizes Strom 2023 Bas.''15'!$AG$8:$AO$82,9,FALSE))</f>
        <v>3.5905999999999998</v>
      </c>
      <c r="AH14" s="191">
        <f>IF(ISNA(VLOOKUP(AH10,'Preisindizes Strom 2023 Bas.''15'!$AG$8:$AO$82,9,FALSE)),0,VLOOKUP(AH10,'Preisindizes Strom 2023 Bas.''15'!$AG$8:$AO$82,9,FALSE))</f>
        <v>3.2262</v>
      </c>
      <c r="AI14" s="191">
        <f>IF(ISNA(VLOOKUP(AI10,'Preisindizes Strom 2023 Bas.''15'!$AG$8:$AO$82,9,FALSE)),0,VLOOKUP(AI10,'Preisindizes Strom 2023 Bas.''15'!$AG$8:$AO$82,9,FALSE))</f>
        <v>3.1143000000000001</v>
      </c>
      <c r="AJ14" s="191">
        <f>IF(ISNA(VLOOKUP(AJ10,'Preisindizes Strom 2023 Bas.''15'!$AG$8:$AO$82,9,FALSE)),0,VLOOKUP(AJ10,'Preisindizes Strom 2023 Bas.''15'!$AG$8:$AO$82,9,FALSE))</f>
        <v>3.0158</v>
      </c>
      <c r="AK14" s="191">
        <f>IF(ISNA(VLOOKUP(AK10,'Preisindizes Strom 2023 Bas.''15'!$AG$8:$AO$82,9,FALSE)),0,VLOOKUP(AK10,'Preisindizes Strom 2023 Bas.''15'!$AG$8:$AO$82,9,FALSE))</f>
        <v>2.9234</v>
      </c>
      <c r="AL14" s="191">
        <f>IF(ISNA(VLOOKUP(AL10,'Preisindizes Strom 2023 Bas.''15'!$AG$8:$AO$82,9,FALSE)),0,VLOOKUP(AL10,'Preisindizes Strom 2023 Bas.''15'!$AG$8:$AO$82,9,FALSE))</f>
        <v>2.8523000000000001</v>
      </c>
      <c r="AM14" s="191">
        <f>IF(ISNA(VLOOKUP(AM10,'Preisindizes Strom 2023 Bas.''15'!$AG$8:$AO$82,9,FALSE)),0,VLOOKUP(AM10,'Preisindizes Strom 2023 Bas.''15'!$AG$8:$AO$82,9,FALSE))</f>
        <v>2.7008999999999999</v>
      </c>
      <c r="AN14" s="191">
        <f>IF(ISNA(VLOOKUP(AN10,'Preisindizes Strom 2023 Bas.''15'!$AG$8:$AO$82,9,FALSE)),0,VLOOKUP(AN10,'Preisindizes Strom 2023 Bas.''15'!$AG$8:$AO$82,9,FALSE))</f>
        <v>2.4975000000000001</v>
      </c>
      <c r="AO14" s="191">
        <f>IF(ISNA(VLOOKUP(AO10,'Preisindizes Strom 2023 Bas.''15'!$AG$8:$AO$82,9,FALSE)),0,VLOOKUP(AO10,'Preisindizes Strom 2023 Bas.''15'!$AG$8:$AO$82,9,FALSE))</f>
        <v>2.3733</v>
      </c>
      <c r="AP14" s="191">
        <f>IF(ISNA(VLOOKUP(AP10,'Preisindizes Strom 2023 Bas.''15'!$AG$8:$AO$82,9,FALSE)),0,VLOOKUP(AP10,'Preisindizes Strom 2023 Bas.''15'!$AG$8:$AO$82,9,FALSE))</f>
        <v>2.2913000000000001</v>
      </c>
      <c r="AQ14" s="191">
        <f>IF(ISNA(VLOOKUP(AQ10,'Preisindizes Strom 2023 Bas.''15'!$AG$8:$AO$82,9,FALSE)),0,VLOOKUP(AQ10,'Preisindizes Strom 2023 Bas.''15'!$AG$8:$AO$82,9,FALSE))</f>
        <v>2.2675000000000001</v>
      </c>
      <c r="AR14" s="191">
        <f>IF(ISNA(VLOOKUP(AR10,'Preisindizes Strom 2023 Bas.''15'!$AG$8:$AO$82,9,FALSE)),0,VLOOKUP(AR10,'Preisindizes Strom 2023 Bas.''15'!$AG$8:$AO$82,9,FALSE))</f>
        <v>2.218</v>
      </c>
      <c r="AS14" s="191">
        <f>IF(ISNA(VLOOKUP(AS10,'Preisindizes Strom 2023 Bas.''15'!$AG$8:$AO$82,9,FALSE)),0,VLOOKUP(AS10,'Preisindizes Strom 2023 Bas.''15'!$AG$8:$AO$82,9,FALSE))</f>
        <v>2.1831</v>
      </c>
      <c r="AT14" s="191">
        <f>IF(ISNA(VLOOKUP(AT10,'Preisindizes Strom 2023 Bas.''15'!$AG$8:$AO$82,9,FALSE)),0,VLOOKUP(AT10,'Preisindizes Strom 2023 Bas.''15'!$AG$8:$AO$82,9,FALSE))</f>
        <v>2.1800000000000002</v>
      </c>
      <c r="AU14" s="191">
        <f>IF(ISNA(VLOOKUP(AU10,'Preisindizes Strom 2023 Bas.''15'!$AG$8:$AO$82,9,FALSE)),0,VLOOKUP(AU10,'Preisindizes Strom 2023 Bas.''15'!$AG$8:$AO$82,9,FALSE))</f>
        <v>2.202</v>
      </c>
      <c r="AV14" s="191">
        <f>IF(ISNA(VLOOKUP(AV10,'Preisindizes Strom 2023 Bas.''15'!$AG$8:$AO$82,9,FALSE)),0,VLOOKUP(AV10,'Preisindizes Strom 2023 Bas.''15'!$AG$8:$AO$82,9,FALSE))</f>
        <v>2.1676000000000002</v>
      </c>
      <c r="AW14" s="191">
        <f>IF(ISNA(VLOOKUP(AW10,'Preisindizes Strom 2023 Bas.''15'!$AG$8:$AO$82,9,FALSE)),0,VLOOKUP(AW10,'Preisindizes Strom 2023 Bas.''15'!$AG$8:$AO$82,9,FALSE))</f>
        <v>2.1107</v>
      </c>
      <c r="AX14" s="191">
        <f>IF(ISNA(VLOOKUP(AX10,'Preisindizes Strom 2023 Bas.''15'!$AG$8:$AO$82,9,FALSE)),0,VLOOKUP(AX10,'Preisindizes Strom 2023 Bas.''15'!$AG$8:$AO$82,9,FALSE))</f>
        <v>2.0428000000000002</v>
      </c>
      <c r="AY14" s="191">
        <f>IF(ISNA(VLOOKUP(AY10,'Preisindizes Strom 2023 Bas.''15'!$AG$8:$AO$82,9,FALSE)),0,VLOOKUP(AY10,'Preisindizes Strom 2023 Bas.''15'!$AG$8:$AO$82,9,FALSE))</f>
        <v>1.9664999999999999</v>
      </c>
      <c r="AZ14" s="191">
        <f>IF(ISNA(VLOOKUP(AZ10,'Preisindizes Strom 2023 Bas.''15'!$AG$8:$AO$82,9,FALSE)),0,VLOOKUP(AZ10,'Preisindizes Strom 2023 Bas.''15'!$AG$8:$AO$82,9,FALSE))</f>
        <v>1.9075</v>
      </c>
      <c r="BA14" s="191">
        <f>IF(ISNA(VLOOKUP(BA10,'Preisindizes Strom 2023 Bas.''15'!$AG$8:$AO$82,9,FALSE)),0,VLOOKUP(BA10,'Preisindizes Strom 2023 Bas.''15'!$AG$8:$AO$82,9,FALSE))</f>
        <v>1.8863000000000001</v>
      </c>
      <c r="BB14" s="191">
        <f>IF(ISNA(VLOOKUP(BB10,'Preisindizes Strom 2023 Bas.''15'!$AG$8:$AO$82,9,FALSE)),0,VLOOKUP(BB10,'Preisindizes Strom 2023 Bas.''15'!$AG$8:$AO$82,9,FALSE))</f>
        <v>1.8747</v>
      </c>
      <c r="BC14" s="191">
        <f>IF(ISNA(VLOOKUP(BC10,'Preisindizes Strom 2023 Bas.''15'!$AG$8:$AO$82,9,FALSE)),0,VLOOKUP(BC10,'Preisindizes Strom 2023 Bas.''15'!$AG$8:$AO$82,9,FALSE))</f>
        <v>1.8474999999999999</v>
      </c>
      <c r="BD14" s="191">
        <f>IF(ISNA(VLOOKUP(BD10,'Preisindizes Strom 2023 Bas.''15'!$AG$8:$AO$82,9,FALSE)),0,VLOOKUP(BD10,'Preisindizes Strom 2023 Bas.''15'!$AG$8:$AO$82,9,FALSE))</f>
        <v>1.8793</v>
      </c>
      <c r="BE14" s="191">
        <f>IF(ISNA(VLOOKUP(BE10,'Preisindizes Strom 2023 Bas.''15'!$AG$8:$AO$82,9,FALSE)),0,VLOOKUP(BE10,'Preisindizes Strom 2023 Bas.''15'!$AG$8:$AO$82,9,FALSE))</f>
        <v>1.877</v>
      </c>
      <c r="BF14" s="191">
        <f>IF(ISNA(VLOOKUP(BF10,'Preisindizes Strom 2023 Bas.''15'!$AG$8:$AO$82,9,FALSE)),0,VLOOKUP(BF10,'Preisindizes Strom 2023 Bas.''15'!$AG$8:$AO$82,9,FALSE))</f>
        <v>1.8886000000000001</v>
      </c>
      <c r="BG14" s="191">
        <f>IF(ISNA(VLOOKUP(BG10,'Preisindizes Strom 2023 Bas.''15'!$AG$8:$AO$82,9,FALSE)),0,VLOOKUP(BG10,'Preisindizes Strom 2023 Bas.''15'!$AG$8:$AO$82,9,FALSE))</f>
        <v>1.9098999999999999</v>
      </c>
      <c r="BH14" s="191">
        <f>IF(ISNA(VLOOKUP(BH10,'Preisindizes Strom 2023 Bas.''15'!$AG$8:$AO$82,9,FALSE)),0,VLOOKUP(BH10,'Preisindizes Strom 2023 Bas.''15'!$AG$8:$AO$82,9,FALSE))</f>
        <v>1.8863000000000001</v>
      </c>
      <c r="BI14" s="191">
        <f>IF(ISNA(VLOOKUP(BI10,'Preisindizes Strom 2023 Bas.''15'!$AG$8:$AO$82,9,FALSE)),0,VLOOKUP(BI10,'Preisindizes Strom 2023 Bas.''15'!$AG$8:$AO$82,9,FALSE))</f>
        <v>1.8496999999999999</v>
      </c>
      <c r="BJ14" s="191">
        <f>IF(ISNA(VLOOKUP(BJ10,'Preisindizes Strom 2023 Bas.''15'!$AG$8:$AO$82,9,FALSE)),0,VLOOKUP(BJ10,'Preisindizes Strom 2023 Bas.''15'!$AG$8:$AO$82,9,FALSE))</f>
        <v>1.8587</v>
      </c>
      <c r="BK14" s="191">
        <f>IF(ISNA(VLOOKUP(BK10,'Preisindizes Strom 2023 Bas.''15'!$AG$8:$AO$82,9,FALSE)),0,VLOOKUP(BK10,'Preisindizes Strom 2023 Bas.''15'!$AG$8:$AO$82,9,FALSE))</f>
        <v>1.843</v>
      </c>
      <c r="BL14" s="191">
        <f>IF(ISNA(VLOOKUP(BL10,'Preisindizes Strom 2023 Bas.''15'!$AG$8:$AO$82,9,FALSE)),0,VLOOKUP(BL10,'Preisindizes Strom 2023 Bas.''15'!$AG$8:$AO$82,9,FALSE))</f>
        <v>1.8253999999999999</v>
      </c>
      <c r="BM14" s="191">
        <f>IF(ISNA(VLOOKUP(BM10,'Preisindizes Strom 2023 Bas.''15'!$AG$8:$AO$82,9,FALSE)),0,VLOOKUP(BM10,'Preisindizes Strom 2023 Bas.''15'!$AG$8:$AO$82,9,FALSE))</f>
        <v>1.7806</v>
      </c>
      <c r="BN14" s="191">
        <f>IF(ISNA(VLOOKUP(BN10,'Preisindizes Strom 2023 Bas.''15'!$AG$8:$AO$82,9,FALSE)),0,VLOOKUP(BN10,'Preisindizes Strom 2023 Bas.''15'!$AG$8:$AO$82,9,FALSE))</f>
        <v>1.7050000000000001</v>
      </c>
      <c r="BO14" s="191">
        <f>IF(ISNA(VLOOKUP(BO10,'Preisindizes Strom 2023 Bas.''15'!$AG$8:$AO$82,9,FALSE)),0,VLOOKUP(BO10,'Preisindizes Strom 2023 Bas.''15'!$AG$8:$AO$82,9,FALSE))</f>
        <v>1.6751</v>
      </c>
      <c r="BP14" s="191">
        <f>IF(ISNA(VLOOKUP(BP10,'Preisindizes Strom 2023 Bas.''15'!$AG$8:$AO$82,9,FALSE)),0,VLOOKUP(BP10,'Preisindizes Strom 2023 Bas.''15'!$AG$8:$AO$82,9,FALSE))</f>
        <v>1.6046</v>
      </c>
      <c r="BQ14" s="191">
        <f>IF(ISNA(VLOOKUP(BQ10,'Preisindizes Strom 2023 Bas.''15'!$AG$8:$AO$82,9,FALSE)),0,VLOOKUP(BQ10,'Preisindizes Strom 2023 Bas.''15'!$AG$8:$AO$82,9,FALSE))</f>
        <v>1.6321000000000001</v>
      </c>
      <c r="BR14" s="191">
        <f>IF(ISNA(VLOOKUP(BR10,'Preisindizes Strom 2023 Bas.''15'!$AG$8:$AO$82,9,FALSE)),0,VLOOKUP(BR10,'Preisindizes Strom 2023 Bas.''15'!$AG$8:$AO$82,9,FALSE))</f>
        <v>1.62</v>
      </c>
      <c r="BS14" s="191">
        <f>IF(ISNA(VLOOKUP(BS10,'Preisindizes Strom 2023 Bas.''15'!$AG$8:$AO$82,9,FALSE)),0,VLOOKUP(BS10,'Preisindizes Strom 2023 Bas.''15'!$AG$8:$AO$82,9,FALSE))</f>
        <v>1.5603</v>
      </c>
      <c r="BT14" s="191">
        <f>IF(ISNA(VLOOKUP(BT10,'Preisindizes Strom 2023 Bas.''15'!$AG$8:$AO$82,9,FALSE)),0,VLOOKUP(BT10,'Preisindizes Strom 2023 Bas.''15'!$AG$8:$AO$82,9,FALSE))</f>
        <v>1.5337000000000001</v>
      </c>
      <c r="BU14" s="191">
        <f>IF(ISNA(VLOOKUP(BU10,'Preisindizes Strom 2023 Bas.''15'!$AG$8:$AO$82,9,FALSE)),0,VLOOKUP(BU10,'Preisindizes Strom 2023 Bas.''15'!$AG$8:$AO$82,9,FALSE))</f>
        <v>1.5245</v>
      </c>
      <c r="BV14" s="191">
        <f>IF(ISNA(VLOOKUP(BV10,'Preisindizes Strom 2023 Bas.''15'!$AG$8:$AO$82,9,FALSE)),0,VLOOKUP(BV10,'Preisindizes Strom 2023 Bas.''15'!$AG$8:$AO$82,9,FALSE))</f>
        <v>1.5229999999999999</v>
      </c>
      <c r="BW14" s="191">
        <f>IF(ISNA(VLOOKUP(BW10,'Preisindizes Strom 2023 Bas.''15'!$AG$8:$AO$82,9,FALSE)),0,VLOOKUP(BW10,'Preisindizes Strom 2023 Bas.''15'!$AG$8:$AO$82,9,FALSE))</f>
        <v>1.526</v>
      </c>
      <c r="BX14" s="191">
        <f>IF(ISNA(VLOOKUP(BX10,'Preisindizes Strom 2023 Bas.''15'!$AG$8:$AO$82,9,FALSE)),0,VLOOKUP(BX10,'Preisindizes Strom 2023 Bas.''15'!$AG$8:$AO$82,9,FALSE))</f>
        <v>1.5306</v>
      </c>
      <c r="BY14" s="191">
        <f>IF(ISNA(VLOOKUP(BY10,'Preisindizes Strom 2023 Bas.''15'!$AG$8:$AO$82,9,FALSE)),0,VLOOKUP(BY10,'Preisindizes Strom 2023 Bas.''15'!$AG$8:$AO$82,9,FALSE))</f>
        <v>1.4873000000000001</v>
      </c>
      <c r="BZ14" s="191">
        <f>IF(ISNA(VLOOKUP(BZ10,'Preisindizes Strom 2023 Bas.''15'!$AG$8:$AO$82,9,FALSE)),0,VLOOKUP(BZ10,'Preisindizes Strom 2023 Bas.''15'!$AG$8:$AO$82,9,FALSE))</f>
        <v>1.4356</v>
      </c>
      <c r="CA14" s="191">
        <f>IF(ISNA(VLOOKUP(CA10,'Preisindizes Strom 2023 Bas.''15'!$AG$8:$AO$82,9,FALSE)),0,VLOOKUP(CA10,'Preisindizes Strom 2023 Bas.''15'!$AG$8:$AO$82,9,FALSE))</f>
        <v>1.3962000000000001</v>
      </c>
      <c r="CB14" s="191">
        <f>IF(ISNA(VLOOKUP(CB10,'Preisindizes Strom 2023 Bas.''15'!$AG$8:$AO$82,9,FALSE)),0,VLOOKUP(CB10,'Preisindizes Strom 2023 Bas.''15'!$AG$8:$AO$82,9,FALSE))</f>
        <v>1.3885000000000001</v>
      </c>
      <c r="CC14" s="191">
        <f>IF(ISNA(VLOOKUP(CC10,'Preisindizes Strom 2023 Bas.''15'!$AG$8:$AO$82,9,FALSE)),0,VLOOKUP(CC10,'Preisindizes Strom 2023 Bas.''15'!$AG$8:$AO$82,9,FALSE))</f>
        <v>1.2856000000000001</v>
      </c>
      <c r="CD14" s="191">
        <f>IF(ISNA(VLOOKUP(CD10,'Preisindizes Strom 2023 Bas.''15'!$AG$8:$AO$82,9,FALSE)),0,VLOOKUP(CD10,'Preisindizes Strom 2023 Bas.''15'!$AG$8:$AO$82,9,FALSE))</f>
        <v>1.0186999999999999</v>
      </c>
      <c r="CE14" s="191">
        <f>IF(ISNA(VLOOKUP(CE10,'Preisindizes Strom 2023 Bas.''15'!$AG$8:$AO$82,9,FALSE)),0,VLOOKUP(CE10,'Preisindizes Strom 2023 Bas.''15'!$AG$8:$AO$82,9,FALSE))</f>
        <v>1</v>
      </c>
    </row>
    <row r="15" spans="1:87" x14ac:dyDescent="0.6">
      <c r="A15" s="189">
        <v>5</v>
      </c>
      <c r="B15" s="190" t="s">
        <v>329</v>
      </c>
      <c r="D15" s="191">
        <f>IF(ISNA(VLOOKUP(D10,'Preisindizes Strom 2023 Bas.''15'!$AQ$8:$AU$91,5,FALSE)),0,VLOOKUP(D10,'Preisindizes Strom 2023 Bas.''15'!$AQ$8:$AU$91,5,FALSE))</f>
        <v>0</v>
      </c>
      <c r="E15" s="191">
        <f>IF(ISNA(VLOOKUP(E10,'Preisindizes Strom 2023 Bas.''15'!$AQ$8:$AU$91,5,FALSE)),0,VLOOKUP(E10,'Preisindizes Strom 2023 Bas.''15'!$AQ$8:$AU$91,5,FALSE))</f>
        <v>0</v>
      </c>
      <c r="F15" s="191">
        <f>IF(ISNA(VLOOKUP(F10,'Preisindizes Strom 2023 Bas.''15'!$AQ$8:$AU$91,5,FALSE)),0,VLOOKUP(F10,'Preisindizes Strom 2023 Bas.''15'!$AQ$8:$AU$91,5,FALSE))</f>
        <v>0</v>
      </c>
      <c r="G15" s="191">
        <f>IF(ISNA(VLOOKUP(G10,'Preisindizes Strom 2023 Bas.''15'!$AQ$8:$AU$91,5,FALSE)),0,VLOOKUP(G10,'Preisindizes Strom 2023 Bas.''15'!$AQ$8:$AU$91,5,FALSE))</f>
        <v>0</v>
      </c>
      <c r="H15" s="191">
        <f>IF(ISNA(VLOOKUP(H10,'Preisindizes Strom 2023 Bas.''15'!$AQ$8:$AU$91,5,FALSE)),0,VLOOKUP(H10,'Preisindizes Strom 2023 Bas.''15'!$AQ$8:$AU$91,5,FALSE))</f>
        <v>0</v>
      </c>
      <c r="I15" s="191">
        <f>IF(ISNA(VLOOKUP(I10,'Preisindizes Strom 2023 Bas.''15'!$AQ$8:$AU$91,5,FALSE)),0,VLOOKUP(I10,'Preisindizes Strom 2023 Bas.''15'!$AQ$8:$AU$91,5,FALSE))</f>
        <v>5.3754999999999997</v>
      </c>
      <c r="J15" s="191">
        <f>IF(ISNA(VLOOKUP(J10,'Preisindizes Strom 2023 Bas.''15'!$AQ$8:$AU$91,5,FALSE)),0,VLOOKUP(J10,'Preisindizes Strom 2023 Bas.''15'!$AQ$8:$AU$91,5,FALSE))</f>
        <v>5.5148000000000001</v>
      </c>
      <c r="K15" s="191">
        <f>IF(ISNA(VLOOKUP(K10,'Preisindizes Strom 2023 Bas.''15'!$AQ$8:$AU$91,5,FALSE)),0,VLOOKUP(K10,'Preisindizes Strom 2023 Bas.''15'!$AQ$8:$AU$91,5,FALSE))</f>
        <v>4.6531000000000002</v>
      </c>
      <c r="L15" s="191">
        <f>IF(ISNA(VLOOKUP(L10,'Preisindizes Strom 2023 Bas.''15'!$AQ$8:$AU$91,5,FALSE)),0,VLOOKUP(L10,'Preisindizes Strom 2023 Bas.''15'!$AQ$8:$AU$91,5,FALSE))</f>
        <v>4.5534999999999997</v>
      </c>
      <c r="M15" s="191">
        <f>IF(ISNA(VLOOKUP(M10,'Preisindizes Strom 2023 Bas.''15'!$AQ$8:$AU$91,5,FALSE)),0,VLOOKUP(M10,'Preisindizes Strom 2023 Bas.''15'!$AQ$8:$AU$91,5,FALSE))</f>
        <v>4.6677</v>
      </c>
      <c r="N15" s="191">
        <f>IF(ISNA(VLOOKUP(N10,'Preisindizes Strom 2023 Bas.''15'!$AQ$8:$AU$91,5,FALSE)),0,VLOOKUP(N10,'Preisindizes Strom 2023 Bas.''15'!$AQ$8:$AU$91,5,FALSE))</f>
        <v>4.742</v>
      </c>
      <c r="O15" s="191">
        <f>IF(ISNA(VLOOKUP(O10,'Preisindizes Strom 2023 Bas.''15'!$AQ$8:$AU$91,5,FALSE)),0,VLOOKUP(O10,'Preisindizes Strom 2023 Bas.''15'!$AQ$8:$AU$91,5,FALSE))</f>
        <v>4.6531000000000002</v>
      </c>
      <c r="P15" s="191">
        <f>IF(ISNA(VLOOKUP(P10,'Preisindizes Strom 2023 Bas.''15'!$AQ$8:$AU$91,5,FALSE)),0,VLOOKUP(P10,'Preisindizes Strom 2023 Bas.''15'!$AQ$8:$AU$91,5,FALSE))</f>
        <v>4.5815000000000001</v>
      </c>
      <c r="Q15" s="191">
        <f>IF(ISNA(VLOOKUP(Q10,'Preisindizes Strom 2023 Bas.''15'!$AQ$8:$AU$91,5,FALSE)),0,VLOOKUP(Q10,'Preisindizes Strom 2023 Bas.''15'!$AQ$8:$AU$91,5,FALSE))</f>
        <v>4.4984999999999999</v>
      </c>
      <c r="R15" s="191">
        <f>IF(ISNA(VLOOKUP(R10,'Preisindizes Strom 2023 Bas.''15'!$AQ$8:$AU$91,5,FALSE)),0,VLOOKUP(R10,'Preisindizes Strom 2023 Bas.''15'!$AQ$8:$AU$91,5,FALSE))</f>
        <v>4.5258000000000003</v>
      </c>
      <c r="S15" s="191">
        <f>IF(ISNA(VLOOKUP(S10,'Preisindizes Strom 2023 Bas.''15'!$AQ$8:$AU$91,5,FALSE)),0,VLOOKUP(S10,'Preisindizes Strom 2023 Bas.''15'!$AQ$8:$AU$91,5,FALSE))</f>
        <v>4.5534999999999997</v>
      </c>
      <c r="T15" s="191">
        <f>IF(ISNA(VLOOKUP(T10,'Preisindizes Strom 2023 Bas.''15'!$AQ$8:$AU$91,5,FALSE)),0,VLOOKUP(T10,'Preisindizes Strom 2023 Bas.''15'!$AQ$8:$AU$91,5,FALSE))</f>
        <v>4.4984999999999999</v>
      </c>
      <c r="U15" s="191">
        <f>IF(ISNA(VLOOKUP(U10,'Preisindizes Strom 2023 Bas.''15'!$AQ$8:$AU$91,5,FALSE)),0,VLOOKUP(U10,'Preisindizes Strom 2023 Bas.''15'!$AQ$8:$AU$91,5,FALSE))</f>
        <v>4.4447999999999999</v>
      </c>
      <c r="V15" s="191">
        <f>IF(ISNA(VLOOKUP(V10,'Preisindizes Strom 2023 Bas.''15'!$AQ$8:$AU$91,5,FALSE)),0,VLOOKUP(V10,'Preisindizes Strom 2023 Bas.''15'!$AQ$8:$AU$91,5,FALSE))</f>
        <v>4.4184000000000001</v>
      </c>
      <c r="W15" s="191">
        <f>IF(ISNA(VLOOKUP(W10,'Preisindizes Strom 2023 Bas.''15'!$AQ$8:$AU$91,5,FALSE)),0,VLOOKUP(W10,'Preisindizes Strom 2023 Bas.''15'!$AQ$8:$AU$91,5,FALSE))</f>
        <v>4.3794000000000004</v>
      </c>
      <c r="X15" s="191">
        <f>IF(ISNA(VLOOKUP(X10,'Preisindizes Strom 2023 Bas.''15'!$AQ$8:$AU$91,5,FALSE)),0,VLOOKUP(X10,'Preisindizes Strom 2023 Bas.''15'!$AQ$8:$AU$91,5,FALSE))</f>
        <v>4.3159000000000001</v>
      </c>
      <c r="Y15" s="191">
        <f>IF(ISNA(VLOOKUP(Y10,'Preisindizes Strom 2023 Bas.''15'!$AQ$8:$AU$91,5,FALSE)),0,VLOOKUP(Y10,'Preisindizes Strom 2023 Bas.''15'!$AQ$8:$AU$91,5,FALSE))</f>
        <v>4.2180999999999997</v>
      </c>
      <c r="Z15" s="191">
        <f>IF(ISNA(VLOOKUP(Z10,'Preisindizes Strom 2023 Bas.''15'!$AQ$8:$AU$91,5,FALSE)),0,VLOOKUP(Z10,'Preisindizes Strom 2023 Bas.''15'!$AQ$8:$AU$91,5,FALSE))</f>
        <v>4.1592000000000002</v>
      </c>
      <c r="AA15" s="191">
        <f>IF(ISNA(VLOOKUP(AA10,'Preisindizes Strom 2023 Bas.''15'!$AQ$8:$AU$91,5,FALSE)),0,VLOOKUP(AA10,'Preisindizes Strom 2023 Bas.''15'!$AQ$8:$AU$91,5,FALSE))</f>
        <v>4.2061999999999999</v>
      </c>
      <c r="AB15" s="191">
        <f>IF(ISNA(VLOOKUP(AB10,'Preisindizes Strom 2023 Bas.''15'!$AQ$8:$AU$91,5,FALSE)),0,VLOOKUP(AB10,'Preisindizes Strom 2023 Bas.''15'!$AQ$8:$AU$91,5,FALSE))</f>
        <v>4.2180999999999997</v>
      </c>
      <c r="AC15" s="191">
        <f>IF(ISNA(VLOOKUP(AC10,'Preisindizes Strom 2023 Bas.''15'!$AQ$8:$AU$91,5,FALSE)),0,VLOOKUP(AC10,'Preisindizes Strom 2023 Bas.''15'!$AQ$8:$AU$91,5,FALSE))</f>
        <v>4.1475999999999997</v>
      </c>
      <c r="AD15" s="191">
        <f>IF(ISNA(VLOOKUP(AD10,'Preisindizes Strom 2023 Bas.''15'!$AQ$8:$AU$91,5,FALSE)),0,VLOOKUP(AD10,'Preisindizes Strom 2023 Bas.''15'!$AQ$8:$AU$91,5,FALSE))</f>
        <v>3.9496000000000002</v>
      </c>
      <c r="AE15" s="191">
        <f>IF(ISNA(VLOOKUP(AE10,'Preisindizes Strom 2023 Bas.''15'!$AQ$8:$AU$91,5,FALSE)),0,VLOOKUP(AE10,'Preisindizes Strom 2023 Bas.''15'!$AQ$8:$AU$91,5,FALSE))</f>
        <v>3.7985000000000002</v>
      </c>
      <c r="AF15" s="191">
        <f>IF(ISNA(VLOOKUP(AF10,'Preisindizes Strom 2023 Bas.''15'!$AQ$8:$AU$91,5,FALSE)),0,VLOOKUP(AF10,'Preisindizes Strom 2023 Bas.''15'!$AQ$8:$AU$91,5,FALSE))</f>
        <v>3.6856</v>
      </c>
      <c r="AG15" s="191">
        <f>IF(ISNA(VLOOKUP(AG10,'Preisindizes Strom 2023 Bas.''15'!$AQ$8:$AU$91,5,FALSE)),0,VLOOKUP(AG10,'Preisindizes Strom 2023 Bas.''15'!$AQ$8:$AU$91,5,FALSE))</f>
        <v>3.4628000000000001</v>
      </c>
      <c r="AH15" s="191">
        <f>IF(ISNA(VLOOKUP(AH10,'Preisindizes Strom 2023 Bas.''15'!$AQ$8:$AU$91,5,FALSE)),0,VLOOKUP(AH10,'Preisindizes Strom 2023 Bas.''15'!$AQ$8:$AU$91,5,FALSE))</f>
        <v>3.0512000000000001</v>
      </c>
      <c r="AI15" s="191">
        <f>IF(ISNA(VLOOKUP(AI10,'Preisindizes Strom 2023 Bas.''15'!$AQ$8:$AU$91,5,FALSE)),0,VLOOKUP(AI10,'Preisindizes Strom 2023 Bas.''15'!$AQ$8:$AU$91,5,FALSE))</f>
        <v>2.9196</v>
      </c>
      <c r="AJ15" s="191">
        <f>IF(ISNA(VLOOKUP(AJ10,'Preisindizes Strom 2023 Bas.''15'!$AQ$8:$AU$91,5,FALSE)),0,VLOOKUP(AJ10,'Preisindizes Strom 2023 Bas.''15'!$AQ$8:$AU$91,5,FALSE))</f>
        <v>2.8147000000000002</v>
      </c>
      <c r="AK15" s="191">
        <f>IF(ISNA(VLOOKUP(AK10,'Preisindizes Strom 2023 Bas.''15'!$AQ$8:$AU$91,5,FALSE)),0,VLOOKUP(AK10,'Preisindizes Strom 2023 Bas.''15'!$AQ$8:$AU$91,5,FALSE))</f>
        <v>2.7321</v>
      </c>
      <c r="AL15" s="191">
        <f>IF(ISNA(VLOOKUP(AL10,'Preisindizes Strom 2023 Bas.''15'!$AQ$8:$AU$91,5,FALSE)),0,VLOOKUP(AL10,'Preisindizes Strom 2023 Bas.''15'!$AQ$8:$AU$91,5,FALSE))</f>
        <v>2.7023999999999999</v>
      </c>
      <c r="AM15" s="191">
        <f>IF(ISNA(VLOOKUP(AM10,'Preisindizes Strom 2023 Bas.''15'!$AQ$8:$AU$91,5,FALSE)),0,VLOOKUP(AM10,'Preisindizes Strom 2023 Bas.''15'!$AQ$8:$AU$91,5,FALSE))</f>
        <v>2.6076999999999999</v>
      </c>
      <c r="AN15" s="191">
        <f>IF(ISNA(VLOOKUP(AN10,'Preisindizes Strom 2023 Bas.''15'!$AQ$8:$AU$91,5,FALSE)),0,VLOOKUP(AN10,'Preisindizes Strom 2023 Bas.''15'!$AQ$8:$AU$91,5,FALSE))</f>
        <v>2.4449999999999998</v>
      </c>
      <c r="AO15" s="191">
        <f>IF(ISNA(VLOOKUP(AO10,'Preisindizes Strom 2023 Bas.''15'!$AQ$8:$AU$91,5,FALSE)),0,VLOOKUP(AO10,'Preisindizes Strom 2023 Bas.''15'!$AQ$8:$AU$91,5,FALSE))</f>
        <v>2.2907999999999999</v>
      </c>
      <c r="AP15" s="191">
        <f>IF(ISNA(VLOOKUP(AP10,'Preisindizes Strom 2023 Bas.''15'!$AQ$8:$AU$91,5,FALSE)),0,VLOOKUP(AP10,'Preisindizes Strom 2023 Bas.''15'!$AQ$8:$AU$91,5,FALSE))</f>
        <v>2.1547999999999998</v>
      </c>
      <c r="AQ15" s="191">
        <f>IF(ISNA(VLOOKUP(AQ10,'Preisindizes Strom 2023 Bas.''15'!$AQ$8:$AU$91,5,FALSE)),0,VLOOKUP(AQ10,'Preisindizes Strom 2023 Bas.''15'!$AQ$8:$AU$91,5,FALSE))</f>
        <v>2.1181000000000001</v>
      </c>
      <c r="AR15" s="191">
        <f>IF(ISNA(VLOOKUP(AR10,'Preisindizes Strom 2023 Bas.''15'!$AQ$8:$AU$91,5,FALSE)),0,VLOOKUP(AR10,'Preisindizes Strom 2023 Bas.''15'!$AQ$8:$AU$91,5,FALSE))</f>
        <v>2.0594999999999999</v>
      </c>
      <c r="AS15" s="191">
        <f>IF(ISNA(VLOOKUP(AS10,'Preisindizes Strom 2023 Bas.''15'!$AQ$8:$AU$91,5,FALSE)),0,VLOOKUP(AS10,'Preisindizes Strom 2023 Bas.''15'!$AQ$8:$AU$91,5,FALSE))</f>
        <v>2.0148999999999999</v>
      </c>
      <c r="AT15" s="191">
        <f>IF(ISNA(VLOOKUP(AT10,'Preisindizes Strom 2023 Bas.''15'!$AQ$8:$AU$91,5,FALSE)),0,VLOOKUP(AT10,'Preisindizes Strom 2023 Bas.''15'!$AQ$8:$AU$91,5,FALSE))</f>
        <v>2.0314000000000001</v>
      </c>
      <c r="AU15" s="191">
        <f>IF(ISNA(VLOOKUP(AU10,'Preisindizes Strom 2023 Bas.''15'!$AQ$8:$AU$91,5,FALSE)),0,VLOOKUP(AU10,'Preisindizes Strom 2023 Bas.''15'!$AQ$8:$AU$91,5,FALSE))</f>
        <v>2.0796000000000001</v>
      </c>
      <c r="AV15" s="191">
        <f>IF(ISNA(VLOOKUP(AV10,'Preisindizes Strom 2023 Bas.''15'!$AQ$8:$AU$91,5,FALSE)),0,VLOOKUP(AV10,'Preisindizes Strom 2023 Bas.''15'!$AQ$8:$AU$91,5,FALSE))</f>
        <v>2.0480999999999998</v>
      </c>
      <c r="AW15" s="191">
        <f>IF(ISNA(VLOOKUP(AW10,'Preisindizes Strom 2023 Bas.''15'!$AQ$8:$AU$91,5,FALSE)),0,VLOOKUP(AW10,'Preisindizes Strom 2023 Bas.''15'!$AQ$8:$AU$91,5,FALSE))</f>
        <v>1.996</v>
      </c>
      <c r="AX15" s="191">
        <f>IF(ISNA(VLOOKUP(AX10,'Preisindizes Strom 2023 Bas.''15'!$AQ$8:$AU$91,5,FALSE)),0,VLOOKUP(AX10,'Preisindizes Strom 2023 Bas.''15'!$AQ$8:$AU$91,5,FALSE))</f>
        <v>1.9643999999999999</v>
      </c>
      <c r="AY15" s="191">
        <f>IF(ISNA(VLOOKUP(AY10,'Preisindizes Strom 2023 Bas.''15'!$AQ$8:$AU$91,5,FALSE)),0,VLOOKUP(AY10,'Preisindizes Strom 2023 Bas.''15'!$AQ$8:$AU$91,5,FALSE))</f>
        <v>1.9238</v>
      </c>
      <c r="AZ15" s="191">
        <f>IF(ISNA(VLOOKUP(AZ10,'Preisindizes Strom 2023 Bas.''15'!$AQ$8:$AU$91,5,FALSE)),0,VLOOKUP(AZ10,'Preisindizes Strom 2023 Bas.''15'!$AQ$8:$AU$91,5,FALSE))</f>
        <v>1.8968</v>
      </c>
      <c r="BA15" s="191">
        <f>IF(ISNA(VLOOKUP(BA10,'Preisindizes Strom 2023 Bas.''15'!$AQ$8:$AU$91,5,FALSE)),0,VLOOKUP(BA10,'Preisindizes Strom 2023 Bas.''15'!$AQ$8:$AU$91,5,FALSE))</f>
        <v>1.8944000000000001</v>
      </c>
      <c r="BB15" s="191">
        <f>IF(ISNA(VLOOKUP(BB10,'Preisindizes Strom 2023 Bas.''15'!$AQ$8:$AU$91,5,FALSE)),0,VLOOKUP(BB10,'Preisindizes Strom 2023 Bas.''15'!$AQ$8:$AU$91,5,FALSE))</f>
        <v>1.8895999999999999</v>
      </c>
      <c r="BC15" s="191">
        <f>IF(ISNA(VLOOKUP(BC10,'Preisindizes Strom 2023 Bas.''15'!$AQ$8:$AU$91,5,FALSE)),0,VLOOKUP(BC10,'Preisindizes Strom 2023 Bas.''15'!$AQ$8:$AU$91,5,FALSE))</f>
        <v>1.8566</v>
      </c>
      <c r="BD15" s="191">
        <f>IF(ISNA(VLOOKUP(BD10,'Preisindizes Strom 2023 Bas.''15'!$AQ$8:$AU$91,5,FALSE)),0,VLOOKUP(BD10,'Preisindizes Strom 2023 Bas.''15'!$AQ$8:$AU$91,5,FALSE))</f>
        <v>1.8872</v>
      </c>
      <c r="BE15" s="191">
        <f>IF(ISNA(VLOOKUP(BE10,'Preisindizes Strom 2023 Bas.''15'!$AQ$8:$AU$91,5,FALSE)),0,VLOOKUP(BE10,'Preisindizes Strom 2023 Bas.''15'!$AQ$8:$AU$91,5,FALSE))</f>
        <v>1.8658999999999999</v>
      </c>
      <c r="BF15" s="191">
        <f>IF(ISNA(VLOOKUP(BF10,'Preisindizes Strom 2023 Bas.''15'!$AQ$8:$AU$91,5,FALSE)),0,VLOOKUP(BF10,'Preisindizes Strom 2023 Bas.''15'!$AQ$8:$AU$91,5,FALSE))</f>
        <v>1.8658999999999999</v>
      </c>
      <c r="BG15" s="191">
        <f>IF(ISNA(VLOOKUP(BG10,'Preisindizes Strom 2023 Bas.''15'!$AQ$8:$AU$91,5,FALSE)),0,VLOOKUP(BG10,'Preisindizes Strom 2023 Bas.''15'!$AQ$8:$AU$91,5,FALSE))</f>
        <v>1.8944000000000001</v>
      </c>
      <c r="BH15" s="191">
        <f>IF(ISNA(VLOOKUP(BH10,'Preisindizes Strom 2023 Bas.''15'!$AQ$8:$AU$91,5,FALSE)),0,VLOOKUP(BH10,'Preisindizes Strom 2023 Bas.''15'!$AQ$8:$AU$91,5,FALSE))</f>
        <v>1.8589</v>
      </c>
      <c r="BI15" s="191">
        <f>IF(ISNA(VLOOKUP(BI10,'Preisindizes Strom 2023 Bas.''15'!$AQ$8:$AU$91,5,FALSE)),0,VLOOKUP(BI10,'Preisindizes Strom 2023 Bas.''15'!$AQ$8:$AU$91,5,FALSE))</f>
        <v>1.8005</v>
      </c>
      <c r="BJ15" s="191">
        <f>IF(ISNA(VLOOKUP(BJ10,'Preisindizes Strom 2023 Bas.''15'!$AQ$8:$AU$91,5,FALSE)),0,VLOOKUP(BJ10,'Preisindizes Strom 2023 Bas.''15'!$AQ$8:$AU$91,5,FALSE))</f>
        <v>1.8113999999999999</v>
      </c>
      <c r="BK15" s="191">
        <f>IF(ISNA(VLOOKUP(BK10,'Preisindizes Strom 2023 Bas.''15'!$AQ$8:$AU$91,5,FALSE)),0,VLOOKUP(BK10,'Preisindizes Strom 2023 Bas.''15'!$AQ$8:$AU$91,5,FALSE))</f>
        <v>1.7854000000000001</v>
      </c>
      <c r="BL15" s="191">
        <f>IF(ISNA(VLOOKUP(BL10,'Preisindizes Strom 2023 Bas.''15'!$AQ$8:$AU$91,5,FALSE)),0,VLOOKUP(BL10,'Preisindizes Strom 2023 Bas.''15'!$AQ$8:$AU$91,5,FALSE))</f>
        <v>1.76</v>
      </c>
      <c r="BM15" s="191">
        <f>IF(ISNA(VLOOKUP(BM10,'Preisindizes Strom 2023 Bas.''15'!$AQ$8:$AU$91,5,FALSE)),0,VLOOKUP(BM10,'Preisindizes Strom 2023 Bas.''15'!$AQ$8:$AU$91,5,FALSE))</f>
        <v>1.6959</v>
      </c>
      <c r="BN15" s="191">
        <f>IF(ISNA(VLOOKUP(BN10,'Preisindizes Strom 2023 Bas.''15'!$AQ$8:$AU$91,5,FALSE)),0,VLOOKUP(BN10,'Preisindizes Strom 2023 Bas.''15'!$AQ$8:$AU$91,5,FALSE))</f>
        <v>1.6096999999999999</v>
      </c>
      <c r="BO15" s="191">
        <f>IF(ISNA(VLOOKUP(BO10,'Preisindizes Strom 2023 Bas.''15'!$AQ$8:$AU$91,5,FALSE)),0,VLOOKUP(BO10,'Preisindizes Strom 2023 Bas.''15'!$AQ$8:$AU$91,5,FALSE))</f>
        <v>1.5908</v>
      </c>
      <c r="BP15" s="191">
        <f>IF(ISNA(VLOOKUP(BP10,'Preisindizes Strom 2023 Bas.''15'!$AQ$8:$AU$91,5,FALSE)),0,VLOOKUP(BP10,'Preisindizes Strom 2023 Bas.''15'!$AQ$8:$AU$91,5,FALSE))</f>
        <v>1.5132000000000001</v>
      </c>
      <c r="BQ15" s="191">
        <f>IF(ISNA(VLOOKUP(BQ10,'Preisindizes Strom 2023 Bas.''15'!$AQ$8:$AU$91,5,FALSE)),0,VLOOKUP(BQ10,'Preisindizes Strom 2023 Bas.''15'!$AQ$8:$AU$91,5,FALSE))</f>
        <v>1.5657000000000001</v>
      </c>
      <c r="BR15" s="191">
        <f>IF(ISNA(VLOOKUP(BR10,'Preisindizes Strom 2023 Bas.''15'!$AQ$8:$AU$91,5,FALSE)),0,VLOOKUP(BR10,'Preisindizes Strom 2023 Bas.''15'!$AQ$8:$AU$91,5,FALSE))</f>
        <v>1.5527</v>
      </c>
      <c r="BS15" s="191">
        <f>IF(ISNA(VLOOKUP(BS10,'Preisindizes Strom 2023 Bas.''15'!$AQ$8:$AU$91,5,FALSE)),0,VLOOKUP(BS10,'Preisindizes Strom 2023 Bas.''15'!$AQ$8:$AU$91,5,FALSE))</f>
        <v>1.4816</v>
      </c>
      <c r="BT15" s="191">
        <f>IF(ISNA(VLOOKUP(BT10,'Preisindizes Strom 2023 Bas.''15'!$AQ$8:$AU$91,5,FALSE)),0,VLOOKUP(BT10,'Preisindizes Strom 2023 Bas.''15'!$AQ$8:$AU$91,5,FALSE))</f>
        <v>1.4612000000000001</v>
      </c>
      <c r="BU15" s="191">
        <f>IF(ISNA(VLOOKUP(BU10,'Preisindizes Strom 2023 Bas.''15'!$AQ$8:$AU$91,5,FALSE)),0,VLOOKUP(BU10,'Preisindizes Strom 2023 Bas.''15'!$AQ$8:$AU$91,5,FALSE))</f>
        <v>1.4598</v>
      </c>
      <c r="BV15" s="191">
        <f>IF(ISNA(VLOOKUP(BV10,'Preisindizes Strom 2023 Bas.''15'!$AQ$8:$AU$91,5,FALSE)),0,VLOOKUP(BV10,'Preisindizes Strom 2023 Bas.''15'!$AQ$8:$AU$91,5,FALSE))</f>
        <v>1.4699</v>
      </c>
      <c r="BW15" s="191">
        <f>IF(ISNA(VLOOKUP(BW10,'Preisindizes Strom 2023 Bas.''15'!$AQ$8:$AU$91,5,FALSE)),0,VLOOKUP(BW10,'Preisindizes Strom 2023 Bas.''15'!$AQ$8:$AU$91,5,FALSE))</f>
        <v>1.4890000000000001</v>
      </c>
      <c r="BX15" s="191">
        <f>IF(ISNA(VLOOKUP(BX10,'Preisindizes Strom 2023 Bas.''15'!$AQ$8:$AU$91,5,FALSE)),0,VLOOKUP(BX10,'Preisindizes Strom 2023 Bas.''15'!$AQ$8:$AU$91,5,FALSE))</f>
        <v>1.5101</v>
      </c>
      <c r="BY15" s="191">
        <f>IF(ISNA(VLOOKUP(BY10,'Preisindizes Strom 2023 Bas.''15'!$AQ$8:$AU$91,5,FALSE)),0,VLOOKUP(BY10,'Preisindizes Strom 2023 Bas.''15'!$AQ$8:$AU$91,5,FALSE))</f>
        <v>1.4728000000000001</v>
      </c>
      <c r="BZ15" s="191">
        <f>IF(ISNA(VLOOKUP(BZ10,'Preisindizes Strom 2023 Bas.''15'!$AQ$8:$AU$91,5,FALSE)),0,VLOOKUP(BZ10,'Preisindizes Strom 2023 Bas.''15'!$AQ$8:$AU$91,5,FALSE))</f>
        <v>1.4386000000000001</v>
      </c>
      <c r="CA15" s="191">
        <f>IF(ISNA(VLOOKUP(CA10,'Preisindizes Strom 2023 Bas.''15'!$AQ$8:$AU$91,5,FALSE)),0,VLOOKUP(CA10,'Preisindizes Strom 2023 Bas.''15'!$AQ$8:$AU$91,5,FALSE))</f>
        <v>1.4221999999999999</v>
      </c>
      <c r="CB15" s="191">
        <f>IF(ISNA(VLOOKUP(CB10,'Preisindizes Strom 2023 Bas.''15'!$AQ$8:$AU$91,5,FALSE)),0,VLOOKUP(CB10,'Preisindizes Strom 2023 Bas.''15'!$AQ$8:$AU$91,5,FALSE))</f>
        <v>1.429</v>
      </c>
      <c r="CC15" s="191">
        <f>IF(ISNA(VLOOKUP(CC10,'Preisindizes Strom 2023 Bas.''15'!$AQ$8:$AU$91,5,FALSE)),0,VLOOKUP(CC10,'Preisindizes Strom 2023 Bas.''15'!$AQ$8:$AU$91,5,FALSE))</f>
        <v>1.2992999999999999</v>
      </c>
      <c r="CD15" s="191">
        <f>IF(ISNA(VLOOKUP(CD10,'Preisindizes Strom 2023 Bas.''15'!$AQ$8:$AU$91,5,FALSE)),0,VLOOKUP(CD10,'Preisindizes Strom 2023 Bas.''15'!$AQ$8:$AU$91,5,FALSE))</f>
        <v>0.97899999999999998</v>
      </c>
      <c r="CE15" s="191">
        <f>IF(ISNA(VLOOKUP(CE10,'Preisindizes Strom 2023 Bas.''15'!$AQ$8:$AU$91,5,FALSE)),0,VLOOKUP(CE10,'Preisindizes Strom 2023 Bas.''15'!$AQ$8:$AU$91,5,FALSE))</f>
        <v>1</v>
      </c>
    </row>
    <row r="16" spans="1:87" x14ac:dyDescent="0.6">
      <c r="CI16" s="308"/>
    </row>
    <row r="17" spans="2:93" x14ac:dyDescent="0.6">
      <c r="CI17" s="308"/>
    </row>
    <row r="18" spans="2:93" x14ac:dyDescent="0.6">
      <c r="B18" s="33" t="s">
        <v>445</v>
      </c>
      <c r="D18" s="192"/>
    </row>
    <row r="19" spans="2:93" outlineLevel="1" x14ac:dyDescent="0.6">
      <c r="B19" s="193">
        <v>2023</v>
      </c>
    </row>
    <row r="20" spans="2:93" outlineLevel="1" x14ac:dyDescent="0.6">
      <c r="B20" s="190" t="s">
        <v>325</v>
      </c>
      <c r="D20" s="258">
        <v>24.651499999999999</v>
      </c>
      <c r="E20" s="258">
        <v>23.926500000000001</v>
      </c>
      <c r="F20" s="258">
        <v>22.287700000000001</v>
      </c>
      <c r="G20" s="258">
        <v>19.141200000000001</v>
      </c>
      <c r="H20" s="258">
        <v>17.684799999999999</v>
      </c>
      <c r="I20" s="258">
        <v>15.6442</v>
      </c>
      <c r="J20" s="258">
        <v>16.27</v>
      </c>
      <c r="K20" s="258">
        <v>14.1478</v>
      </c>
      <c r="L20" s="258">
        <v>13.227600000000001</v>
      </c>
      <c r="M20" s="258">
        <v>13.6723</v>
      </c>
      <c r="N20" s="258">
        <v>13.6723</v>
      </c>
      <c r="O20" s="258">
        <v>12.912699999999999</v>
      </c>
      <c r="P20" s="258">
        <v>12.612399999999999</v>
      </c>
      <c r="Q20" s="258">
        <v>12.1418</v>
      </c>
      <c r="R20" s="258">
        <v>11.789899999999999</v>
      </c>
      <c r="S20" s="258">
        <v>11.377599999999999</v>
      </c>
      <c r="T20" s="258">
        <v>10.634</v>
      </c>
      <c r="U20" s="258">
        <v>9.9816000000000003</v>
      </c>
      <c r="V20" s="258">
        <v>9.2971000000000004</v>
      </c>
      <c r="W20" s="258">
        <v>8.9396000000000004</v>
      </c>
      <c r="X20" s="258">
        <v>8.5632000000000001</v>
      </c>
      <c r="Y20" s="258">
        <v>8.2172000000000001</v>
      </c>
      <c r="Z20" s="258">
        <v>8.0147999999999993</v>
      </c>
      <c r="AA20" s="258">
        <v>8.4300999999999995</v>
      </c>
      <c r="AB20" s="258">
        <v>8.0147999999999993</v>
      </c>
      <c r="AC20" s="258">
        <v>7.4633000000000003</v>
      </c>
      <c r="AD20" s="258">
        <v>6.3061999999999996</v>
      </c>
      <c r="AE20" s="258">
        <v>5.6887999999999996</v>
      </c>
      <c r="AF20" s="258">
        <v>5.4233000000000002</v>
      </c>
      <c r="AG20" s="258">
        <v>5.1002999999999998</v>
      </c>
      <c r="AH20" s="258">
        <v>4.8136000000000001</v>
      </c>
      <c r="AI20" s="258">
        <v>4.6887999999999996</v>
      </c>
      <c r="AJ20" s="258">
        <v>4.5194000000000001</v>
      </c>
      <c r="AK20" s="258">
        <v>4.3387000000000002</v>
      </c>
      <c r="AL20" s="258">
        <v>4.1505000000000001</v>
      </c>
      <c r="AM20" s="258">
        <v>3.8645999999999998</v>
      </c>
      <c r="AN20" s="258">
        <v>3.5065</v>
      </c>
      <c r="AO20" s="258">
        <v>3.3069000000000002</v>
      </c>
      <c r="AP20" s="258">
        <v>3.1777000000000002</v>
      </c>
      <c r="AQ20" s="258">
        <v>3.1227999999999998</v>
      </c>
      <c r="AR20" s="258">
        <v>3.0583</v>
      </c>
      <c r="AS20" s="258">
        <v>3.0411000000000001</v>
      </c>
      <c r="AT20" s="258">
        <v>2.9799000000000002</v>
      </c>
      <c r="AU20" s="258">
        <v>2.9157999999999999</v>
      </c>
      <c r="AV20" s="258">
        <v>2.8494000000000002</v>
      </c>
      <c r="AW20" s="258">
        <v>2.7530000000000001</v>
      </c>
      <c r="AX20" s="258">
        <v>2.5949</v>
      </c>
      <c r="AY20" s="258">
        <v>2.4466000000000001</v>
      </c>
      <c r="AZ20" s="258">
        <v>2.3012999999999999</v>
      </c>
      <c r="BA20" s="258">
        <v>2.2256999999999998</v>
      </c>
      <c r="BB20" s="258">
        <v>2.181</v>
      </c>
      <c r="BC20" s="258">
        <v>2.1324000000000001</v>
      </c>
      <c r="BD20" s="258">
        <v>2.1267999999999998</v>
      </c>
      <c r="BE20" s="258">
        <v>2.1379999999999999</v>
      </c>
      <c r="BF20" s="258">
        <v>2.1493000000000002</v>
      </c>
      <c r="BG20" s="258">
        <v>2.1606999999999998</v>
      </c>
      <c r="BH20" s="258">
        <v>2.1463999999999999</v>
      </c>
      <c r="BI20" s="258">
        <v>2.1379999999999999</v>
      </c>
      <c r="BJ20" s="258">
        <v>2.1324000000000001</v>
      </c>
      <c r="BK20" s="258">
        <v>2.1267999999999998</v>
      </c>
      <c r="BL20" s="258">
        <v>2.0966</v>
      </c>
      <c r="BM20" s="258">
        <v>2.0543</v>
      </c>
      <c r="BN20" s="258">
        <v>2.0062000000000002</v>
      </c>
      <c r="BO20" s="258">
        <v>1.9232</v>
      </c>
      <c r="BP20" s="258">
        <v>1.8531</v>
      </c>
      <c r="BQ20" s="258">
        <v>1.8343</v>
      </c>
      <c r="BR20" s="258">
        <v>1.8138000000000001</v>
      </c>
      <c r="BS20" s="258">
        <v>1.7588999999999999</v>
      </c>
      <c r="BT20" s="258">
        <v>1.7161999999999999</v>
      </c>
      <c r="BU20" s="258">
        <v>1.6842999999999999</v>
      </c>
      <c r="BV20" s="258">
        <v>1.6535</v>
      </c>
      <c r="BW20" s="258">
        <v>1.627</v>
      </c>
      <c r="BX20" s="258">
        <v>1.5934999999999999</v>
      </c>
      <c r="BY20" s="258">
        <v>1.5422</v>
      </c>
      <c r="BZ20" s="258">
        <v>1.4763999999999999</v>
      </c>
      <c r="CA20" s="258">
        <v>1.4136</v>
      </c>
      <c r="CB20" s="258">
        <v>1.3742000000000001</v>
      </c>
      <c r="CC20" s="258">
        <v>1.2701</v>
      </c>
      <c r="CD20" s="258">
        <v>1.0803</v>
      </c>
      <c r="CE20" s="258">
        <v>1</v>
      </c>
    </row>
    <row r="21" spans="2:93" outlineLevel="1" x14ac:dyDescent="0.6">
      <c r="B21" s="190" t="s">
        <v>326</v>
      </c>
      <c r="D21" s="194"/>
      <c r="E21" s="194"/>
      <c r="F21" s="194"/>
      <c r="G21" s="194"/>
      <c r="H21" s="194"/>
      <c r="I21" s="194"/>
      <c r="J21" s="194"/>
      <c r="K21" s="194"/>
      <c r="L21" s="194"/>
      <c r="M21" s="194"/>
      <c r="N21" s="194"/>
      <c r="O21" s="194"/>
      <c r="P21" s="194"/>
      <c r="Q21" s="194"/>
      <c r="R21" s="258">
        <v>3.4327999999999999</v>
      </c>
      <c r="S21" s="258">
        <v>3.3121</v>
      </c>
      <c r="T21" s="258">
        <v>3.2132000000000001</v>
      </c>
      <c r="U21" s="258">
        <v>3.2339000000000002</v>
      </c>
      <c r="V21" s="258">
        <v>3.1593</v>
      </c>
      <c r="W21" s="258">
        <v>3.1265999999999998</v>
      </c>
      <c r="X21" s="258">
        <v>2.8815</v>
      </c>
      <c r="Y21" s="258">
        <v>2.7202000000000002</v>
      </c>
      <c r="Z21" s="258">
        <v>2.5455999999999999</v>
      </c>
      <c r="AA21" s="258">
        <v>2.7907000000000002</v>
      </c>
      <c r="AB21" s="258">
        <v>2.7856000000000001</v>
      </c>
      <c r="AC21" s="258">
        <v>2.6625000000000001</v>
      </c>
      <c r="AD21" s="258">
        <v>2.4744999999999999</v>
      </c>
      <c r="AE21" s="258">
        <v>2.5413000000000001</v>
      </c>
      <c r="AF21" s="258">
        <v>2.5243000000000002</v>
      </c>
      <c r="AG21" s="258">
        <v>2.3997000000000002</v>
      </c>
      <c r="AH21" s="258">
        <v>2.2593999999999999</v>
      </c>
      <c r="AI21" s="258">
        <v>2.3732000000000002</v>
      </c>
      <c r="AJ21" s="258">
        <v>2.3184999999999998</v>
      </c>
      <c r="AK21" s="258">
        <v>2.2938000000000001</v>
      </c>
      <c r="AL21" s="258">
        <v>2.2425999999999999</v>
      </c>
      <c r="AM21" s="258">
        <v>2.0615999999999999</v>
      </c>
      <c r="AN21" s="258">
        <v>1.8861000000000001</v>
      </c>
      <c r="AO21" s="258">
        <v>1.8222</v>
      </c>
      <c r="AP21" s="258">
        <v>1.8222</v>
      </c>
      <c r="AQ21" s="258">
        <v>1.7770999999999999</v>
      </c>
      <c r="AR21" s="258">
        <v>1.7402</v>
      </c>
      <c r="AS21" s="258">
        <v>1.7163999999999999</v>
      </c>
      <c r="AT21" s="258">
        <v>1.7362</v>
      </c>
      <c r="AU21" s="258">
        <v>1.7124999999999999</v>
      </c>
      <c r="AV21" s="258">
        <v>1.6452</v>
      </c>
      <c r="AW21" s="258">
        <v>1.5964</v>
      </c>
      <c r="AX21" s="258">
        <v>1.5947</v>
      </c>
      <c r="AY21" s="258">
        <v>1.5488</v>
      </c>
      <c r="AZ21" s="258">
        <v>1.5192000000000001</v>
      </c>
      <c r="BA21" s="258">
        <v>1.5330999999999999</v>
      </c>
      <c r="BB21" s="258">
        <v>1.5456000000000001</v>
      </c>
      <c r="BC21" s="258">
        <v>1.5632999999999999</v>
      </c>
      <c r="BD21" s="258">
        <v>1.6327</v>
      </c>
      <c r="BE21" s="258">
        <v>1.7048000000000001</v>
      </c>
      <c r="BF21" s="258">
        <v>1.7402</v>
      </c>
      <c r="BG21" s="258">
        <v>1.7544</v>
      </c>
      <c r="BH21" s="258">
        <v>1.7085999999999999</v>
      </c>
      <c r="BI21" s="258">
        <v>1.7143999999999999</v>
      </c>
      <c r="BJ21" s="258">
        <v>1.7322</v>
      </c>
      <c r="BK21" s="258">
        <v>1.7503</v>
      </c>
      <c r="BL21" s="258">
        <v>1.7523</v>
      </c>
      <c r="BM21" s="258">
        <v>1.7645999999999999</v>
      </c>
      <c r="BN21" s="258">
        <v>1.7009000000000001</v>
      </c>
      <c r="BO21" s="258">
        <v>1.6541999999999999</v>
      </c>
      <c r="BP21" s="258">
        <v>1.6397999999999999</v>
      </c>
      <c r="BQ21" s="258">
        <v>1.6652</v>
      </c>
      <c r="BR21" s="258">
        <v>1.6506000000000001</v>
      </c>
      <c r="BS21" s="258">
        <v>1.5730999999999999</v>
      </c>
      <c r="BT21" s="258">
        <v>1.552</v>
      </c>
      <c r="BU21" s="258">
        <v>1.5551999999999999</v>
      </c>
      <c r="BV21" s="258">
        <v>1.5504</v>
      </c>
      <c r="BW21" s="258">
        <v>1.5069999999999999</v>
      </c>
      <c r="BX21" s="258">
        <v>1.5069999999999999</v>
      </c>
      <c r="BY21" s="258">
        <v>1.466</v>
      </c>
      <c r="BZ21" s="258">
        <v>1.4018999999999999</v>
      </c>
      <c r="CA21" s="258">
        <v>1.3454999999999999</v>
      </c>
      <c r="CB21" s="258">
        <v>1.3219000000000001</v>
      </c>
      <c r="CC21" s="258">
        <v>1.2517</v>
      </c>
      <c r="CD21" s="258">
        <v>1.0672999999999999</v>
      </c>
      <c r="CE21" s="258">
        <v>1</v>
      </c>
    </row>
    <row r="22" spans="2:93" outlineLevel="1" x14ac:dyDescent="0.6">
      <c r="B22" s="190" t="s">
        <v>327</v>
      </c>
      <c r="D22" s="194"/>
      <c r="E22" s="194"/>
      <c r="F22" s="194"/>
      <c r="G22" s="194"/>
      <c r="H22" s="194"/>
      <c r="I22" s="194"/>
      <c r="J22" s="194"/>
      <c r="K22" s="194"/>
      <c r="L22" s="194"/>
      <c r="M22" s="194"/>
      <c r="N22" s="194"/>
      <c r="O22" s="194"/>
      <c r="P22" s="194"/>
      <c r="Q22" s="194"/>
      <c r="R22" s="258">
        <v>4.0740999999999996</v>
      </c>
      <c r="S22" s="258">
        <v>3.9792999999999998</v>
      </c>
      <c r="T22" s="258">
        <v>3.8119000000000001</v>
      </c>
      <c r="U22" s="258">
        <v>3.7198000000000002</v>
      </c>
      <c r="V22" s="258">
        <v>3.6406999999999998</v>
      </c>
      <c r="W22" s="258">
        <v>3.6667000000000001</v>
      </c>
      <c r="X22" s="258">
        <v>3.5402</v>
      </c>
      <c r="Y22" s="258">
        <v>3.4070999999999998</v>
      </c>
      <c r="Z22" s="258">
        <v>3.2149999999999999</v>
      </c>
      <c r="AA22" s="258">
        <v>3.5402</v>
      </c>
      <c r="AB22" s="258">
        <v>3.5897000000000001</v>
      </c>
      <c r="AC22" s="258">
        <v>3.319</v>
      </c>
      <c r="AD22" s="258">
        <v>2.9672000000000001</v>
      </c>
      <c r="AE22" s="258">
        <v>2.9903</v>
      </c>
      <c r="AF22" s="258">
        <v>3.0078</v>
      </c>
      <c r="AG22" s="258">
        <v>2.8839000000000001</v>
      </c>
      <c r="AH22" s="258">
        <v>2.6970000000000001</v>
      </c>
      <c r="AI22" s="258">
        <v>2.8102</v>
      </c>
      <c r="AJ22" s="258">
        <v>2.7160000000000002</v>
      </c>
      <c r="AK22" s="258">
        <v>2.6783000000000001</v>
      </c>
      <c r="AL22" s="258">
        <v>2.6970000000000001</v>
      </c>
      <c r="AM22" s="258">
        <v>2.5041000000000002</v>
      </c>
      <c r="AN22" s="258">
        <v>2.2713999999999999</v>
      </c>
      <c r="AO22" s="258">
        <v>2.1598999999999999</v>
      </c>
      <c r="AP22" s="258">
        <v>2.1038000000000001</v>
      </c>
      <c r="AQ22" s="258">
        <v>2.1067</v>
      </c>
      <c r="AR22" s="258">
        <v>2.0981000000000001</v>
      </c>
      <c r="AS22" s="258">
        <v>2.0838999999999999</v>
      </c>
      <c r="AT22" s="258">
        <v>2.0533000000000001</v>
      </c>
      <c r="AU22" s="258">
        <v>2.0183</v>
      </c>
      <c r="AV22" s="258">
        <v>1.9769000000000001</v>
      </c>
      <c r="AW22" s="258">
        <v>1.925</v>
      </c>
      <c r="AX22" s="258">
        <v>1.8712</v>
      </c>
      <c r="AY22" s="258">
        <v>1.8032999999999999</v>
      </c>
      <c r="AZ22" s="258">
        <v>1.75</v>
      </c>
      <c r="BA22" s="258">
        <v>1.7441</v>
      </c>
      <c r="BB22" s="258">
        <v>1.746</v>
      </c>
      <c r="BC22" s="258">
        <v>1.754</v>
      </c>
      <c r="BD22" s="258">
        <v>1.8011999999999999</v>
      </c>
      <c r="BE22" s="258">
        <v>1.8332999999999999</v>
      </c>
      <c r="BF22" s="258">
        <v>1.8399000000000001</v>
      </c>
      <c r="BG22" s="258">
        <v>1.8376999999999999</v>
      </c>
      <c r="BH22" s="258">
        <v>1.7865</v>
      </c>
      <c r="BI22" s="258">
        <v>1.7824</v>
      </c>
      <c r="BJ22" s="258">
        <v>1.8139000000000001</v>
      </c>
      <c r="BK22" s="258">
        <v>1.8443000000000001</v>
      </c>
      <c r="BL22" s="258">
        <v>1.8118000000000001</v>
      </c>
      <c r="BM22" s="258">
        <v>1.76</v>
      </c>
      <c r="BN22" s="258">
        <v>1.7168000000000001</v>
      </c>
      <c r="BO22" s="258">
        <v>1.6453</v>
      </c>
      <c r="BP22" s="258">
        <v>1.5959000000000001</v>
      </c>
      <c r="BQ22" s="258">
        <v>1.6126</v>
      </c>
      <c r="BR22" s="258">
        <v>1.6435</v>
      </c>
      <c r="BS22" s="258">
        <v>1.5892999999999999</v>
      </c>
      <c r="BT22" s="258">
        <v>1.5827</v>
      </c>
      <c r="BU22" s="258">
        <v>1.5844</v>
      </c>
      <c r="BV22" s="258">
        <v>1.573</v>
      </c>
      <c r="BW22" s="258">
        <v>1.54</v>
      </c>
      <c r="BX22" s="258">
        <v>1.54</v>
      </c>
      <c r="BY22" s="258">
        <v>1.4981</v>
      </c>
      <c r="BZ22" s="258">
        <v>1.4352</v>
      </c>
      <c r="CA22" s="258">
        <v>1.3835999999999999</v>
      </c>
      <c r="CB22" s="258">
        <v>1.3568</v>
      </c>
      <c r="CC22" s="258">
        <v>1.2865</v>
      </c>
      <c r="CD22" s="258">
        <v>1.0709</v>
      </c>
      <c r="CE22" s="258">
        <v>1</v>
      </c>
    </row>
    <row r="23" spans="2:93" outlineLevel="1" x14ac:dyDescent="0.6">
      <c r="B23" s="190" t="s">
        <v>328</v>
      </c>
      <c r="D23" s="194"/>
      <c r="E23" s="194"/>
      <c r="F23" s="194"/>
      <c r="G23" s="194"/>
      <c r="H23" s="194"/>
      <c r="I23" s="194">
        <v>6.4935999999999998</v>
      </c>
      <c r="J23" s="194">
        <v>6.6929999999999996</v>
      </c>
      <c r="K23" s="194">
        <v>5.6729000000000003</v>
      </c>
      <c r="L23" s="194">
        <v>5.4892000000000003</v>
      </c>
      <c r="M23" s="194">
        <v>5.6519000000000004</v>
      </c>
      <c r="N23" s="194">
        <v>5.694</v>
      </c>
      <c r="O23" s="194">
        <v>5.5491000000000001</v>
      </c>
      <c r="P23" s="194">
        <v>5.45</v>
      </c>
      <c r="Q23" s="194">
        <v>5.3357000000000001</v>
      </c>
      <c r="R23" s="258">
        <v>5.3170999999999999</v>
      </c>
      <c r="S23" s="258">
        <v>5.2439999999999998</v>
      </c>
      <c r="T23" s="258">
        <v>5.0867000000000004</v>
      </c>
      <c r="U23" s="258">
        <v>4.9226000000000001</v>
      </c>
      <c r="V23" s="258">
        <v>4.7987000000000002</v>
      </c>
      <c r="W23" s="258">
        <v>4.7099000000000002</v>
      </c>
      <c r="X23" s="258">
        <v>4.6524000000000001</v>
      </c>
      <c r="Y23" s="258">
        <v>4.6242000000000001</v>
      </c>
      <c r="Z23" s="258">
        <v>4.5689000000000002</v>
      </c>
      <c r="AA23" s="258">
        <v>4.6666999999999996</v>
      </c>
      <c r="AB23" s="258">
        <v>4.5964</v>
      </c>
      <c r="AC23" s="258">
        <v>4.4882</v>
      </c>
      <c r="AD23" s="258">
        <v>4.1242999999999999</v>
      </c>
      <c r="AE23" s="258">
        <v>3.9028</v>
      </c>
      <c r="AF23" s="258">
        <v>3.7866</v>
      </c>
      <c r="AG23" s="258">
        <v>3.5905999999999998</v>
      </c>
      <c r="AH23" s="258">
        <v>3.2262</v>
      </c>
      <c r="AI23" s="258">
        <v>3.1143000000000001</v>
      </c>
      <c r="AJ23" s="258">
        <v>3.0158</v>
      </c>
      <c r="AK23" s="258">
        <v>2.9234</v>
      </c>
      <c r="AL23" s="258">
        <v>2.8523000000000001</v>
      </c>
      <c r="AM23" s="258">
        <v>2.7008999999999999</v>
      </c>
      <c r="AN23" s="258">
        <v>2.4975000000000001</v>
      </c>
      <c r="AO23" s="258">
        <v>2.3733</v>
      </c>
      <c r="AP23" s="258">
        <v>2.2913000000000001</v>
      </c>
      <c r="AQ23" s="258">
        <v>2.2675000000000001</v>
      </c>
      <c r="AR23" s="258">
        <v>2.218</v>
      </c>
      <c r="AS23" s="258">
        <v>2.1831</v>
      </c>
      <c r="AT23" s="258">
        <v>2.1800000000000002</v>
      </c>
      <c r="AU23" s="258">
        <v>2.202</v>
      </c>
      <c r="AV23" s="258">
        <v>2.1676000000000002</v>
      </c>
      <c r="AW23" s="258">
        <v>2.1107</v>
      </c>
      <c r="AX23" s="258">
        <v>2.0428000000000002</v>
      </c>
      <c r="AY23" s="258">
        <v>1.9664999999999999</v>
      </c>
      <c r="AZ23" s="258">
        <v>1.9075</v>
      </c>
      <c r="BA23" s="258">
        <v>1.8863000000000001</v>
      </c>
      <c r="BB23" s="258">
        <v>1.8747</v>
      </c>
      <c r="BC23" s="258">
        <v>1.8474999999999999</v>
      </c>
      <c r="BD23" s="258">
        <v>1.8793</v>
      </c>
      <c r="BE23" s="258">
        <v>1.877</v>
      </c>
      <c r="BF23" s="258">
        <v>1.8886000000000001</v>
      </c>
      <c r="BG23" s="258">
        <v>1.9098999999999999</v>
      </c>
      <c r="BH23" s="258">
        <v>1.8863000000000001</v>
      </c>
      <c r="BI23" s="258">
        <v>1.8496999999999999</v>
      </c>
      <c r="BJ23" s="258">
        <v>1.8587</v>
      </c>
      <c r="BK23" s="258">
        <v>1.843</v>
      </c>
      <c r="BL23" s="258">
        <v>1.8253999999999999</v>
      </c>
      <c r="BM23" s="258">
        <v>1.7806</v>
      </c>
      <c r="BN23" s="258">
        <v>1.7050000000000001</v>
      </c>
      <c r="BO23" s="258">
        <v>1.6751</v>
      </c>
      <c r="BP23" s="258">
        <v>1.6046</v>
      </c>
      <c r="BQ23" s="258">
        <v>1.6321000000000001</v>
      </c>
      <c r="BR23" s="258">
        <v>1.62</v>
      </c>
      <c r="BS23" s="258">
        <v>1.5603</v>
      </c>
      <c r="BT23" s="258">
        <v>1.5337000000000001</v>
      </c>
      <c r="BU23" s="258">
        <v>1.5245</v>
      </c>
      <c r="BV23" s="258">
        <v>1.5229999999999999</v>
      </c>
      <c r="BW23" s="258">
        <v>1.526</v>
      </c>
      <c r="BX23" s="258">
        <v>1.5306</v>
      </c>
      <c r="BY23" s="258">
        <v>1.4873000000000001</v>
      </c>
      <c r="BZ23" s="258">
        <v>1.4356</v>
      </c>
      <c r="CA23" s="258">
        <v>1.3962000000000001</v>
      </c>
      <c r="CB23" s="258">
        <v>1.3885000000000001</v>
      </c>
      <c r="CC23" s="258">
        <v>1.2856000000000001</v>
      </c>
      <c r="CD23" s="258">
        <v>1.0186999999999999</v>
      </c>
      <c r="CE23" s="258">
        <v>1</v>
      </c>
    </row>
    <row r="24" spans="2:93" outlineLevel="1" x14ac:dyDescent="0.6">
      <c r="B24" s="190" t="s">
        <v>329</v>
      </c>
      <c r="D24" s="194"/>
      <c r="E24" s="194"/>
      <c r="F24" s="194"/>
      <c r="G24" s="194"/>
      <c r="H24" s="194"/>
      <c r="I24" s="258">
        <v>5.3754999999999997</v>
      </c>
      <c r="J24" s="258">
        <v>5.5148000000000001</v>
      </c>
      <c r="K24" s="258">
        <v>4.6531000000000002</v>
      </c>
      <c r="L24" s="258">
        <v>4.5534999999999997</v>
      </c>
      <c r="M24" s="258">
        <v>4.6677</v>
      </c>
      <c r="N24" s="258">
        <v>4.7270000000000003</v>
      </c>
      <c r="O24" s="258">
        <v>4.6531000000000002</v>
      </c>
      <c r="P24" s="258">
        <v>4.5815000000000001</v>
      </c>
      <c r="Q24" s="258">
        <v>4.4984999999999999</v>
      </c>
      <c r="R24" s="258">
        <v>4.5258000000000003</v>
      </c>
      <c r="S24" s="258">
        <v>4.5534999999999997</v>
      </c>
      <c r="T24" s="258">
        <v>4.4984999999999999</v>
      </c>
      <c r="U24" s="258">
        <v>4.4314999999999998</v>
      </c>
      <c r="V24" s="258">
        <v>4.3922999999999996</v>
      </c>
      <c r="W24" s="258">
        <v>4.3666</v>
      </c>
      <c r="X24" s="258">
        <v>4.3159000000000001</v>
      </c>
      <c r="Y24" s="258">
        <v>4.2180999999999997</v>
      </c>
      <c r="Z24" s="258">
        <v>4.1592000000000002</v>
      </c>
      <c r="AA24" s="258">
        <v>4.2061999999999999</v>
      </c>
      <c r="AB24" s="258">
        <v>4.2180999999999997</v>
      </c>
      <c r="AC24" s="258">
        <v>4.1475999999999997</v>
      </c>
      <c r="AD24" s="258">
        <v>3.9496000000000002</v>
      </c>
      <c r="AE24" s="258">
        <v>3.7888000000000002</v>
      </c>
      <c r="AF24" s="258">
        <v>3.6856</v>
      </c>
      <c r="AG24" s="258">
        <v>3.4628000000000001</v>
      </c>
      <c r="AH24" s="258">
        <v>3.0512000000000001</v>
      </c>
      <c r="AI24" s="258">
        <v>2.9196</v>
      </c>
      <c r="AJ24" s="258">
        <v>2.8147000000000002</v>
      </c>
      <c r="AK24" s="258">
        <v>2.7321</v>
      </c>
      <c r="AL24" s="258">
        <v>2.7023999999999999</v>
      </c>
      <c r="AM24" s="258">
        <v>2.6076999999999999</v>
      </c>
      <c r="AN24" s="258">
        <v>2.4449999999999998</v>
      </c>
      <c r="AO24" s="258">
        <v>2.2907999999999999</v>
      </c>
      <c r="AP24" s="258">
        <v>2.1547999999999998</v>
      </c>
      <c r="AQ24" s="258">
        <v>2.1181000000000001</v>
      </c>
      <c r="AR24" s="258">
        <v>2.0594999999999999</v>
      </c>
      <c r="AS24" s="258">
        <v>2.0148999999999999</v>
      </c>
      <c r="AT24" s="258">
        <v>2.0314000000000001</v>
      </c>
      <c r="AU24" s="258">
        <v>2.0796000000000001</v>
      </c>
      <c r="AV24" s="258">
        <v>2.0480999999999998</v>
      </c>
      <c r="AW24" s="258">
        <v>1.996</v>
      </c>
      <c r="AX24" s="258">
        <v>1.9643999999999999</v>
      </c>
      <c r="AY24" s="258">
        <v>1.9238</v>
      </c>
      <c r="AZ24" s="258">
        <v>1.8968</v>
      </c>
      <c r="BA24" s="258">
        <v>1.8944000000000001</v>
      </c>
      <c r="BB24" s="258">
        <v>1.8895999999999999</v>
      </c>
      <c r="BC24" s="258">
        <v>1.8566</v>
      </c>
      <c r="BD24" s="258">
        <v>1.8872</v>
      </c>
      <c r="BE24" s="258">
        <v>1.8658999999999999</v>
      </c>
      <c r="BF24" s="258">
        <v>1.8658999999999999</v>
      </c>
      <c r="BG24" s="258">
        <v>1.8944000000000001</v>
      </c>
      <c r="BH24" s="258">
        <v>1.8589</v>
      </c>
      <c r="BI24" s="258">
        <v>1.8005</v>
      </c>
      <c r="BJ24" s="258">
        <v>1.8113999999999999</v>
      </c>
      <c r="BK24" s="258">
        <v>1.7854000000000001</v>
      </c>
      <c r="BL24" s="258">
        <v>1.76</v>
      </c>
      <c r="BM24" s="258">
        <v>1.6959</v>
      </c>
      <c r="BN24" s="258">
        <v>1.6096999999999999</v>
      </c>
      <c r="BO24" s="258">
        <v>1.5908</v>
      </c>
      <c r="BP24" s="258">
        <v>1.5132000000000001</v>
      </c>
      <c r="BQ24" s="258">
        <v>1.5657000000000001</v>
      </c>
      <c r="BR24" s="258">
        <v>1.5527</v>
      </c>
      <c r="BS24" s="258">
        <v>1.4816</v>
      </c>
      <c r="BT24" s="258">
        <v>1.4612000000000001</v>
      </c>
      <c r="BU24" s="258">
        <v>1.4598</v>
      </c>
      <c r="BV24" s="258">
        <v>1.4699</v>
      </c>
      <c r="BW24" s="258">
        <v>1.4890000000000001</v>
      </c>
      <c r="BX24" s="258">
        <v>1.5101</v>
      </c>
      <c r="BY24" s="258">
        <v>1.4728000000000001</v>
      </c>
      <c r="BZ24" s="258">
        <v>1.4386000000000001</v>
      </c>
      <c r="CA24" s="258">
        <v>1.4221999999999999</v>
      </c>
      <c r="CB24" s="258">
        <v>1.429</v>
      </c>
      <c r="CC24" s="258">
        <v>1.2992999999999999</v>
      </c>
      <c r="CD24" s="258">
        <v>0.97899999999999998</v>
      </c>
      <c r="CE24" s="258">
        <v>1</v>
      </c>
    </row>
    <row r="25" spans="2:93" outlineLevel="1" x14ac:dyDescent="0.6">
      <c r="B25" s="33" t="s">
        <v>172</v>
      </c>
    </row>
    <row r="26" spans="2:93" outlineLevel="1" x14ac:dyDescent="0.6">
      <c r="B26" s="190" t="s">
        <v>325</v>
      </c>
      <c r="D26" s="255">
        <f>D11-D20</f>
        <v>0</v>
      </c>
      <c r="E26" s="255">
        <f t="shared" ref="E26:BP30" si="0">E11-E20</f>
        <v>0</v>
      </c>
      <c r="F26" s="255">
        <f t="shared" si="0"/>
        <v>0</v>
      </c>
      <c r="G26" s="255">
        <f t="shared" si="0"/>
        <v>0</v>
      </c>
      <c r="H26" s="255">
        <f t="shared" si="0"/>
        <v>0</v>
      </c>
      <c r="I26" s="255">
        <f t="shared" si="0"/>
        <v>0</v>
      </c>
      <c r="J26" s="255">
        <f t="shared" si="0"/>
        <v>0</v>
      </c>
      <c r="K26" s="255">
        <f t="shared" si="0"/>
        <v>0</v>
      </c>
      <c r="L26" s="255">
        <f t="shared" si="0"/>
        <v>0</v>
      </c>
      <c r="M26" s="255">
        <f t="shared" si="0"/>
        <v>0</v>
      </c>
      <c r="N26" s="255">
        <f t="shared" si="0"/>
        <v>0</v>
      </c>
      <c r="O26" s="255">
        <f t="shared" si="0"/>
        <v>0</v>
      </c>
      <c r="P26" s="255">
        <f t="shared" si="0"/>
        <v>0</v>
      </c>
      <c r="Q26" s="255">
        <f t="shared" si="0"/>
        <v>0</v>
      </c>
      <c r="R26" s="255">
        <f t="shared" si="0"/>
        <v>0</v>
      </c>
      <c r="S26" s="255">
        <f t="shared" si="0"/>
        <v>0</v>
      </c>
      <c r="T26" s="255">
        <f t="shared" si="0"/>
        <v>0</v>
      </c>
      <c r="U26" s="255">
        <f t="shared" si="0"/>
        <v>0</v>
      </c>
      <c r="V26" s="255">
        <f t="shared" si="0"/>
        <v>0</v>
      </c>
      <c r="W26" s="255">
        <f t="shared" si="0"/>
        <v>0</v>
      </c>
      <c r="X26" s="255">
        <f t="shared" si="0"/>
        <v>0</v>
      </c>
      <c r="Y26" s="255">
        <f t="shared" si="0"/>
        <v>0</v>
      </c>
      <c r="Z26" s="255">
        <f t="shared" si="0"/>
        <v>0</v>
      </c>
      <c r="AA26" s="255">
        <f t="shared" si="0"/>
        <v>0</v>
      </c>
      <c r="AB26" s="255">
        <f t="shared" si="0"/>
        <v>0</v>
      </c>
      <c r="AC26" s="255">
        <f t="shared" si="0"/>
        <v>0</v>
      </c>
      <c r="AD26" s="255">
        <f t="shared" si="0"/>
        <v>0</v>
      </c>
      <c r="AE26" s="255">
        <f t="shared" si="0"/>
        <v>0</v>
      </c>
      <c r="AF26" s="255">
        <f t="shared" si="0"/>
        <v>0</v>
      </c>
      <c r="AG26" s="255">
        <f t="shared" si="0"/>
        <v>0</v>
      </c>
      <c r="AH26" s="255">
        <f t="shared" si="0"/>
        <v>0</v>
      </c>
      <c r="AI26" s="255">
        <f t="shared" si="0"/>
        <v>0</v>
      </c>
      <c r="AJ26" s="255">
        <f t="shared" si="0"/>
        <v>0</v>
      </c>
      <c r="AK26" s="255">
        <f t="shared" si="0"/>
        <v>0</v>
      </c>
      <c r="AL26" s="255">
        <f t="shared" si="0"/>
        <v>0</v>
      </c>
      <c r="AM26" s="255">
        <f t="shared" si="0"/>
        <v>0</v>
      </c>
      <c r="AN26" s="255">
        <f t="shared" si="0"/>
        <v>0</v>
      </c>
      <c r="AO26" s="255">
        <f t="shared" si="0"/>
        <v>0</v>
      </c>
      <c r="AP26" s="255">
        <f t="shared" si="0"/>
        <v>0</v>
      </c>
      <c r="AQ26" s="255">
        <f t="shared" si="0"/>
        <v>0</v>
      </c>
      <c r="AR26" s="255">
        <f t="shared" si="0"/>
        <v>0</v>
      </c>
      <c r="AS26" s="255">
        <f t="shared" si="0"/>
        <v>0</v>
      </c>
      <c r="AT26" s="255">
        <f t="shared" si="0"/>
        <v>0</v>
      </c>
      <c r="AU26" s="255">
        <f t="shared" si="0"/>
        <v>0</v>
      </c>
      <c r="AV26" s="255">
        <f t="shared" si="0"/>
        <v>0</v>
      </c>
      <c r="AW26" s="255">
        <f t="shared" si="0"/>
        <v>0</v>
      </c>
      <c r="AX26" s="255">
        <f t="shared" si="0"/>
        <v>0</v>
      </c>
      <c r="AY26" s="255">
        <f t="shared" si="0"/>
        <v>0</v>
      </c>
      <c r="AZ26" s="255">
        <f t="shared" si="0"/>
        <v>0</v>
      </c>
      <c r="BA26" s="255">
        <f t="shared" si="0"/>
        <v>0</v>
      </c>
      <c r="BB26" s="255">
        <f t="shared" si="0"/>
        <v>0</v>
      </c>
      <c r="BC26" s="255">
        <f t="shared" si="0"/>
        <v>0</v>
      </c>
      <c r="BD26" s="255">
        <f t="shared" si="0"/>
        <v>0</v>
      </c>
      <c r="BE26" s="255">
        <f t="shared" si="0"/>
        <v>0</v>
      </c>
      <c r="BF26" s="255">
        <f t="shared" si="0"/>
        <v>0</v>
      </c>
      <c r="BG26" s="255">
        <f t="shared" si="0"/>
        <v>0</v>
      </c>
      <c r="BH26" s="255">
        <f t="shared" si="0"/>
        <v>0</v>
      </c>
      <c r="BI26" s="255">
        <f t="shared" si="0"/>
        <v>0</v>
      </c>
      <c r="BJ26" s="255">
        <f t="shared" si="0"/>
        <v>0</v>
      </c>
      <c r="BK26" s="255">
        <f t="shared" si="0"/>
        <v>0</v>
      </c>
      <c r="BL26" s="255">
        <f t="shared" si="0"/>
        <v>0</v>
      </c>
      <c r="BM26" s="255">
        <f t="shared" si="0"/>
        <v>0</v>
      </c>
      <c r="BN26" s="255">
        <f t="shared" si="0"/>
        <v>0</v>
      </c>
      <c r="BO26" s="255">
        <f t="shared" si="0"/>
        <v>0</v>
      </c>
      <c r="BP26" s="255">
        <f t="shared" si="0"/>
        <v>0</v>
      </c>
      <c r="BQ26" s="255">
        <f t="shared" ref="BQ26:CD30" si="1">BQ11-BQ20</f>
        <v>0</v>
      </c>
      <c r="BR26" s="255">
        <f t="shared" si="1"/>
        <v>0</v>
      </c>
      <c r="BS26" s="255">
        <f t="shared" si="1"/>
        <v>0</v>
      </c>
      <c r="BT26" s="255">
        <f t="shared" si="1"/>
        <v>0</v>
      </c>
      <c r="BU26" s="255">
        <f t="shared" si="1"/>
        <v>0</v>
      </c>
      <c r="BV26" s="255">
        <f t="shared" si="1"/>
        <v>0</v>
      </c>
      <c r="BW26" s="255">
        <f t="shared" si="1"/>
        <v>0</v>
      </c>
      <c r="BX26" s="255">
        <f t="shared" si="1"/>
        <v>0</v>
      </c>
      <c r="BY26" s="255">
        <f t="shared" si="1"/>
        <v>0</v>
      </c>
      <c r="BZ26" s="255">
        <f t="shared" si="1"/>
        <v>0</v>
      </c>
      <c r="CA26" s="255">
        <f t="shared" si="1"/>
        <v>0</v>
      </c>
      <c r="CB26" s="255">
        <f t="shared" si="1"/>
        <v>0</v>
      </c>
      <c r="CC26" s="255">
        <f t="shared" si="1"/>
        <v>0</v>
      </c>
      <c r="CD26" s="255">
        <f t="shared" si="1"/>
        <v>0</v>
      </c>
      <c r="CE26" s="255">
        <f>CE11-CE20</f>
        <v>0</v>
      </c>
      <c r="CI26" s="308"/>
      <c r="CN26" s="308"/>
      <c r="CO26" s="308"/>
    </row>
    <row r="27" spans="2:93" outlineLevel="1" x14ac:dyDescent="0.6">
      <c r="B27" s="190" t="s">
        <v>326</v>
      </c>
      <c r="D27" s="255">
        <f t="shared" ref="D27:AI29" si="2">D12-D21</f>
        <v>0</v>
      </c>
      <c r="E27" s="255">
        <f t="shared" si="2"/>
        <v>0</v>
      </c>
      <c r="F27" s="255">
        <f t="shared" si="2"/>
        <v>0</v>
      </c>
      <c r="G27" s="255">
        <f t="shared" si="0"/>
        <v>0</v>
      </c>
      <c r="H27" s="255">
        <f t="shared" si="2"/>
        <v>0</v>
      </c>
      <c r="I27" s="255">
        <f t="shared" si="2"/>
        <v>0</v>
      </c>
      <c r="J27" s="255">
        <f t="shared" si="2"/>
        <v>0</v>
      </c>
      <c r="K27" s="255">
        <f t="shared" si="2"/>
        <v>0</v>
      </c>
      <c r="L27" s="255">
        <f t="shared" si="2"/>
        <v>0</v>
      </c>
      <c r="M27" s="255">
        <f t="shared" si="2"/>
        <v>0</v>
      </c>
      <c r="N27" s="255">
        <f t="shared" si="2"/>
        <v>0</v>
      </c>
      <c r="O27" s="255">
        <f t="shared" si="2"/>
        <v>0</v>
      </c>
      <c r="P27" s="255">
        <f t="shared" si="2"/>
        <v>0</v>
      </c>
      <c r="Q27" s="255">
        <f t="shared" si="2"/>
        <v>0</v>
      </c>
      <c r="R27" s="255">
        <f t="shared" si="2"/>
        <v>0</v>
      </c>
      <c r="S27" s="255">
        <f t="shared" si="2"/>
        <v>0</v>
      </c>
      <c r="T27" s="255">
        <f t="shared" si="2"/>
        <v>0</v>
      </c>
      <c r="U27" s="255">
        <f t="shared" si="2"/>
        <v>0</v>
      </c>
      <c r="V27" s="255">
        <f t="shared" si="2"/>
        <v>0</v>
      </c>
      <c r="W27" s="255">
        <f t="shared" si="2"/>
        <v>0</v>
      </c>
      <c r="X27" s="255">
        <f t="shared" si="2"/>
        <v>0</v>
      </c>
      <c r="Y27" s="255">
        <f t="shared" si="2"/>
        <v>0</v>
      </c>
      <c r="Z27" s="255">
        <f t="shared" si="2"/>
        <v>0</v>
      </c>
      <c r="AA27" s="255">
        <f t="shared" si="2"/>
        <v>0</v>
      </c>
      <c r="AB27" s="255">
        <f t="shared" si="2"/>
        <v>0</v>
      </c>
      <c r="AC27" s="255">
        <f t="shared" si="2"/>
        <v>0</v>
      </c>
      <c r="AD27" s="255">
        <f t="shared" si="2"/>
        <v>0</v>
      </c>
      <c r="AE27" s="255">
        <f t="shared" si="2"/>
        <v>0</v>
      </c>
      <c r="AF27" s="255">
        <f t="shared" si="2"/>
        <v>0</v>
      </c>
      <c r="AG27" s="255">
        <f t="shared" si="2"/>
        <v>0</v>
      </c>
      <c r="AH27" s="255">
        <f t="shared" si="2"/>
        <v>0</v>
      </c>
      <c r="AI27" s="255">
        <f t="shared" si="2"/>
        <v>0</v>
      </c>
      <c r="AJ27" s="255">
        <f t="shared" si="0"/>
        <v>0</v>
      </c>
      <c r="AK27" s="255">
        <f t="shared" si="0"/>
        <v>0</v>
      </c>
      <c r="AL27" s="255">
        <f t="shared" si="0"/>
        <v>0</v>
      </c>
      <c r="AM27" s="255">
        <f t="shared" si="0"/>
        <v>0</v>
      </c>
      <c r="AN27" s="255">
        <f t="shared" si="0"/>
        <v>0</v>
      </c>
      <c r="AO27" s="255">
        <f t="shared" si="0"/>
        <v>0</v>
      </c>
      <c r="AP27" s="255">
        <f t="shared" si="0"/>
        <v>0</v>
      </c>
      <c r="AQ27" s="255">
        <f t="shared" si="0"/>
        <v>0</v>
      </c>
      <c r="AR27" s="255">
        <f t="shared" si="0"/>
        <v>0</v>
      </c>
      <c r="AS27" s="255">
        <f t="shared" si="0"/>
        <v>0</v>
      </c>
      <c r="AT27" s="255">
        <f t="shared" si="0"/>
        <v>0</v>
      </c>
      <c r="AU27" s="255">
        <f t="shared" si="0"/>
        <v>0</v>
      </c>
      <c r="AV27" s="255">
        <f t="shared" si="0"/>
        <v>0</v>
      </c>
      <c r="AW27" s="255">
        <f t="shared" si="0"/>
        <v>0</v>
      </c>
      <c r="AX27" s="255">
        <f t="shared" si="0"/>
        <v>0</v>
      </c>
      <c r="AY27" s="255">
        <f t="shared" si="0"/>
        <v>0</v>
      </c>
      <c r="AZ27" s="255">
        <f t="shared" si="0"/>
        <v>0</v>
      </c>
      <c r="BA27" s="255">
        <f t="shared" si="0"/>
        <v>0</v>
      </c>
      <c r="BB27" s="255">
        <f t="shared" si="0"/>
        <v>0</v>
      </c>
      <c r="BC27" s="255">
        <f t="shared" si="0"/>
        <v>0</v>
      </c>
      <c r="BD27" s="255">
        <f t="shared" si="0"/>
        <v>0</v>
      </c>
      <c r="BE27" s="255">
        <f t="shared" si="0"/>
        <v>0</v>
      </c>
      <c r="BF27" s="255">
        <f t="shared" si="0"/>
        <v>0</v>
      </c>
      <c r="BG27" s="255">
        <f t="shared" si="0"/>
        <v>0</v>
      </c>
      <c r="BH27" s="255">
        <f t="shared" si="0"/>
        <v>0</v>
      </c>
      <c r="BI27" s="255">
        <f t="shared" si="0"/>
        <v>0</v>
      </c>
      <c r="BJ27" s="255">
        <f t="shared" si="0"/>
        <v>0</v>
      </c>
      <c r="BK27" s="255">
        <f t="shared" si="0"/>
        <v>0</v>
      </c>
      <c r="BL27" s="255">
        <f t="shared" si="0"/>
        <v>0</v>
      </c>
      <c r="BM27" s="255">
        <f t="shared" si="0"/>
        <v>0</v>
      </c>
      <c r="BN27" s="255">
        <f t="shared" si="0"/>
        <v>0</v>
      </c>
      <c r="BO27" s="255">
        <f t="shared" si="0"/>
        <v>0</v>
      </c>
      <c r="BP27" s="255">
        <f t="shared" si="0"/>
        <v>0</v>
      </c>
      <c r="BQ27" s="255">
        <f t="shared" si="1"/>
        <v>0</v>
      </c>
      <c r="BR27" s="255">
        <f t="shared" si="1"/>
        <v>0</v>
      </c>
      <c r="BS27" s="255">
        <f t="shared" si="1"/>
        <v>0</v>
      </c>
      <c r="BT27" s="255">
        <f t="shared" si="1"/>
        <v>0</v>
      </c>
      <c r="BU27" s="255">
        <f t="shared" si="1"/>
        <v>0</v>
      </c>
      <c r="BV27" s="255">
        <f t="shared" si="1"/>
        <v>0</v>
      </c>
      <c r="BW27" s="255">
        <f t="shared" si="1"/>
        <v>0</v>
      </c>
      <c r="BX27" s="255">
        <f t="shared" si="1"/>
        <v>0</v>
      </c>
      <c r="BY27" s="255">
        <f t="shared" si="1"/>
        <v>0</v>
      </c>
      <c r="BZ27" s="255">
        <f t="shared" si="1"/>
        <v>0</v>
      </c>
      <c r="CA27" s="255">
        <f t="shared" si="1"/>
        <v>0</v>
      </c>
      <c r="CB27" s="255">
        <f t="shared" si="1"/>
        <v>0</v>
      </c>
      <c r="CC27" s="255">
        <f t="shared" si="1"/>
        <v>0</v>
      </c>
      <c r="CD27" s="255">
        <f t="shared" si="1"/>
        <v>0</v>
      </c>
      <c r="CE27" s="255">
        <f>CE12-CE21</f>
        <v>0</v>
      </c>
      <c r="CI27" s="308"/>
      <c r="CN27" s="308"/>
      <c r="CO27" s="308"/>
    </row>
    <row r="28" spans="2:93" outlineLevel="1" x14ac:dyDescent="0.6">
      <c r="B28" s="190" t="s">
        <v>327</v>
      </c>
      <c r="D28" s="255">
        <f t="shared" si="2"/>
        <v>0</v>
      </c>
      <c r="E28" s="255">
        <f t="shared" si="2"/>
        <v>0</v>
      </c>
      <c r="F28" s="255">
        <f t="shared" si="2"/>
        <v>0</v>
      </c>
      <c r="G28" s="255">
        <f t="shared" si="0"/>
        <v>0</v>
      </c>
      <c r="H28" s="255">
        <f t="shared" si="2"/>
        <v>0</v>
      </c>
      <c r="I28" s="255">
        <f t="shared" si="2"/>
        <v>0</v>
      </c>
      <c r="J28" s="255">
        <f t="shared" si="2"/>
        <v>0</v>
      </c>
      <c r="K28" s="255">
        <f t="shared" si="2"/>
        <v>0</v>
      </c>
      <c r="L28" s="255">
        <f t="shared" si="2"/>
        <v>0</v>
      </c>
      <c r="M28" s="255">
        <f t="shared" si="2"/>
        <v>0</v>
      </c>
      <c r="N28" s="255">
        <f t="shared" si="2"/>
        <v>0</v>
      </c>
      <c r="O28" s="255">
        <f t="shared" si="2"/>
        <v>0</v>
      </c>
      <c r="P28" s="255">
        <f t="shared" si="2"/>
        <v>0</v>
      </c>
      <c r="Q28" s="255">
        <f t="shared" si="2"/>
        <v>0</v>
      </c>
      <c r="R28" s="255">
        <f t="shared" si="2"/>
        <v>0</v>
      </c>
      <c r="S28" s="255">
        <f t="shared" si="2"/>
        <v>0</v>
      </c>
      <c r="T28" s="255">
        <f>T13-T22</f>
        <v>0</v>
      </c>
      <c r="U28" s="255">
        <f t="shared" si="2"/>
        <v>0</v>
      </c>
      <c r="V28" s="255">
        <f t="shared" si="2"/>
        <v>0</v>
      </c>
      <c r="W28" s="255">
        <f t="shared" si="2"/>
        <v>0</v>
      </c>
      <c r="X28" s="255">
        <f t="shared" si="2"/>
        <v>0</v>
      </c>
      <c r="Y28" s="255">
        <f t="shared" si="2"/>
        <v>0</v>
      </c>
      <c r="Z28" s="255">
        <f t="shared" si="2"/>
        <v>0</v>
      </c>
      <c r="AA28" s="255">
        <f t="shared" si="2"/>
        <v>0</v>
      </c>
      <c r="AB28" s="255">
        <f t="shared" si="2"/>
        <v>0</v>
      </c>
      <c r="AC28" s="255">
        <f t="shared" si="2"/>
        <v>0</v>
      </c>
      <c r="AD28" s="255">
        <f t="shared" si="2"/>
        <v>0</v>
      </c>
      <c r="AE28" s="255">
        <f t="shared" si="2"/>
        <v>0</v>
      </c>
      <c r="AF28" s="255">
        <f t="shared" si="2"/>
        <v>0</v>
      </c>
      <c r="AG28" s="255">
        <f t="shared" si="2"/>
        <v>0</v>
      </c>
      <c r="AH28" s="255">
        <f t="shared" si="2"/>
        <v>0</v>
      </c>
      <c r="AI28" s="255">
        <f t="shared" si="2"/>
        <v>0</v>
      </c>
      <c r="AJ28" s="255">
        <f t="shared" si="0"/>
        <v>0</v>
      </c>
      <c r="AK28" s="255">
        <f t="shared" si="0"/>
        <v>0</v>
      </c>
      <c r="AL28" s="255">
        <f t="shared" si="0"/>
        <v>0</v>
      </c>
      <c r="AM28" s="255">
        <f t="shared" si="0"/>
        <v>0</v>
      </c>
      <c r="AN28" s="255">
        <f t="shared" si="0"/>
        <v>0</v>
      </c>
      <c r="AO28" s="255">
        <f t="shared" si="0"/>
        <v>0</v>
      </c>
      <c r="AP28" s="255">
        <f t="shared" si="0"/>
        <v>0</v>
      </c>
      <c r="AQ28" s="255">
        <f t="shared" si="0"/>
        <v>0</v>
      </c>
      <c r="AR28" s="255">
        <f t="shared" si="0"/>
        <v>0</v>
      </c>
      <c r="AS28" s="255">
        <f t="shared" si="0"/>
        <v>0</v>
      </c>
      <c r="AT28" s="255">
        <f t="shared" si="0"/>
        <v>0</v>
      </c>
      <c r="AU28" s="255">
        <f t="shared" si="0"/>
        <v>0</v>
      </c>
      <c r="AV28" s="255">
        <f t="shared" si="0"/>
        <v>0</v>
      </c>
      <c r="AW28" s="255">
        <f t="shared" si="0"/>
        <v>0</v>
      </c>
      <c r="AX28" s="255">
        <f t="shared" si="0"/>
        <v>0</v>
      </c>
      <c r="AY28" s="255">
        <f t="shared" si="0"/>
        <v>0</v>
      </c>
      <c r="AZ28" s="255">
        <f t="shared" si="0"/>
        <v>0</v>
      </c>
      <c r="BA28" s="255">
        <f t="shared" si="0"/>
        <v>0</v>
      </c>
      <c r="BB28" s="255">
        <f t="shared" si="0"/>
        <v>0</v>
      </c>
      <c r="BC28" s="255">
        <f t="shared" si="0"/>
        <v>0</v>
      </c>
      <c r="BD28" s="255">
        <f t="shared" si="0"/>
        <v>0</v>
      </c>
      <c r="BE28" s="255">
        <f t="shared" si="0"/>
        <v>0</v>
      </c>
      <c r="BF28" s="255">
        <f t="shared" si="0"/>
        <v>0</v>
      </c>
      <c r="BG28" s="255">
        <f t="shared" si="0"/>
        <v>0</v>
      </c>
      <c r="BH28" s="255">
        <f t="shared" si="0"/>
        <v>0</v>
      </c>
      <c r="BI28" s="255">
        <f t="shared" si="0"/>
        <v>0</v>
      </c>
      <c r="BJ28" s="255">
        <f t="shared" si="0"/>
        <v>0</v>
      </c>
      <c r="BK28" s="255">
        <f t="shared" si="0"/>
        <v>0</v>
      </c>
      <c r="BL28" s="255">
        <f t="shared" si="0"/>
        <v>0</v>
      </c>
      <c r="BM28" s="255">
        <f t="shared" si="0"/>
        <v>0</v>
      </c>
      <c r="BN28" s="255">
        <f t="shared" si="0"/>
        <v>0</v>
      </c>
      <c r="BO28" s="255">
        <f t="shared" si="0"/>
        <v>0</v>
      </c>
      <c r="BP28" s="255">
        <f t="shared" si="0"/>
        <v>0</v>
      </c>
      <c r="BQ28" s="255">
        <f t="shared" si="1"/>
        <v>0</v>
      </c>
      <c r="BR28" s="255">
        <f t="shared" si="1"/>
        <v>0</v>
      </c>
      <c r="BS28" s="255">
        <f t="shared" si="1"/>
        <v>0</v>
      </c>
      <c r="BT28" s="255">
        <f t="shared" si="1"/>
        <v>0</v>
      </c>
      <c r="BU28" s="255">
        <f t="shared" si="1"/>
        <v>0</v>
      </c>
      <c r="BV28" s="255">
        <f t="shared" si="1"/>
        <v>0</v>
      </c>
      <c r="BW28" s="255">
        <f t="shared" si="1"/>
        <v>0</v>
      </c>
      <c r="BX28" s="255">
        <f t="shared" si="1"/>
        <v>0</v>
      </c>
      <c r="BY28" s="255">
        <f t="shared" si="1"/>
        <v>0</v>
      </c>
      <c r="BZ28" s="255">
        <f t="shared" si="1"/>
        <v>0</v>
      </c>
      <c r="CA28" s="255">
        <f t="shared" si="1"/>
        <v>0</v>
      </c>
      <c r="CB28" s="255">
        <f t="shared" si="1"/>
        <v>0</v>
      </c>
      <c r="CC28" s="255">
        <f t="shared" si="1"/>
        <v>0</v>
      </c>
      <c r="CD28" s="255">
        <f t="shared" si="1"/>
        <v>0</v>
      </c>
      <c r="CE28" s="255">
        <f>CE13-CE22</f>
        <v>0</v>
      </c>
    </row>
    <row r="29" spans="2:93" outlineLevel="1" x14ac:dyDescent="0.6">
      <c r="B29" s="190" t="s">
        <v>328</v>
      </c>
      <c r="D29" s="255">
        <f>D14-D23</f>
        <v>0</v>
      </c>
      <c r="E29" s="255">
        <f t="shared" si="2"/>
        <v>0</v>
      </c>
      <c r="F29" s="255">
        <f t="shared" si="2"/>
        <v>0</v>
      </c>
      <c r="G29" s="255">
        <f t="shared" si="0"/>
        <v>0</v>
      </c>
      <c r="H29" s="255">
        <f t="shared" si="2"/>
        <v>0</v>
      </c>
      <c r="I29" s="255">
        <f t="shared" si="2"/>
        <v>-6.4935999999999998</v>
      </c>
      <c r="J29" s="255">
        <f t="shared" si="2"/>
        <v>-6.6929999999999996</v>
      </c>
      <c r="K29" s="255">
        <f t="shared" si="2"/>
        <v>-5.6729000000000003</v>
      </c>
      <c r="L29" s="255">
        <f t="shared" si="2"/>
        <v>-5.4892000000000003</v>
      </c>
      <c r="M29" s="255">
        <f t="shared" si="2"/>
        <v>-5.6519000000000004</v>
      </c>
      <c r="N29" s="255">
        <f t="shared" si="2"/>
        <v>-5.694</v>
      </c>
      <c r="O29" s="255">
        <f t="shared" si="2"/>
        <v>-5.5491000000000001</v>
      </c>
      <c r="P29" s="255">
        <f t="shared" si="2"/>
        <v>-5.45</v>
      </c>
      <c r="Q29" s="255">
        <f t="shared" si="2"/>
        <v>-5.3357000000000001</v>
      </c>
      <c r="R29" s="255">
        <f t="shared" si="2"/>
        <v>0</v>
      </c>
      <c r="S29" s="255">
        <f t="shared" si="2"/>
        <v>0</v>
      </c>
      <c r="T29" s="255">
        <f t="shared" si="2"/>
        <v>0</v>
      </c>
      <c r="U29" s="255">
        <f t="shared" si="2"/>
        <v>1.5900000000000247E-2</v>
      </c>
      <c r="V29" s="255">
        <f t="shared" si="2"/>
        <v>3.0400000000000205E-2</v>
      </c>
      <c r="W29" s="255">
        <f t="shared" si="2"/>
        <v>1.4599999999999724E-2</v>
      </c>
      <c r="X29" s="255">
        <f t="shared" si="2"/>
        <v>0</v>
      </c>
      <c r="Y29" s="255">
        <f t="shared" si="2"/>
        <v>0</v>
      </c>
      <c r="Z29" s="255">
        <f t="shared" si="2"/>
        <v>0</v>
      </c>
      <c r="AA29" s="255">
        <f t="shared" si="2"/>
        <v>0</v>
      </c>
      <c r="AB29" s="255">
        <f t="shared" si="2"/>
        <v>0</v>
      </c>
      <c r="AC29" s="255">
        <f t="shared" si="2"/>
        <v>0</v>
      </c>
      <c r="AD29" s="255">
        <f t="shared" si="2"/>
        <v>0</v>
      </c>
      <c r="AE29" s="255">
        <f t="shared" si="2"/>
        <v>9.9999999999997868E-3</v>
      </c>
      <c r="AF29" s="255">
        <f t="shared" si="2"/>
        <v>0</v>
      </c>
      <c r="AG29" s="255">
        <f t="shared" si="2"/>
        <v>0</v>
      </c>
      <c r="AH29" s="255">
        <f t="shared" si="2"/>
        <v>0</v>
      </c>
      <c r="AI29" s="255">
        <f t="shared" si="2"/>
        <v>0</v>
      </c>
      <c r="AJ29" s="255">
        <f t="shared" si="0"/>
        <v>0</v>
      </c>
      <c r="AK29" s="255">
        <f t="shared" si="0"/>
        <v>0</v>
      </c>
      <c r="AL29" s="255">
        <f t="shared" si="0"/>
        <v>0</v>
      </c>
      <c r="AM29" s="255">
        <f t="shared" si="0"/>
        <v>0</v>
      </c>
      <c r="AN29" s="255">
        <f t="shared" si="0"/>
        <v>0</v>
      </c>
      <c r="AO29" s="255">
        <f t="shared" si="0"/>
        <v>0</v>
      </c>
      <c r="AP29" s="255">
        <f t="shared" si="0"/>
        <v>0</v>
      </c>
      <c r="AQ29" s="255">
        <f t="shared" si="0"/>
        <v>0</v>
      </c>
      <c r="AR29" s="255">
        <f t="shared" si="0"/>
        <v>0</v>
      </c>
      <c r="AS29" s="255">
        <f t="shared" si="0"/>
        <v>0</v>
      </c>
      <c r="AT29" s="255">
        <f t="shared" si="0"/>
        <v>0</v>
      </c>
      <c r="AU29" s="255">
        <f t="shared" si="0"/>
        <v>0</v>
      </c>
      <c r="AV29" s="255">
        <f t="shared" si="0"/>
        <v>0</v>
      </c>
      <c r="AW29" s="255">
        <f t="shared" si="0"/>
        <v>0</v>
      </c>
      <c r="AX29" s="255">
        <f t="shared" si="0"/>
        <v>0</v>
      </c>
      <c r="AY29" s="255">
        <f t="shared" si="0"/>
        <v>0</v>
      </c>
      <c r="AZ29" s="255">
        <f t="shared" si="0"/>
        <v>0</v>
      </c>
      <c r="BA29" s="255">
        <f t="shared" si="0"/>
        <v>0</v>
      </c>
      <c r="BB29" s="255">
        <f t="shared" si="0"/>
        <v>0</v>
      </c>
      <c r="BC29" s="255">
        <f t="shared" si="0"/>
        <v>0</v>
      </c>
      <c r="BD29" s="255">
        <f t="shared" si="0"/>
        <v>0</v>
      </c>
      <c r="BE29" s="255">
        <f t="shared" si="0"/>
        <v>0</v>
      </c>
      <c r="BF29" s="255">
        <f t="shared" si="0"/>
        <v>0</v>
      </c>
      <c r="BG29" s="255">
        <f t="shared" si="0"/>
        <v>0</v>
      </c>
      <c r="BH29" s="255">
        <f t="shared" si="0"/>
        <v>0</v>
      </c>
      <c r="BI29" s="255">
        <f t="shared" si="0"/>
        <v>0</v>
      </c>
      <c r="BJ29" s="255">
        <f t="shared" si="0"/>
        <v>0</v>
      </c>
      <c r="BK29" s="255">
        <f t="shared" si="0"/>
        <v>0</v>
      </c>
      <c r="BL29" s="255">
        <f t="shared" si="0"/>
        <v>0</v>
      </c>
      <c r="BM29" s="255">
        <f t="shared" si="0"/>
        <v>0</v>
      </c>
      <c r="BN29" s="255">
        <f t="shared" si="0"/>
        <v>0</v>
      </c>
      <c r="BO29" s="255">
        <f t="shared" si="0"/>
        <v>0</v>
      </c>
      <c r="BP29" s="255">
        <f t="shared" si="0"/>
        <v>0</v>
      </c>
      <c r="BQ29" s="255">
        <f t="shared" si="1"/>
        <v>0</v>
      </c>
      <c r="BR29" s="255">
        <f t="shared" si="1"/>
        <v>0</v>
      </c>
      <c r="BS29" s="255">
        <f t="shared" si="1"/>
        <v>0</v>
      </c>
      <c r="BT29" s="255">
        <f t="shared" si="1"/>
        <v>0</v>
      </c>
      <c r="BU29" s="255">
        <f t="shared" si="1"/>
        <v>0</v>
      </c>
      <c r="BV29" s="255">
        <f t="shared" si="1"/>
        <v>0</v>
      </c>
      <c r="BW29" s="255">
        <f t="shared" si="1"/>
        <v>0</v>
      </c>
      <c r="BX29" s="255">
        <f t="shared" si="1"/>
        <v>0</v>
      </c>
      <c r="BY29" s="255">
        <f t="shared" si="1"/>
        <v>0</v>
      </c>
      <c r="BZ29" s="255">
        <f t="shared" si="1"/>
        <v>0</v>
      </c>
      <c r="CA29" s="255">
        <f t="shared" si="1"/>
        <v>0</v>
      </c>
      <c r="CB29" s="255">
        <f t="shared" si="1"/>
        <v>0</v>
      </c>
      <c r="CC29" s="255">
        <f t="shared" si="1"/>
        <v>0</v>
      </c>
      <c r="CD29" s="255">
        <f t="shared" si="1"/>
        <v>0</v>
      </c>
      <c r="CE29" s="255">
        <f>CE14-CE23</f>
        <v>0</v>
      </c>
    </row>
    <row r="30" spans="2:93" outlineLevel="1" x14ac:dyDescent="0.6">
      <c r="B30" s="190" t="s">
        <v>329</v>
      </c>
      <c r="D30" s="255">
        <f t="shared" ref="D30:AI30" si="3">D15-D24</f>
        <v>0</v>
      </c>
      <c r="E30" s="255">
        <f t="shared" si="3"/>
        <v>0</v>
      </c>
      <c r="F30" s="255">
        <f t="shared" si="3"/>
        <v>0</v>
      </c>
      <c r="G30" s="255">
        <f t="shared" si="0"/>
        <v>0</v>
      </c>
      <c r="H30" s="255">
        <f t="shared" si="3"/>
        <v>0</v>
      </c>
      <c r="I30" s="255">
        <f t="shared" si="3"/>
        <v>0</v>
      </c>
      <c r="J30" s="255">
        <f t="shared" si="3"/>
        <v>0</v>
      </c>
      <c r="K30" s="255">
        <f t="shared" si="3"/>
        <v>0</v>
      </c>
      <c r="L30" s="255">
        <f t="shared" si="3"/>
        <v>0</v>
      </c>
      <c r="M30" s="255">
        <f t="shared" si="3"/>
        <v>0</v>
      </c>
      <c r="N30" s="255">
        <f t="shared" si="3"/>
        <v>1.499999999999968E-2</v>
      </c>
      <c r="O30" s="255">
        <f t="shared" si="3"/>
        <v>0</v>
      </c>
      <c r="P30" s="255">
        <f t="shared" si="3"/>
        <v>0</v>
      </c>
      <c r="Q30" s="255">
        <f t="shared" si="3"/>
        <v>0</v>
      </c>
      <c r="R30" s="255">
        <f t="shared" si="3"/>
        <v>0</v>
      </c>
      <c r="S30" s="255">
        <f t="shared" si="3"/>
        <v>0</v>
      </c>
      <c r="T30" s="255">
        <f t="shared" si="3"/>
        <v>0</v>
      </c>
      <c r="U30" s="255">
        <f t="shared" si="3"/>
        <v>1.330000000000009E-2</v>
      </c>
      <c r="V30" s="255">
        <f t="shared" si="3"/>
        <v>2.6100000000000456E-2</v>
      </c>
      <c r="W30" s="255">
        <f t="shared" si="3"/>
        <v>1.2800000000000367E-2</v>
      </c>
      <c r="X30" s="255">
        <f t="shared" si="3"/>
        <v>0</v>
      </c>
      <c r="Y30" s="255">
        <f t="shared" si="3"/>
        <v>0</v>
      </c>
      <c r="Z30" s="255">
        <f t="shared" si="3"/>
        <v>0</v>
      </c>
      <c r="AA30" s="255">
        <f t="shared" si="3"/>
        <v>0</v>
      </c>
      <c r="AB30" s="255">
        <f t="shared" si="3"/>
        <v>0</v>
      </c>
      <c r="AC30" s="255">
        <f t="shared" si="3"/>
        <v>0</v>
      </c>
      <c r="AD30" s="255">
        <f t="shared" si="3"/>
        <v>0</v>
      </c>
      <c r="AE30" s="255">
        <f t="shared" si="3"/>
        <v>9.7000000000000419E-3</v>
      </c>
      <c r="AF30" s="255">
        <f t="shared" si="3"/>
        <v>0</v>
      </c>
      <c r="AG30" s="255">
        <f t="shared" si="3"/>
        <v>0</v>
      </c>
      <c r="AH30" s="255">
        <f t="shared" si="3"/>
        <v>0</v>
      </c>
      <c r="AI30" s="255">
        <f t="shared" si="3"/>
        <v>0</v>
      </c>
      <c r="AJ30" s="255">
        <f t="shared" si="0"/>
        <v>0</v>
      </c>
      <c r="AK30" s="255">
        <f t="shared" si="0"/>
        <v>0</v>
      </c>
      <c r="AL30" s="255">
        <f t="shared" si="0"/>
        <v>0</v>
      </c>
      <c r="AM30" s="255">
        <f t="shared" si="0"/>
        <v>0</v>
      </c>
      <c r="AN30" s="255">
        <f t="shared" si="0"/>
        <v>0</v>
      </c>
      <c r="AO30" s="255">
        <f t="shared" si="0"/>
        <v>0</v>
      </c>
      <c r="AP30" s="255">
        <f t="shared" si="0"/>
        <v>0</v>
      </c>
      <c r="AQ30" s="255">
        <f t="shared" si="0"/>
        <v>0</v>
      </c>
      <c r="AR30" s="255">
        <f t="shared" si="0"/>
        <v>0</v>
      </c>
      <c r="AS30" s="255">
        <f t="shared" si="0"/>
        <v>0</v>
      </c>
      <c r="AT30" s="255">
        <f t="shared" si="0"/>
        <v>0</v>
      </c>
      <c r="AU30" s="255">
        <f t="shared" si="0"/>
        <v>0</v>
      </c>
      <c r="AV30" s="255">
        <f t="shared" si="0"/>
        <v>0</v>
      </c>
      <c r="AW30" s="255">
        <f t="shared" si="0"/>
        <v>0</v>
      </c>
      <c r="AX30" s="255">
        <f t="shared" si="0"/>
        <v>0</v>
      </c>
      <c r="AY30" s="255">
        <f t="shared" si="0"/>
        <v>0</v>
      </c>
      <c r="AZ30" s="255">
        <f t="shared" si="0"/>
        <v>0</v>
      </c>
      <c r="BA30" s="255">
        <f t="shared" si="0"/>
        <v>0</v>
      </c>
      <c r="BB30" s="255">
        <f t="shared" si="0"/>
        <v>0</v>
      </c>
      <c r="BC30" s="255">
        <f t="shared" si="0"/>
        <v>0</v>
      </c>
      <c r="BD30" s="255">
        <f t="shared" si="0"/>
        <v>0</v>
      </c>
      <c r="BE30" s="255">
        <f t="shared" si="0"/>
        <v>0</v>
      </c>
      <c r="BF30" s="255">
        <f t="shared" si="0"/>
        <v>0</v>
      </c>
      <c r="BG30" s="255">
        <f t="shared" si="0"/>
        <v>0</v>
      </c>
      <c r="BH30" s="255">
        <f t="shared" si="0"/>
        <v>0</v>
      </c>
      <c r="BI30" s="255">
        <f t="shared" si="0"/>
        <v>0</v>
      </c>
      <c r="BJ30" s="255">
        <f t="shared" si="0"/>
        <v>0</v>
      </c>
      <c r="BK30" s="255">
        <f t="shared" si="0"/>
        <v>0</v>
      </c>
      <c r="BL30" s="255">
        <f t="shared" si="0"/>
        <v>0</v>
      </c>
      <c r="BM30" s="255">
        <f t="shared" si="0"/>
        <v>0</v>
      </c>
      <c r="BN30" s="255">
        <f t="shared" si="0"/>
        <v>0</v>
      </c>
      <c r="BO30" s="255">
        <f t="shared" si="0"/>
        <v>0</v>
      </c>
      <c r="BP30" s="255">
        <f t="shared" si="0"/>
        <v>0</v>
      </c>
      <c r="BQ30" s="255">
        <f t="shared" si="1"/>
        <v>0</v>
      </c>
      <c r="BR30" s="255">
        <f t="shared" si="1"/>
        <v>0</v>
      </c>
      <c r="BS30" s="255">
        <f t="shared" si="1"/>
        <v>0</v>
      </c>
      <c r="BT30" s="255">
        <f t="shared" si="1"/>
        <v>0</v>
      </c>
      <c r="BU30" s="255">
        <f t="shared" si="1"/>
        <v>0</v>
      </c>
      <c r="BV30" s="255">
        <f t="shared" si="1"/>
        <v>0</v>
      </c>
      <c r="BW30" s="255">
        <f t="shared" si="1"/>
        <v>0</v>
      </c>
      <c r="BX30" s="255">
        <f t="shared" si="1"/>
        <v>0</v>
      </c>
      <c r="BY30" s="255">
        <f t="shared" si="1"/>
        <v>0</v>
      </c>
      <c r="BZ30" s="255">
        <f t="shared" si="1"/>
        <v>0</v>
      </c>
      <c r="CA30" s="255">
        <f t="shared" si="1"/>
        <v>0</v>
      </c>
      <c r="CB30" s="255">
        <f t="shared" si="1"/>
        <v>0</v>
      </c>
      <c r="CC30" s="255">
        <f t="shared" si="1"/>
        <v>0</v>
      </c>
      <c r="CD30" s="255">
        <f t="shared" si="1"/>
        <v>0</v>
      </c>
      <c r="CE30" s="255">
        <f>CE15-CE24</f>
        <v>0</v>
      </c>
    </row>
    <row r="31" spans="2:93" x14ac:dyDescent="0.6">
      <c r="B31" s="190"/>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1"/>
      <c r="BP31" s="191"/>
      <c r="BQ31" s="191"/>
      <c r="BR31" s="191"/>
      <c r="BS31" s="191"/>
      <c r="BT31" s="191"/>
      <c r="BU31" s="191"/>
      <c r="BV31" s="191"/>
      <c r="BW31" s="191"/>
      <c r="BX31" s="191"/>
      <c r="BY31" s="191"/>
      <c r="BZ31" s="191"/>
      <c r="CA31" s="191"/>
      <c r="CB31" s="191"/>
      <c r="CC31" s="191"/>
      <c r="CD31" s="191"/>
    </row>
    <row r="32" spans="2:93" x14ac:dyDescent="0.6">
      <c r="B32" s="190"/>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1"/>
      <c r="BP32" s="191"/>
      <c r="BQ32" s="191"/>
      <c r="BR32" s="191"/>
      <c r="BS32" s="191"/>
      <c r="BT32" s="191"/>
      <c r="BU32" s="191"/>
      <c r="BV32" s="191"/>
      <c r="BW32" s="191"/>
      <c r="BX32" s="191"/>
      <c r="BY32" s="191"/>
      <c r="BZ32" s="191"/>
      <c r="CA32" s="191"/>
      <c r="CB32" s="191"/>
      <c r="CC32" s="191"/>
      <c r="CD32" s="191"/>
    </row>
    <row r="33" spans="2:94" x14ac:dyDescent="0.6">
      <c r="B33" s="33" t="s">
        <v>447</v>
      </c>
      <c r="D33" s="192"/>
    </row>
    <row r="34" spans="2:94" outlineLevel="1" x14ac:dyDescent="0.6">
      <c r="B34" s="193">
        <v>2023</v>
      </c>
      <c r="CP34" s="233"/>
    </row>
    <row r="35" spans="2:94" outlineLevel="1" x14ac:dyDescent="0.6">
      <c r="B35" s="190" t="s">
        <v>325</v>
      </c>
      <c r="D35" s="194"/>
      <c r="E35" s="194"/>
      <c r="F35" s="194"/>
      <c r="G35" s="194"/>
      <c r="H35" s="194"/>
      <c r="I35" s="194"/>
      <c r="J35" s="194"/>
      <c r="K35" s="194"/>
      <c r="L35" s="194">
        <v>13.227600000000001</v>
      </c>
      <c r="M35" s="194">
        <v>13.6723</v>
      </c>
      <c r="N35" s="194">
        <v>13.6723</v>
      </c>
      <c r="O35" s="194">
        <v>12.912699999999999</v>
      </c>
      <c r="P35" s="194">
        <v>12.612399999999999</v>
      </c>
      <c r="Q35" s="194">
        <v>12.1418</v>
      </c>
      <c r="R35" s="194">
        <v>11.789899999999999</v>
      </c>
      <c r="S35" s="194">
        <v>11.377599999999999</v>
      </c>
      <c r="T35" s="194">
        <v>10.634</v>
      </c>
      <c r="U35" s="194">
        <v>9.9816000000000003</v>
      </c>
      <c r="V35" s="194">
        <v>9.2971000000000004</v>
      </c>
      <c r="W35" s="194">
        <v>8.9396000000000004</v>
      </c>
      <c r="X35" s="194">
        <v>8.5632000000000001</v>
      </c>
      <c r="Y35" s="194">
        <v>8.2172000000000001</v>
      </c>
      <c r="Z35" s="194">
        <v>8.0147999999999993</v>
      </c>
      <c r="AA35" s="194">
        <v>8.4300999999999995</v>
      </c>
      <c r="AB35" s="194">
        <v>8.0147999999999993</v>
      </c>
      <c r="AC35" s="194">
        <v>7.4633000000000003</v>
      </c>
      <c r="AD35" s="194">
        <v>6.3061999999999996</v>
      </c>
      <c r="AE35" s="194">
        <v>5.6887999999999996</v>
      </c>
      <c r="AF35" s="194">
        <v>5.4233000000000002</v>
      </c>
      <c r="AG35" s="194">
        <v>5.1002999999999998</v>
      </c>
      <c r="AH35" s="194">
        <v>4.8136000000000001</v>
      </c>
      <c r="AI35" s="194">
        <v>4.6887999999999996</v>
      </c>
      <c r="AJ35" s="194">
        <v>4.5194000000000001</v>
      </c>
      <c r="AK35" s="194">
        <v>4.3387000000000002</v>
      </c>
      <c r="AL35" s="194">
        <v>4.1505000000000001</v>
      </c>
      <c r="AM35" s="194">
        <v>3.8645999999999998</v>
      </c>
      <c r="AN35" s="194">
        <v>3.5065</v>
      </c>
      <c r="AO35" s="194">
        <v>3.3069000000000002</v>
      </c>
      <c r="AP35" s="194">
        <v>3.1777000000000002</v>
      </c>
      <c r="AQ35" s="194">
        <v>3.1227999999999998</v>
      </c>
      <c r="AR35" s="194">
        <v>3.0583</v>
      </c>
      <c r="AS35" s="194">
        <v>3.0411000000000001</v>
      </c>
      <c r="AT35" s="194">
        <v>2.9799000000000002</v>
      </c>
      <c r="AU35" s="194">
        <v>2.9157999999999999</v>
      </c>
      <c r="AV35" s="194">
        <v>2.8494000000000002</v>
      </c>
      <c r="AW35" s="194">
        <v>2.7530000000000001</v>
      </c>
      <c r="AX35" s="194">
        <v>2.5949</v>
      </c>
      <c r="AY35" s="194">
        <v>2.4466000000000001</v>
      </c>
      <c r="AZ35" s="194">
        <v>2.3012999999999999</v>
      </c>
      <c r="BA35" s="194">
        <v>2.2256999999999998</v>
      </c>
      <c r="BB35" s="194">
        <v>2.181</v>
      </c>
      <c r="BC35" s="194">
        <v>2.1324000000000001</v>
      </c>
      <c r="BD35" s="194">
        <v>2.1267999999999998</v>
      </c>
      <c r="BE35" s="194">
        <v>2.1379999999999999</v>
      </c>
      <c r="BF35" s="194">
        <v>2.1493000000000002</v>
      </c>
      <c r="BG35" s="194">
        <v>2.1606999999999998</v>
      </c>
      <c r="BH35" s="194">
        <v>2.1463999999999999</v>
      </c>
      <c r="BI35" s="194">
        <v>2.1379999999999999</v>
      </c>
      <c r="BJ35" s="194">
        <v>2.1324000000000001</v>
      </c>
      <c r="BK35" s="194">
        <v>2.1267999999999998</v>
      </c>
      <c r="BL35" s="194">
        <v>2.0966</v>
      </c>
      <c r="BM35" s="194">
        <v>2.0543</v>
      </c>
      <c r="BN35" s="194">
        <v>2.0062000000000002</v>
      </c>
      <c r="BO35" s="194">
        <v>1.9232</v>
      </c>
      <c r="BP35" s="194">
        <v>1.8531</v>
      </c>
      <c r="BQ35" s="194">
        <v>1.8343</v>
      </c>
      <c r="BR35" s="194">
        <v>1.8138000000000001</v>
      </c>
      <c r="BS35" s="194">
        <v>1.7588999999999999</v>
      </c>
      <c r="BT35" s="194">
        <v>1.7161999999999999</v>
      </c>
      <c r="BU35" s="194">
        <v>1.6842999999999999</v>
      </c>
      <c r="BV35" s="194">
        <v>1.6535</v>
      </c>
      <c r="BW35" s="194">
        <v>1.627</v>
      </c>
      <c r="BX35" s="194">
        <v>1.5934999999999999</v>
      </c>
      <c r="BY35" s="194">
        <v>1.5422</v>
      </c>
      <c r="BZ35" s="194">
        <v>1.4763999999999999</v>
      </c>
      <c r="CA35" s="194">
        <v>1.4136</v>
      </c>
      <c r="CB35" s="194">
        <v>1.3742000000000001</v>
      </c>
      <c r="CC35" s="194">
        <v>1.2701</v>
      </c>
      <c r="CD35" s="194">
        <v>1.0803</v>
      </c>
      <c r="CE35" s="194">
        <v>1</v>
      </c>
    </row>
    <row r="36" spans="2:94" outlineLevel="1" x14ac:dyDescent="0.6">
      <c r="B36" s="190" t="s">
        <v>330</v>
      </c>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v>2.5243000000000002</v>
      </c>
      <c r="AG36" s="194">
        <v>2.3997000000000002</v>
      </c>
      <c r="AH36" s="194">
        <v>2.2593999999999999</v>
      </c>
      <c r="AI36" s="194">
        <v>2.3732000000000002</v>
      </c>
      <c r="AJ36" s="194">
        <v>2.3184999999999998</v>
      </c>
      <c r="AK36" s="194">
        <v>2.2938000000000001</v>
      </c>
      <c r="AL36" s="194">
        <v>2.2425999999999999</v>
      </c>
      <c r="AM36" s="194">
        <v>2.0615999999999999</v>
      </c>
      <c r="AN36" s="194">
        <v>1.8861000000000001</v>
      </c>
      <c r="AO36" s="194">
        <v>1.8222</v>
      </c>
      <c r="AP36" s="194">
        <v>1.8222</v>
      </c>
      <c r="AQ36" s="194">
        <v>1.7770999999999999</v>
      </c>
      <c r="AR36" s="194">
        <v>1.7402</v>
      </c>
      <c r="AS36" s="194">
        <v>1.7163999999999999</v>
      </c>
      <c r="AT36" s="194">
        <v>1.7362</v>
      </c>
      <c r="AU36" s="194">
        <v>1.7124999999999999</v>
      </c>
      <c r="AV36" s="194">
        <v>1.6452</v>
      </c>
      <c r="AW36" s="194">
        <v>1.5964</v>
      </c>
      <c r="AX36" s="194">
        <v>1.5947</v>
      </c>
      <c r="AY36" s="194">
        <v>1.5488</v>
      </c>
      <c r="AZ36" s="194">
        <v>1.5192000000000001</v>
      </c>
      <c r="BA36" s="194">
        <v>1.5330999999999999</v>
      </c>
      <c r="BB36" s="194">
        <v>1.5456000000000001</v>
      </c>
      <c r="BC36" s="194">
        <v>1.5632999999999999</v>
      </c>
      <c r="BD36" s="194">
        <v>1.6327</v>
      </c>
      <c r="BE36" s="194">
        <v>1.7048000000000001</v>
      </c>
      <c r="BF36" s="194">
        <v>1.7402</v>
      </c>
      <c r="BG36" s="194">
        <v>1.7544</v>
      </c>
      <c r="BH36" s="194">
        <v>1.7085999999999999</v>
      </c>
      <c r="BI36" s="194">
        <v>1.7143999999999999</v>
      </c>
      <c r="BJ36" s="194">
        <v>1.7322</v>
      </c>
      <c r="BK36" s="194">
        <v>1.7503</v>
      </c>
      <c r="BL36" s="194">
        <v>1.7523</v>
      </c>
      <c r="BM36" s="194">
        <v>1.7645999999999999</v>
      </c>
      <c r="BN36" s="194">
        <v>1.7009000000000001</v>
      </c>
      <c r="BO36" s="194">
        <v>1.6541999999999999</v>
      </c>
      <c r="BP36" s="194">
        <v>1.6397999999999999</v>
      </c>
      <c r="BQ36" s="194">
        <v>1.6652</v>
      </c>
      <c r="BR36" s="194">
        <v>1.6506000000000001</v>
      </c>
      <c r="BS36" s="194">
        <v>1.5730999999999999</v>
      </c>
      <c r="BT36" s="194">
        <v>1.552</v>
      </c>
      <c r="BU36" s="194">
        <v>1.5551999999999999</v>
      </c>
      <c r="BV36" s="194">
        <v>1.5504</v>
      </c>
      <c r="BW36" s="194">
        <v>1.5069999999999999</v>
      </c>
      <c r="BX36" s="194">
        <v>1.5069999999999999</v>
      </c>
      <c r="BY36" s="194">
        <v>1.466</v>
      </c>
      <c r="BZ36" s="194">
        <v>1.4018999999999999</v>
      </c>
      <c r="CA36" s="194">
        <v>1.3454999999999999</v>
      </c>
      <c r="CB36" s="194">
        <v>1.3219000000000001</v>
      </c>
      <c r="CC36" s="194">
        <v>1.2517</v>
      </c>
      <c r="CD36" s="194">
        <v>1.0672999999999999</v>
      </c>
      <c r="CE36" s="194">
        <v>1</v>
      </c>
    </row>
    <row r="37" spans="2:94" outlineLevel="1" x14ac:dyDescent="0.6">
      <c r="B37" s="190" t="s">
        <v>331</v>
      </c>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v>3.0078</v>
      </c>
      <c r="AG37" s="194">
        <v>2.8839000000000001</v>
      </c>
      <c r="AH37" s="194">
        <v>2.6970000000000001</v>
      </c>
      <c r="AI37" s="194">
        <v>2.8102</v>
      </c>
      <c r="AJ37" s="194">
        <v>2.7160000000000002</v>
      </c>
      <c r="AK37" s="194">
        <v>2.6783000000000001</v>
      </c>
      <c r="AL37" s="194">
        <v>2.6970000000000001</v>
      </c>
      <c r="AM37" s="194">
        <v>2.5041000000000002</v>
      </c>
      <c r="AN37" s="194">
        <v>2.2713999999999999</v>
      </c>
      <c r="AO37" s="194">
        <v>2.1598999999999999</v>
      </c>
      <c r="AP37" s="194">
        <v>2.1038000000000001</v>
      </c>
      <c r="AQ37" s="194">
        <v>2.1067</v>
      </c>
      <c r="AR37" s="194">
        <v>2.0981000000000001</v>
      </c>
      <c r="AS37" s="194">
        <v>2.0838999999999999</v>
      </c>
      <c r="AT37" s="194">
        <v>2.0533000000000001</v>
      </c>
      <c r="AU37" s="194">
        <v>2.0183</v>
      </c>
      <c r="AV37" s="194">
        <v>1.9769000000000001</v>
      </c>
      <c r="AW37" s="194">
        <v>1.925</v>
      </c>
      <c r="AX37" s="194">
        <v>1.8712</v>
      </c>
      <c r="AY37" s="194">
        <v>1.8032999999999999</v>
      </c>
      <c r="AZ37" s="194">
        <v>1.75</v>
      </c>
      <c r="BA37" s="194">
        <v>1.7441</v>
      </c>
      <c r="BB37" s="194">
        <v>1.746</v>
      </c>
      <c r="BC37" s="194">
        <v>1.754</v>
      </c>
      <c r="BD37" s="194">
        <v>1.8011999999999999</v>
      </c>
      <c r="BE37" s="194">
        <v>1.8332999999999999</v>
      </c>
      <c r="BF37" s="194">
        <v>1.8399000000000001</v>
      </c>
      <c r="BG37" s="194">
        <v>1.8376999999999999</v>
      </c>
      <c r="BH37" s="194">
        <v>1.7865</v>
      </c>
      <c r="BI37" s="194">
        <v>1.7824</v>
      </c>
      <c r="BJ37" s="194">
        <v>1.8139000000000001</v>
      </c>
      <c r="BK37" s="194">
        <v>1.8443000000000001</v>
      </c>
      <c r="BL37" s="194">
        <v>1.8118000000000001</v>
      </c>
      <c r="BM37" s="194">
        <v>1.76</v>
      </c>
      <c r="BN37" s="194">
        <v>1.7168000000000001</v>
      </c>
      <c r="BO37" s="194">
        <v>1.6453</v>
      </c>
      <c r="BP37" s="194">
        <v>1.5959000000000001</v>
      </c>
      <c r="BQ37" s="194">
        <v>1.6126</v>
      </c>
      <c r="BR37" s="194">
        <v>1.6435</v>
      </c>
      <c r="BS37" s="194">
        <v>1.5892999999999999</v>
      </c>
      <c r="BT37" s="194">
        <v>1.5827</v>
      </c>
      <c r="BU37" s="194">
        <v>1.5844</v>
      </c>
      <c r="BV37" s="194">
        <v>1.573</v>
      </c>
      <c r="BW37" s="194">
        <v>1.54</v>
      </c>
      <c r="BX37" s="194">
        <v>1.54</v>
      </c>
      <c r="BY37" s="194">
        <v>1.4981</v>
      </c>
      <c r="BZ37" s="194">
        <v>1.4352</v>
      </c>
      <c r="CA37" s="194">
        <v>1.3835999999999999</v>
      </c>
      <c r="CB37" s="194">
        <v>1.3568</v>
      </c>
      <c r="CC37" s="194">
        <v>1.2865</v>
      </c>
      <c r="CD37" s="194">
        <v>1.0709</v>
      </c>
      <c r="CE37" s="194">
        <v>1</v>
      </c>
    </row>
    <row r="38" spans="2:94" outlineLevel="1" x14ac:dyDescent="0.6">
      <c r="B38" s="190" t="s">
        <v>328</v>
      </c>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v>2.2913000000000001</v>
      </c>
      <c r="AQ38" s="194">
        <v>2.2675000000000001</v>
      </c>
      <c r="AR38" s="194">
        <v>2.218</v>
      </c>
      <c r="AS38" s="194">
        <v>2.1831</v>
      </c>
      <c r="AT38" s="194">
        <v>2.1800000000000002</v>
      </c>
      <c r="AU38" s="194">
        <v>2.202</v>
      </c>
      <c r="AV38" s="194">
        <v>2.1676000000000002</v>
      </c>
      <c r="AW38" s="194">
        <v>2.1107</v>
      </c>
      <c r="AX38" s="194">
        <v>2.0428000000000002</v>
      </c>
      <c r="AY38" s="194">
        <v>1.9664999999999999</v>
      </c>
      <c r="AZ38" s="194">
        <v>1.9075</v>
      </c>
      <c r="BA38" s="194">
        <v>1.8863000000000001</v>
      </c>
      <c r="BB38" s="194">
        <v>1.8747</v>
      </c>
      <c r="BC38" s="194">
        <v>1.8474999999999999</v>
      </c>
      <c r="BD38" s="194">
        <v>1.8793</v>
      </c>
      <c r="BE38" s="194">
        <v>1.877</v>
      </c>
      <c r="BF38" s="194">
        <v>1.8886000000000001</v>
      </c>
      <c r="BG38" s="194">
        <v>1.9098999999999999</v>
      </c>
      <c r="BH38" s="194">
        <v>1.8863000000000001</v>
      </c>
      <c r="BI38" s="194">
        <v>1.8496999999999999</v>
      </c>
      <c r="BJ38" s="194">
        <v>1.8587</v>
      </c>
      <c r="BK38" s="194">
        <v>1.843</v>
      </c>
      <c r="BL38" s="194">
        <v>1.8253999999999999</v>
      </c>
      <c r="BM38" s="194">
        <v>1.7806</v>
      </c>
      <c r="BN38" s="194">
        <v>1.7050000000000001</v>
      </c>
      <c r="BO38" s="194">
        <v>1.6751</v>
      </c>
      <c r="BP38" s="194">
        <v>1.6046</v>
      </c>
      <c r="BQ38" s="194">
        <v>1.6321000000000001</v>
      </c>
      <c r="BR38" s="194">
        <v>1.62</v>
      </c>
      <c r="BS38" s="194">
        <v>1.5603</v>
      </c>
      <c r="BT38" s="194">
        <v>1.5337000000000001</v>
      </c>
      <c r="BU38" s="194">
        <v>1.5245</v>
      </c>
      <c r="BV38" s="194">
        <v>1.5229999999999999</v>
      </c>
      <c r="BW38" s="194">
        <v>1.526</v>
      </c>
      <c r="BX38" s="194">
        <v>1.5306</v>
      </c>
      <c r="BY38" s="194">
        <v>1.4873000000000001</v>
      </c>
      <c r="BZ38" s="194">
        <v>1.4356</v>
      </c>
      <c r="CA38" s="194">
        <v>1.3962000000000001</v>
      </c>
      <c r="CB38" s="194">
        <v>1.3885000000000001</v>
      </c>
      <c r="CC38" s="194">
        <v>1.2856000000000001</v>
      </c>
      <c r="CD38" s="194">
        <v>1.0186999999999999</v>
      </c>
      <c r="CE38" s="194">
        <v>1</v>
      </c>
    </row>
    <row r="39" spans="2:94" outlineLevel="1" x14ac:dyDescent="0.6">
      <c r="B39" s="190" t="s">
        <v>329</v>
      </c>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v>2.7321</v>
      </c>
      <c r="AL39" s="194">
        <v>2.7023999999999999</v>
      </c>
      <c r="AM39" s="194">
        <v>2.6076999999999999</v>
      </c>
      <c r="AN39" s="194">
        <v>2.4449999999999998</v>
      </c>
      <c r="AO39" s="194">
        <v>2.2907999999999999</v>
      </c>
      <c r="AP39" s="194">
        <v>2.1547999999999998</v>
      </c>
      <c r="AQ39" s="194">
        <v>2.1181000000000001</v>
      </c>
      <c r="AR39" s="194">
        <v>2.0594999999999999</v>
      </c>
      <c r="AS39" s="194">
        <v>2.0148999999999999</v>
      </c>
      <c r="AT39" s="194">
        <v>2.0314000000000001</v>
      </c>
      <c r="AU39" s="194">
        <v>2.0796000000000001</v>
      </c>
      <c r="AV39" s="194">
        <v>2.0480999999999998</v>
      </c>
      <c r="AW39" s="194">
        <v>1.996</v>
      </c>
      <c r="AX39" s="194">
        <v>1.9643999999999999</v>
      </c>
      <c r="AY39" s="194">
        <v>1.9238</v>
      </c>
      <c r="AZ39" s="194">
        <v>1.8968</v>
      </c>
      <c r="BA39" s="194">
        <v>1.8944000000000001</v>
      </c>
      <c r="BB39" s="194">
        <v>1.8895999999999999</v>
      </c>
      <c r="BC39" s="194">
        <v>1.8566</v>
      </c>
      <c r="BD39" s="194">
        <v>1.8872</v>
      </c>
      <c r="BE39" s="194">
        <v>1.8658999999999999</v>
      </c>
      <c r="BF39" s="194">
        <v>1.8658999999999999</v>
      </c>
      <c r="BG39" s="194">
        <v>1.8944000000000001</v>
      </c>
      <c r="BH39" s="194">
        <v>1.8589</v>
      </c>
      <c r="BI39" s="194">
        <v>1.8005</v>
      </c>
      <c r="BJ39" s="194">
        <v>1.8113999999999999</v>
      </c>
      <c r="BK39" s="194">
        <v>1.7854000000000001</v>
      </c>
      <c r="BL39" s="194">
        <v>1.76</v>
      </c>
      <c r="BM39" s="194">
        <v>1.6959</v>
      </c>
      <c r="BN39" s="194">
        <v>1.6096999999999999</v>
      </c>
      <c r="BO39" s="194">
        <v>1.5908</v>
      </c>
      <c r="BP39" s="194">
        <v>1.5132000000000001</v>
      </c>
      <c r="BQ39" s="194">
        <v>1.5657000000000001</v>
      </c>
      <c r="BR39" s="194">
        <v>1.5527</v>
      </c>
      <c r="BS39" s="194">
        <v>1.4816</v>
      </c>
      <c r="BT39" s="194">
        <v>1.4612000000000001</v>
      </c>
      <c r="BU39" s="194">
        <v>1.4598</v>
      </c>
      <c r="BV39" s="194">
        <v>1.4699</v>
      </c>
      <c r="BW39" s="194">
        <v>1.4890000000000001</v>
      </c>
      <c r="BX39" s="194">
        <v>1.5101</v>
      </c>
      <c r="BY39" s="194">
        <v>1.4728000000000001</v>
      </c>
      <c r="BZ39" s="194">
        <v>1.4386000000000001</v>
      </c>
      <c r="CA39" s="194">
        <v>1.4221999999999999</v>
      </c>
      <c r="CB39" s="194">
        <v>1.429</v>
      </c>
      <c r="CC39" s="194">
        <v>1.2992999999999999</v>
      </c>
      <c r="CD39" s="194">
        <v>0.97899999999999998</v>
      </c>
      <c r="CE39" s="194">
        <v>1</v>
      </c>
    </row>
    <row r="40" spans="2:94" outlineLevel="1" x14ac:dyDescent="0.6">
      <c r="B40" s="33" t="s">
        <v>172</v>
      </c>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row>
    <row r="41" spans="2:94" outlineLevel="1" x14ac:dyDescent="0.6">
      <c r="B41" s="190" t="s">
        <v>325</v>
      </c>
      <c r="D41" s="191">
        <f t="shared" ref="D41:F45" si="4">D11-D35</f>
        <v>24.651499999999999</v>
      </c>
      <c r="E41" s="191">
        <f t="shared" si="4"/>
        <v>23.926500000000001</v>
      </c>
      <c r="F41" s="191">
        <f t="shared" si="4"/>
        <v>22.287700000000001</v>
      </c>
      <c r="G41" s="191">
        <f>G11-G35</f>
        <v>19.141200000000001</v>
      </c>
      <c r="H41" s="191">
        <f t="shared" ref="H41:BS45" si="5">H11-H35</f>
        <v>17.684799999999999</v>
      </c>
      <c r="I41" s="191">
        <f t="shared" si="5"/>
        <v>15.6442</v>
      </c>
      <c r="J41" s="191">
        <f t="shared" si="5"/>
        <v>16.27</v>
      </c>
      <c r="K41" s="191">
        <f t="shared" si="5"/>
        <v>14.1478</v>
      </c>
      <c r="L41" s="191">
        <f t="shared" si="5"/>
        <v>0</v>
      </c>
      <c r="M41" s="191">
        <f t="shared" si="5"/>
        <v>0</v>
      </c>
      <c r="N41" s="191">
        <f t="shared" si="5"/>
        <v>0</v>
      </c>
      <c r="O41" s="191">
        <f t="shared" si="5"/>
        <v>0</v>
      </c>
      <c r="P41" s="191">
        <f>P11-P35</f>
        <v>0</v>
      </c>
      <c r="Q41" s="191">
        <f t="shared" si="5"/>
        <v>0</v>
      </c>
      <c r="R41" s="191">
        <f t="shared" si="5"/>
        <v>0</v>
      </c>
      <c r="S41" s="191">
        <f t="shared" si="5"/>
        <v>0</v>
      </c>
      <c r="T41" s="191">
        <f t="shared" si="5"/>
        <v>0</v>
      </c>
      <c r="U41" s="191">
        <f t="shared" si="5"/>
        <v>0</v>
      </c>
      <c r="V41" s="191">
        <f t="shared" si="5"/>
        <v>0</v>
      </c>
      <c r="W41" s="191">
        <f t="shared" si="5"/>
        <v>0</v>
      </c>
      <c r="X41" s="191">
        <f t="shared" si="5"/>
        <v>0</v>
      </c>
      <c r="Y41" s="191">
        <f t="shared" si="5"/>
        <v>0</v>
      </c>
      <c r="Z41" s="191">
        <f t="shared" si="5"/>
        <v>0</v>
      </c>
      <c r="AA41" s="191">
        <f t="shared" si="5"/>
        <v>0</v>
      </c>
      <c r="AB41" s="191">
        <f t="shared" si="5"/>
        <v>0</v>
      </c>
      <c r="AC41" s="191">
        <f t="shared" si="5"/>
        <v>0</v>
      </c>
      <c r="AD41" s="191">
        <f t="shared" si="5"/>
        <v>0</v>
      </c>
      <c r="AE41" s="191">
        <f t="shared" si="5"/>
        <v>0</v>
      </c>
      <c r="AF41" s="191">
        <f t="shared" si="5"/>
        <v>0</v>
      </c>
      <c r="AG41" s="191">
        <f t="shared" si="5"/>
        <v>0</v>
      </c>
      <c r="AH41" s="191">
        <f t="shared" si="5"/>
        <v>0</v>
      </c>
      <c r="AI41" s="191">
        <f t="shared" si="5"/>
        <v>0</v>
      </c>
      <c r="AJ41" s="191">
        <f t="shared" si="5"/>
        <v>0</v>
      </c>
      <c r="AK41" s="191">
        <f t="shared" si="5"/>
        <v>0</v>
      </c>
      <c r="AL41" s="191">
        <f t="shared" si="5"/>
        <v>0</v>
      </c>
      <c r="AM41" s="191">
        <f t="shared" si="5"/>
        <v>0</v>
      </c>
      <c r="AN41" s="191">
        <f t="shared" si="5"/>
        <v>0</v>
      </c>
      <c r="AO41" s="191">
        <f t="shared" si="5"/>
        <v>0</v>
      </c>
      <c r="AP41" s="191">
        <f t="shared" si="5"/>
        <v>0</v>
      </c>
      <c r="AQ41" s="191">
        <f t="shared" si="5"/>
        <v>0</v>
      </c>
      <c r="AR41" s="191">
        <f t="shared" si="5"/>
        <v>0</v>
      </c>
      <c r="AS41" s="191">
        <f t="shared" si="5"/>
        <v>0</v>
      </c>
      <c r="AT41" s="191">
        <f t="shared" si="5"/>
        <v>0</v>
      </c>
      <c r="AU41" s="191">
        <f t="shared" si="5"/>
        <v>0</v>
      </c>
      <c r="AV41" s="191">
        <f t="shared" si="5"/>
        <v>0</v>
      </c>
      <c r="AW41" s="191">
        <f t="shared" si="5"/>
        <v>0</v>
      </c>
      <c r="AX41" s="191">
        <f t="shared" si="5"/>
        <v>0</v>
      </c>
      <c r="AY41" s="191">
        <f t="shared" si="5"/>
        <v>0</v>
      </c>
      <c r="AZ41" s="191">
        <f t="shared" si="5"/>
        <v>0</v>
      </c>
      <c r="BA41" s="191">
        <f t="shared" si="5"/>
        <v>0</v>
      </c>
      <c r="BB41" s="191">
        <f t="shared" si="5"/>
        <v>0</v>
      </c>
      <c r="BC41" s="191">
        <f t="shared" si="5"/>
        <v>0</v>
      </c>
      <c r="BD41" s="191">
        <f t="shared" si="5"/>
        <v>0</v>
      </c>
      <c r="BE41" s="191">
        <f t="shared" si="5"/>
        <v>0</v>
      </c>
      <c r="BF41" s="191">
        <f t="shared" si="5"/>
        <v>0</v>
      </c>
      <c r="BG41" s="191">
        <f t="shared" si="5"/>
        <v>0</v>
      </c>
      <c r="BH41" s="191">
        <f t="shared" si="5"/>
        <v>0</v>
      </c>
      <c r="BI41" s="191">
        <f t="shared" si="5"/>
        <v>0</v>
      </c>
      <c r="BJ41" s="191">
        <f t="shared" si="5"/>
        <v>0</v>
      </c>
      <c r="BK41" s="191">
        <f t="shared" si="5"/>
        <v>0</v>
      </c>
      <c r="BL41" s="191">
        <f t="shared" si="5"/>
        <v>0</v>
      </c>
      <c r="BM41" s="191">
        <f t="shared" si="5"/>
        <v>0</v>
      </c>
      <c r="BN41" s="191">
        <f t="shared" si="5"/>
        <v>0</v>
      </c>
      <c r="BO41" s="191">
        <f t="shared" si="5"/>
        <v>0</v>
      </c>
      <c r="BP41" s="191">
        <f t="shared" si="5"/>
        <v>0</v>
      </c>
      <c r="BQ41" s="191">
        <f t="shared" si="5"/>
        <v>0</v>
      </c>
      <c r="BR41" s="191">
        <f t="shared" si="5"/>
        <v>0</v>
      </c>
      <c r="BS41" s="191">
        <f t="shared" si="5"/>
        <v>0</v>
      </c>
      <c r="BT41" s="191">
        <f t="shared" ref="BT41:CD45" si="6">BT11-BT35</f>
        <v>0</v>
      </c>
      <c r="BU41" s="191">
        <f t="shared" si="6"/>
        <v>0</v>
      </c>
      <c r="BV41" s="191">
        <f t="shared" si="6"/>
        <v>0</v>
      </c>
      <c r="BW41" s="191">
        <f t="shared" si="6"/>
        <v>0</v>
      </c>
      <c r="BX41" s="191">
        <f t="shared" si="6"/>
        <v>0</v>
      </c>
      <c r="BY41" s="191">
        <f t="shared" si="6"/>
        <v>0</v>
      </c>
      <c r="BZ41" s="191">
        <f t="shared" si="6"/>
        <v>0</v>
      </c>
      <c r="CA41" s="191">
        <f t="shared" si="6"/>
        <v>0</v>
      </c>
      <c r="CB41" s="191">
        <f t="shared" si="6"/>
        <v>0</v>
      </c>
      <c r="CC41" s="191">
        <f t="shared" si="6"/>
        <v>0</v>
      </c>
      <c r="CD41" s="191">
        <f t="shared" si="6"/>
        <v>0</v>
      </c>
      <c r="CE41" s="191">
        <f>CE11-CE35</f>
        <v>0</v>
      </c>
    </row>
    <row r="42" spans="2:94" outlineLevel="1" x14ac:dyDescent="0.6">
      <c r="B42" s="190" t="s">
        <v>326</v>
      </c>
      <c r="D42" s="191">
        <f t="shared" si="4"/>
        <v>0</v>
      </c>
      <c r="E42" s="191">
        <f t="shared" si="4"/>
        <v>0</v>
      </c>
      <c r="F42" s="191">
        <f t="shared" si="4"/>
        <v>0</v>
      </c>
      <c r="G42" s="191">
        <f>G12-G36</f>
        <v>0</v>
      </c>
      <c r="H42" s="191">
        <f t="shared" si="5"/>
        <v>0</v>
      </c>
      <c r="I42" s="191">
        <f t="shared" si="5"/>
        <v>0</v>
      </c>
      <c r="J42" s="191">
        <f t="shared" si="5"/>
        <v>0</v>
      </c>
      <c r="K42" s="191">
        <f t="shared" si="5"/>
        <v>0</v>
      </c>
      <c r="L42" s="191">
        <f t="shared" si="5"/>
        <v>0</v>
      </c>
      <c r="M42" s="191">
        <f t="shared" si="5"/>
        <v>0</v>
      </c>
      <c r="N42" s="191">
        <f t="shared" si="5"/>
        <v>0</v>
      </c>
      <c r="O42" s="191">
        <f t="shared" si="5"/>
        <v>0</v>
      </c>
      <c r="P42" s="191">
        <f t="shared" si="5"/>
        <v>0</v>
      </c>
      <c r="Q42" s="191">
        <f t="shared" si="5"/>
        <v>0</v>
      </c>
      <c r="R42" s="191">
        <f t="shared" si="5"/>
        <v>3.4327999999999999</v>
      </c>
      <c r="S42" s="191">
        <f t="shared" si="5"/>
        <v>3.3121</v>
      </c>
      <c r="T42" s="191">
        <f t="shared" si="5"/>
        <v>3.2132000000000001</v>
      </c>
      <c r="U42" s="191">
        <f t="shared" si="5"/>
        <v>3.2339000000000002</v>
      </c>
      <c r="V42" s="191">
        <f t="shared" si="5"/>
        <v>3.1593</v>
      </c>
      <c r="W42" s="191">
        <f t="shared" si="5"/>
        <v>3.1265999999999998</v>
      </c>
      <c r="X42" s="191">
        <f t="shared" si="5"/>
        <v>2.8815</v>
      </c>
      <c r="Y42" s="191">
        <f t="shared" si="5"/>
        <v>2.7202000000000002</v>
      </c>
      <c r="Z42" s="191">
        <f t="shared" si="5"/>
        <v>2.5455999999999999</v>
      </c>
      <c r="AA42" s="191">
        <f t="shared" si="5"/>
        <v>2.7907000000000002</v>
      </c>
      <c r="AB42" s="191">
        <f t="shared" si="5"/>
        <v>2.7856000000000001</v>
      </c>
      <c r="AC42" s="191">
        <f t="shared" si="5"/>
        <v>2.6625000000000001</v>
      </c>
      <c r="AD42" s="191">
        <f t="shared" si="5"/>
        <v>2.4744999999999999</v>
      </c>
      <c r="AE42" s="191">
        <f t="shared" si="5"/>
        <v>2.5413000000000001</v>
      </c>
      <c r="AF42" s="191">
        <f t="shared" si="5"/>
        <v>0</v>
      </c>
      <c r="AG42" s="191">
        <f t="shared" si="5"/>
        <v>0</v>
      </c>
      <c r="AH42" s="191">
        <f t="shared" si="5"/>
        <v>0</v>
      </c>
      <c r="AI42" s="191">
        <f t="shared" si="5"/>
        <v>0</v>
      </c>
      <c r="AJ42" s="191">
        <f t="shared" si="5"/>
        <v>0</v>
      </c>
      <c r="AK42" s="191">
        <f t="shared" si="5"/>
        <v>0</v>
      </c>
      <c r="AL42" s="191">
        <f t="shared" si="5"/>
        <v>0</v>
      </c>
      <c r="AM42" s="191">
        <f t="shared" si="5"/>
        <v>0</v>
      </c>
      <c r="AN42" s="191">
        <f t="shared" si="5"/>
        <v>0</v>
      </c>
      <c r="AO42" s="191">
        <f t="shared" si="5"/>
        <v>0</v>
      </c>
      <c r="AP42" s="191">
        <f t="shared" si="5"/>
        <v>0</v>
      </c>
      <c r="AQ42" s="191">
        <f t="shared" si="5"/>
        <v>0</v>
      </c>
      <c r="AR42" s="191">
        <f t="shared" si="5"/>
        <v>0</v>
      </c>
      <c r="AS42" s="191">
        <f t="shared" si="5"/>
        <v>0</v>
      </c>
      <c r="AT42" s="191">
        <f t="shared" si="5"/>
        <v>0</v>
      </c>
      <c r="AU42" s="191">
        <f t="shared" si="5"/>
        <v>0</v>
      </c>
      <c r="AV42" s="191">
        <f t="shared" si="5"/>
        <v>0</v>
      </c>
      <c r="AW42" s="191">
        <f t="shared" si="5"/>
        <v>0</v>
      </c>
      <c r="AX42" s="191">
        <f t="shared" si="5"/>
        <v>0</v>
      </c>
      <c r="AY42" s="191">
        <f t="shared" si="5"/>
        <v>0</v>
      </c>
      <c r="AZ42" s="191">
        <f t="shared" si="5"/>
        <v>0</v>
      </c>
      <c r="BA42" s="191">
        <f t="shared" si="5"/>
        <v>0</v>
      </c>
      <c r="BB42" s="191">
        <f t="shared" si="5"/>
        <v>0</v>
      </c>
      <c r="BC42" s="191">
        <f t="shared" si="5"/>
        <v>0</v>
      </c>
      <c r="BD42" s="191">
        <f t="shared" si="5"/>
        <v>0</v>
      </c>
      <c r="BE42" s="191">
        <f t="shared" si="5"/>
        <v>0</v>
      </c>
      <c r="BF42" s="191">
        <f t="shared" si="5"/>
        <v>0</v>
      </c>
      <c r="BG42" s="191">
        <f t="shared" si="5"/>
        <v>0</v>
      </c>
      <c r="BH42" s="191">
        <f t="shared" si="5"/>
        <v>0</v>
      </c>
      <c r="BI42" s="191">
        <f t="shared" si="5"/>
        <v>0</v>
      </c>
      <c r="BJ42" s="191">
        <f t="shared" si="5"/>
        <v>0</v>
      </c>
      <c r="BK42" s="191">
        <f t="shared" si="5"/>
        <v>0</v>
      </c>
      <c r="BL42" s="191">
        <f t="shared" si="5"/>
        <v>0</v>
      </c>
      <c r="BM42" s="191">
        <f t="shared" si="5"/>
        <v>0</v>
      </c>
      <c r="BN42" s="191">
        <f t="shared" si="5"/>
        <v>0</v>
      </c>
      <c r="BO42" s="191">
        <f t="shared" si="5"/>
        <v>0</v>
      </c>
      <c r="BP42" s="191">
        <f t="shared" si="5"/>
        <v>0</v>
      </c>
      <c r="BQ42" s="191">
        <f t="shared" si="5"/>
        <v>0</v>
      </c>
      <c r="BR42" s="191">
        <f t="shared" si="5"/>
        <v>0</v>
      </c>
      <c r="BS42" s="191">
        <f t="shared" si="5"/>
        <v>0</v>
      </c>
      <c r="BT42" s="191">
        <f t="shared" si="6"/>
        <v>0</v>
      </c>
      <c r="BU42" s="191">
        <f t="shared" si="6"/>
        <v>0</v>
      </c>
      <c r="BV42" s="191">
        <f t="shared" si="6"/>
        <v>0</v>
      </c>
      <c r="BW42" s="191">
        <f t="shared" si="6"/>
        <v>0</v>
      </c>
      <c r="BX42" s="191">
        <f t="shared" si="6"/>
        <v>0</v>
      </c>
      <c r="BY42" s="191">
        <f t="shared" si="6"/>
        <v>0</v>
      </c>
      <c r="BZ42" s="191">
        <f t="shared" si="6"/>
        <v>0</v>
      </c>
      <c r="CA42" s="191">
        <f t="shared" si="6"/>
        <v>0</v>
      </c>
      <c r="CB42" s="191">
        <f t="shared" si="6"/>
        <v>0</v>
      </c>
      <c r="CC42" s="191">
        <f t="shared" si="6"/>
        <v>0</v>
      </c>
      <c r="CD42" s="191">
        <f t="shared" si="6"/>
        <v>0</v>
      </c>
      <c r="CE42" s="191">
        <f>CE12-CE36</f>
        <v>0</v>
      </c>
    </row>
    <row r="43" spans="2:94" outlineLevel="1" x14ac:dyDescent="0.6">
      <c r="B43" s="190" t="s">
        <v>327</v>
      </c>
      <c r="D43" s="191">
        <f t="shared" si="4"/>
        <v>0</v>
      </c>
      <c r="E43" s="191">
        <f t="shared" si="4"/>
        <v>0</v>
      </c>
      <c r="F43" s="191">
        <f t="shared" si="4"/>
        <v>0</v>
      </c>
      <c r="G43" s="191">
        <f>G13-G37</f>
        <v>0</v>
      </c>
      <c r="H43" s="191">
        <f t="shared" si="5"/>
        <v>0</v>
      </c>
      <c r="I43" s="191">
        <f t="shared" si="5"/>
        <v>0</v>
      </c>
      <c r="J43" s="191">
        <f t="shared" si="5"/>
        <v>0</v>
      </c>
      <c r="K43" s="191">
        <f t="shared" si="5"/>
        <v>0</v>
      </c>
      <c r="L43" s="191">
        <f t="shared" si="5"/>
        <v>0</v>
      </c>
      <c r="M43" s="191">
        <f t="shared" si="5"/>
        <v>0</v>
      </c>
      <c r="N43" s="191">
        <f t="shared" si="5"/>
        <v>0</v>
      </c>
      <c r="O43" s="191">
        <f t="shared" si="5"/>
        <v>0</v>
      </c>
      <c r="P43" s="191">
        <f t="shared" si="5"/>
        <v>0</v>
      </c>
      <c r="Q43" s="191">
        <f t="shared" si="5"/>
        <v>0</v>
      </c>
      <c r="R43" s="191">
        <f t="shared" si="5"/>
        <v>4.0740999999999996</v>
      </c>
      <c r="S43" s="191">
        <f t="shared" si="5"/>
        <v>3.9792999999999998</v>
      </c>
      <c r="T43" s="191">
        <f t="shared" si="5"/>
        <v>3.8119000000000001</v>
      </c>
      <c r="U43" s="191">
        <f t="shared" si="5"/>
        <v>3.7198000000000002</v>
      </c>
      <c r="V43" s="191">
        <f t="shared" si="5"/>
        <v>3.6406999999999998</v>
      </c>
      <c r="W43" s="191">
        <f t="shared" si="5"/>
        <v>3.6667000000000001</v>
      </c>
      <c r="X43" s="191">
        <f t="shared" si="5"/>
        <v>3.5402</v>
      </c>
      <c r="Y43" s="191">
        <f t="shared" si="5"/>
        <v>3.4070999999999998</v>
      </c>
      <c r="Z43" s="191">
        <f t="shared" si="5"/>
        <v>3.2149999999999999</v>
      </c>
      <c r="AA43" s="191">
        <f t="shared" si="5"/>
        <v>3.5402</v>
      </c>
      <c r="AB43" s="191">
        <f t="shared" si="5"/>
        <v>3.5897000000000001</v>
      </c>
      <c r="AC43" s="191">
        <f t="shared" si="5"/>
        <v>3.319</v>
      </c>
      <c r="AD43" s="191">
        <f t="shared" si="5"/>
        <v>2.9672000000000001</v>
      </c>
      <c r="AE43" s="191">
        <f t="shared" si="5"/>
        <v>2.9903</v>
      </c>
      <c r="AF43" s="191">
        <f t="shared" si="5"/>
        <v>0</v>
      </c>
      <c r="AG43" s="191">
        <f t="shared" si="5"/>
        <v>0</v>
      </c>
      <c r="AH43" s="191">
        <f t="shared" si="5"/>
        <v>0</v>
      </c>
      <c r="AI43" s="191">
        <f t="shared" si="5"/>
        <v>0</v>
      </c>
      <c r="AJ43" s="191">
        <f t="shared" si="5"/>
        <v>0</v>
      </c>
      <c r="AK43" s="191">
        <f t="shared" si="5"/>
        <v>0</v>
      </c>
      <c r="AL43" s="191">
        <f t="shared" si="5"/>
        <v>0</v>
      </c>
      <c r="AM43" s="191">
        <f t="shared" si="5"/>
        <v>0</v>
      </c>
      <c r="AN43" s="191">
        <f t="shared" si="5"/>
        <v>0</v>
      </c>
      <c r="AO43" s="191">
        <f t="shared" si="5"/>
        <v>0</v>
      </c>
      <c r="AP43" s="191">
        <f t="shared" si="5"/>
        <v>0</v>
      </c>
      <c r="AQ43" s="191">
        <f t="shared" si="5"/>
        <v>0</v>
      </c>
      <c r="AR43" s="191">
        <f t="shared" si="5"/>
        <v>0</v>
      </c>
      <c r="AS43" s="191">
        <f t="shared" si="5"/>
        <v>0</v>
      </c>
      <c r="AT43" s="191">
        <f t="shared" si="5"/>
        <v>0</v>
      </c>
      <c r="AU43" s="191">
        <f t="shared" si="5"/>
        <v>0</v>
      </c>
      <c r="AV43" s="191">
        <f t="shared" si="5"/>
        <v>0</v>
      </c>
      <c r="AW43" s="191">
        <f t="shared" si="5"/>
        <v>0</v>
      </c>
      <c r="AX43" s="191">
        <f t="shared" si="5"/>
        <v>0</v>
      </c>
      <c r="AY43" s="191">
        <f t="shared" si="5"/>
        <v>0</v>
      </c>
      <c r="AZ43" s="191">
        <f t="shared" si="5"/>
        <v>0</v>
      </c>
      <c r="BA43" s="191">
        <f t="shared" si="5"/>
        <v>0</v>
      </c>
      <c r="BB43" s="191">
        <f t="shared" si="5"/>
        <v>0</v>
      </c>
      <c r="BC43" s="191">
        <f t="shared" si="5"/>
        <v>0</v>
      </c>
      <c r="BD43" s="191">
        <f t="shared" si="5"/>
        <v>0</v>
      </c>
      <c r="BE43" s="191">
        <f t="shared" si="5"/>
        <v>0</v>
      </c>
      <c r="BF43" s="191">
        <f t="shared" si="5"/>
        <v>0</v>
      </c>
      <c r="BG43" s="191">
        <f t="shared" si="5"/>
        <v>0</v>
      </c>
      <c r="BH43" s="191">
        <f t="shared" si="5"/>
        <v>0</v>
      </c>
      <c r="BI43" s="191">
        <f t="shared" si="5"/>
        <v>0</v>
      </c>
      <c r="BJ43" s="191">
        <f t="shared" si="5"/>
        <v>0</v>
      </c>
      <c r="BK43" s="191">
        <f t="shared" si="5"/>
        <v>0</v>
      </c>
      <c r="BL43" s="191">
        <f t="shared" si="5"/>
        <v>0</v>
      </c>
      <c r="BM43" s="191">
        <f t="shared" si="5"/>
        <v>0</v>
      </c>
      <c r="BN43" s="191">
        <f t="shared" si="5"/>
        <v>0</v>
      </c>
      <c r="BO43" s="191">
        <f t="shared" si="5"/>
        <v>0</v>
      </c>
      <c r="BP43" s="191">
        <f t="shared" si="5"/>
        <v>0</v>
      </c>
      <c r="BQ43" s="191">
        <f t="shared" si="5"/>
        <v>0</v>
      </c>
      <c r="BR43" s="191">
        <f t="shared" si="5"/>
        <v>0</v>
      </c>
      <c r="BS43" s="191">
        <f t="shared" si="5"/>
        <v>0</v>
      </c>
      <c r="BT43" s="191">
        <f t="shared" si="6"/>
        <v>0</v>
      </c>
      <c r="BU43" s="191">
        <f t="shared" si="6"/>
        <v>0</v>
      </c>
      <c r="BV43" s="191">
        <f t="shared" si="6"/>
        <v>0</v>
      </c>
      <c r="BW43" s="191">
        <f t="shared" si="6"/>
        <v>0</v>
      </c>
      <c r="BX43" s="191">
        <f t="shared" si="6"/>
        <v>0</v>
      </c>
      <c r="BY43" s="191">
        <f t="shared" si="6"/>
        <v>0</v>
      </c>
      <c r="BZ43" s="191">
        <f t="shared" si="6"/>
        <v>0</v>
      </c>
      <c r="CA43" s="191">
        <f t="shared" si="6"/>
        <v>0</v>
      </c>
      <c r="CB43" s="191">
        <f t="shared" si="6"/>
        <v>0</v>
      </c>
      <c r="CC43" s="191">
        <f t="shared" si="6"/>
        <v>0</v>
      </c>
      <c r="CD43" s="191">
        <f t="shared" si="6"/>
        <v>0</v>
      </c>
      <c r="CE43" s="191">
        <f>CE13-CE37</f>
        <v>0</v>
      </c>
    </row>
    <row r="44" spans="2:94" outlineLevel="1" x14ac:dyDescent="0.6">
      <c r="B44" s="190" t="s">
        <v>328</v>
      </c>
      <c r="D44" s="191">
        <f t="shared" si="4"/>
        <v>0</v>
      </c>
      <c r="E44" s="191">
        <f t="shared" si="4"/>
        <v>0</v>
      </c>
      <c r="F44" s="191">
        <f t="shared" si="4"/>
        <v>0</v>
      </c>
      <c r="G44" s="191">
        <f>G14-G38</f>
        <v>0</v>
      </c>
      <c r="H44" s="191">
        <f t="shared" si="5"/>
        <v>0</v>
      </c>
      <c r="I44" s="191">
        <f t="shared" si="5"/>
        <v>0</v>
      </c>
      <c r="J44" s="191">
        <f t="shared" si="5"/>
        <v>0</v>
      </c>
      <c r="K44" s="191">
        <f t="shared" si="5"/>
        <v>0</v>
      </c>
      <c r="L44" s="191">
        <f t="shared" si="5"/>
        <v>0</v>
      </c>
      <c r="M44" s="191">
        <f t="shared" si="5"/>
        <v>0</v>
      </c>
      <c r="N44" s="191">
        <f t="shared" si="5"/>
        <v>0</v>
      </c>
      <c r="O44" s="191">
        <f t="shared" si="5"/>
        <v>0</v>
      </c>
      <c r="P44" s="191">
        <f t="shared" si="5"/>
        <v>0</v>
      </c>
      <c r="Q44" s="191">
        <f t="shared" si="5"/>
        <v>0</v>
      </c>
      <c r="R44" s="191">
        <f>R14-R38</f>
        <v>5.3170999999999999</v>
      </c>
      <c r="S44" s="191">
        <f>S14-S38</f>
        <v>5.2439999999999998</v>
      </c>
      <c r="T44" s="191">
        <f t="shared" si="5"/>
        <v>5.0867000000000004</v>
      </c>
      <c r="U44" s="191">
        <f t="shared" si="5"/>
        <v>4.9385000000000003</v>
      </c>
      <c r="V44" s="191">
        <f t="shared" si="5"/>
        <v>4.8291000000000004</v>
      </c>
      <c r="W44" s="191">
        <f t="shared" si="5"/>
        <v>4.7244999999999999</v>
      </c>
      <c r="X44" s="191">
        <f t="shared" si="5"/>
        <v>4.6524000000000001</v>
      </c>
      <c r="Y44" s="191">
        <f t="shared" si="5"/>
        <v>4.6242000000000001</v>
      </c>
      <c r="Z44" s="191">
        <f t="shared" si="5"/>
        <v>4.5689000000000002</v>
      </c>
      <c r="AA44" s="191">
        <f t="shared" si="5"/>
        <v>4.6666999999999996</v>
      </c>
      <c r="AB44" s="191">
        <f t="shared" si="5"/>
        <v>4.5964</v>
      </c>
      <c r="AC44" s="191">
        <f t="shared" si="5"/>
        <v>4.4882</v>
      </c>
      <c r="AD44" s="191">
        <f t="shared" si="5"/>
        <v>4.1242999999999999</v>
      </c>
      <c r="AE44" s="191">
        <f t="shared" si="5"/>
        <v>3.9127999999999998</v>
      </c>
      <c r="AF44" s="191">
        <f t="shared" si="5"/>
        <v>3.7866</v>
      </c>
      <c r="AG44" s="191">
        <f t="shared" si="5"/>
        <v>3.5905999999999998</v>
      </c>
      <c r="AH44" s="191">
        <f t="shared" si="5"/>
        <v>3.2262</v>
      </c>
      <c r="AI44" s="191">
        <f t="shared" si="5"/>
        <v>3.1143000000000001</v>
      </c>
      <c r="AJ44" s="191">
        <f t="shared" si="5"/>
        <v>3.0158</v>
      </c>
      <c r="AK44" s="191">
        <f t="shared" si="5"/>
        <v>2.9234</v>
      </c>
      <c r="AL44" s="191">
        <f t="shared" si="5"/>
        <v>2.8523000000000001</v>
      </c>
      <c r="AM44" s="191">
        <f t="shared" si="5"/>
        <v>2.7008999999999999</v>
      </c>
      <c r="AN44" s="191">
        <f t="shared" si="5"/>
        <v>2.4975000000000001</v>
      </c>
      <c r="AO44" s="191">
        <f t="shared" si="5"/>
        <v>2.3733</v>
      </c>
      <c r="AP44" s="191">
        <f t="shared" si="5"/>
        <v>0</v>
      </c>
      <c r="AQ44" s="191">
        <f t="shared" si="5"/>
        <v>0</v>
      </c>
      <c r="AR44" s="191">
        <f t="shared" si="5"/>
        <v>0</v>
      </c>
      <c r="AS44" s="191">
        <f t="shared" si="5"/>
        <v>0</v>
      </c>
      <c r="AT44" s="191">
        <f t="shared" si="5"/>
        <v>0</v>
      </c>
      <c r="AU44" s="191">
        <f t="shared" si="5"/>
        <v>0</v>
      </c>
      <c r="AV44" s="191">
        <f t="shared" si="5"/>
        <v>0</v>
      </c>
      <c r="AW44" s="191">
        <f t="shared" si="5"/>
        <v>0</v>
      </c>
      <c r="AX44" s="191">
        <f t="shared" si="5"/>
        <v>0</v>
      </c>
      <c r="AY44" s="191">
        <f t="shared" si="5"/>
        <v>0</v>
      </c>
      <c r="AZ44" s="191">
        <f t="shared" si="5"/>
        <v>0</v>
      </c>
      <c r="BA44" s="191">
        <f t="shared" si="5"/>
        <v>0</v>
      </c>
      <c r="BB44" s="191">
        <f t="shared" si="5"/>
        <v>0</v>
      </c>
      <c r="BC44" s="191">
        <f t="shared" si="5"/>
        <v>0</v>
      </c>
      <c r="BD44" s="191">
        <f t="shared" si="5"/>
        <v>0</v>
      </c>
      <c r="BE44" s="191">
        <f t="shared" si="5"/>
        <v>0</v>
      </c>
      <c r="BF44" s="191">
        <f t="shared" si="5"/>
        <v>0</v>
      </c>
      <c r="BG44" s="191">
        <f t="shared" si="5"/>
        <v>0</v>
      </c>
      <c r="BH44" s="191">
        <f t="shared" si="5"/>
        <v>0</v>
      </c>
      <c r="BI44" s="191">
        <f t="shared" si="5"/>
        <v>0</v>
      </c>
      <c r="BJ44" s="191">
        <f t="shared" si="5"/>
        <v>0</v>
      </c>
      <c r="BK44" s="191">
        <f t="shared" si="5"/>
        <v>0</v>
      </c>
      <c r="BL44" s="191">
        <f t="shared" si="5"/>
        <v>0</v>
      </c>
      <c r="BM44" s="191">
        <f t="shared" si="5"/>
        <v>0</v>
      </c>
      <c r="BN44" s="191">
        <f t="shared" si="5"/>
        <v>0</v>
      </c>
      <c r="BO44" s="191">
        <f t="shared" si="5"/>
        <v>0</v>
      </c>
      <c r="BP44" s="191">
        <f t="shared" si="5"/>
        <v>0</v>
      </c>
      <c r="BQ44" s="191">
        <f t="shared" si="5"/>
        <v>0</v>
      </c>
      <c r="BR44" s="191">
        <f t="shared" si="5"/>
        <v>0</v>
      </c>
      <c r="BS44" s="191">
        <f t="shared" si="5"/>
        <v>0</v>
      </c>
      <c r="BT44" s="191">
        <f t="shared" si="6"/>
        <v>0</v>
      </c>
      <c r="BU44" s="191">
        <f t="shared" si="6"/>
        <v>0</v>
      </c>
      <c r="BV44" s="191">
        <f t="shared" si="6"/>
        <v>0</v>
      </c>
      <c r="BW44" s="191">
        <f t="shared" si="6"/>
        <v>0</v>
      </c>
      <c r="BX44" s="191">
        <f t="shared" si="6"/>
        <v>0</v>
      </c>
      <c r="BY44" s="191">
        <f t="shared" si="6"/>
        <v>0</v>
      </c>
      <c r="BZ44" s="191">
        <f t="shared" si="6"/>
        <v>0</v>
      </c>
      <c r="CA44" s="191">
        <f t="shared" si="6"/>
        <v>0</v>
      </c>
      <c r="CB44" s="191">
        <f t="shared" si="6"/>
        <v>0</v>
      </c>
      <c r="CC44" s="191">
        <f t="shared" si="6"/>
        <v>0</v>
      </c>
      <c r="CD44" s="191">
        <f t="shared" si="6"/>
        <v>0</v>
      </c>
      <c r="CE44" s="191">
        <f>CE14-CE38</f>
        <v>0</v>
      </c>
    </row>
    <row r="45" spans="2:94" outlineLevel="1" x14ac:dyDescent="0.6">
      <c r="B45" s="190" t="s">
        <v>329</v>
      </c>
      <c r="D45" s="191">
        <f t="shared" si="4"/>
        <v>0</v>
      </c>
      <c r="E45" s="191">
        <f t="shared" si="4"/>
        <v>0</v>
      </c>
      <c r="F45" s="191">
        <f t="shared" si="4"/>
        <v>0</v>
      </c>
      <c r="G45" s="191">
        <f>G15-G39</f>
        <v>0</v>
      </c>
      <c r="H45" s="191">
        <f t="shared" si="5"/>
        <v>0</v>
      </c>
      <c r="I45" s="191">
        <f t="shared" si="5"/>
        <v>5.3754999999999997</v>
      </c>
      <c r="J45" s="191">
        <f t="shared" ref="J45:BS45" si="7">J15-J39</f>
        <v>5.5148000000000001</v>
      </c>
      <c r="K45" s="191">
        <f t="shared" si="7"/>
        <v>4.6531000000000002</v>
      </c>
      <c r="L45" s="191">
        <f t="shared" si="7"/>
        <v>4.5534999999999997</v>
      </c>
      <c r="M45" s="191">
        <f t="shared" si="7"/>
        <v>4.6677</v>
      </c>
      <c r="N45" s="191">
        <f t="shared" si="7"/>
        <v>4.742</v>
      </c>
      <c r="O45" s="191">
        <f t="shared" si="7"/>
        <v>4.6531000000000002</v>
      </c>
      <c r="P45" s="191">
        <f t="shared" si="7"/>
        <v>4.5815000000000001</v>
      </c>
      <c r="Q45" s="191">
        <f t="shared" si="7"/>
        <v>4.4984999999999999</v>
      </c>
      <c r="R45" s="191">
        <f t="shared" si="7"/>
        <v>4.5258000000000003</v>
      </c>
      <c r="S45" s="191">
        <f t="shared" si="7"/>
        <v>4.5534999999999997</v>
      </c>
      <c r="T45" s="191">
        <f t="shared" si="7"/>
        <v>4.4984999999999999</v>
      </c>
      <c r="U45" s="191">
        <f t="shared" si="7"/>
        <v>4.4447999999999999</v>
      </c>
      <c r="V45" s="191">
        <f t="shared" si="7"/>
        <v>4.4184000000000001</v>
      </c>
      <c r="W45" s="191">
        <f t="shared" si="7"/>
        <v>4.3794000000000004</v>
      </c>
      <c r="X45" s="191">
        <f t="shared" si="7"/>
        <v>4.3159000000000001</v>
      </c>
      <c r="Y45" s="191">
        <f t="shared" si="7"/>
        <v>4.2180999999999997</v>
      </c>
      <c r="Z45" s="191">
        <f t="shared" si="7"/>
        <v>4.1592000000000002</v>
      </c>
      <c r="AA45" s="191">
        <f t="shared" si="7"/>
        <v>4.2061999999999999</v>
      </c>
      <c r="AB45" s="191">
        <f t="shared" si="7"/>
        <v>4.2180999999999997</v>
      </c>
      <c r="AC45" s="191">
        <f t="shared" si="7"/>
        <v>4.1475999999999997</v>
      </c>
      <c r="AD45" s="191">
        <f t="shared" si="7"/>
        <v>3.9496000000000002</v>
      </c>
      <c r="AE45" s="191">
        <f t="shared" si="7"/>
        <v>3.7985000000000002</v>
      </c>
      <c r="AF45" s="191">
        <f t="shared" si="7"/>
        <v>3.6856</v>
      </c>
      <c r="AG45" s="191">
        <f t="shared" si="7"/>
        <v>3.4628000000000001</v>
      </c>
      <c r="AH45" s="191">
        <f t="shared" si="7"/>
        <v>3.0512000000000001</v>
      </c>
      <c r="AI45" s="191">
        <f t="shared" si="7"/>
        <v>2.9196</v>
      </c>
      <c r="AJ45" s="191">
        <f t="shared" si="7"/>
        <v>2.8147000000000002</v>
      </c>
      <c r="AK45" s="191">
        <f t="shared" si="7"/>
        <v>0</v>
      </c>
      <c r="AL45" s="191">
        <f t="shared" si="7"/>
        <v>0</v>
      </c>
      <c r="AM45" s="191">
        <f t="shared" si="7"/>
        <v>0</v>
      </c>
      <c r="AN45" s="191">
        <f t="shared" si="7"/>
        <v>0</v>
      </c>
      <c r="AO45" s="191">
        <f t="shared" si="7"/>
        <v>0</v>
      </c>
      <c r="AP45" s="191">
        <f t="shared" si="7"/>
        <v>0</v>
      </c>
      <c r="AQ45" s="191">
        <f t="shared" si="7"/>
        <v>0</v>
      </c>
      <c r="AR45" s="191">
        <f t="shared" si="7"/>
        <v>0</v>
      </c>
      <c r="AS45" s="191">
        <f t="shared" si="7"/>
        <v>0</v>
      </c>
      <c r="AT45" s="191">
        <f t="shared" si="7"/>
        <v>0</v>
      </c>
      <c r="AU45" s="191">
        <f t="shared" si="7"/>
        <v>0</v>
      </c>
      <c r="AV45" s="191">
        <f t="shared" si="7"/>
        <v>0</v>
      </c>
      <c r="AW45" s="191">
        <f t="shared" si="7"/>
        <v>0</v>
      </c>
      <c r="AX45" s="191">
        <f t="shared" si="7"/>
        <v>0</v>
      </c>
      <c r="AY45" s="191">
        <f t="shared" si="7"/>
        <v>0</v>
      </c>
      <c r="AZ45" s="191">
        <f t="shared" si="7"/>
        <v>0</v>
      </c>
      <c r="BA45" s="191">
        <f t="shared" si="7"/>
        <v>0</v>
      </c>
      <c r="BB45" s="191">
        <f t="shared" si="7"/>
        <v>0</v>
      </c>
      <c r="BC45" s="191">
        <f t="shared" si="7"/>
        <v>0</v>
      </c>
      <c r="BD45" s="191">
        <f t="shared" si="7"/>
        <v>0</v>
      </c>
      <c r="BE45" s="191">
        <f t="shared" si="7"/>
        <v>0</v>
      </c>
      <c r="BF45" s="191">
        <f t="shared" si="7"/>
        <v>0</v>
      </c>
      <c r="BG45" s="191">
        <f t="shared" si="7"/>
        <v>0</v>
      </c>
      <c r="BH45" s="191">
        <f t="shared" si="7"/>
        <v>0</v>
      </c>
      <c r="BI45" s="191">
        <f t="shared" si="7"/>
        <v>0</v>
      </c>
      <c r="BJ45" s="191">
        <f t="shared" si="7"/>
        <v>0</v>
      </c>
      <c r="BK45" s="191">
        <f t="shared" si="7"/>
        <v>0</v>
      </c>
      <c r="BL45" s="191">
        <f t="shared" si="7"/>
        <v>0</v>
      </c>
      <c r="BM45" s="191">
        <f t="shared" si="7"/>
        <v>0</v>
      </c>
      <c r="BN45" s="191">
        <f t="shared" si="7"/>
        <v>0</v>
      </c>
      <c r="BO45" s="191">
        <f t="shared" si="7"/>
        <v>0</v>
      </c>
      <c r="BP45" s="191">
        <f t="shared" si="7"/>
        <v>0</v>
      </c>
      <c r="BQ45" s="191">
        <f t="shared" si="7"/>
        <v>0</v>
      </c>
      <c r="BR45" s="191">
        <f t="shared" si="7"/>
        <v>0</v>
      </c>
      <c r="BS45" s="191">
        <f t="shared" si="7"/>
        <v>0</v>
      </c>
      <c r="BT45" s="191">
        <f t="shared" si="6"/>
        <v>0</v>
      </c>
      <c r="BU45" s="191">
        <f t="shared" si="6"/>
        <v>0</v>
      </c>
      <c r="BV45" s="191">
        <f t="shared" si="6"/>
        <v>0</v>
      </c>
      <c r="BW45" s="191">
        <f t="shared" si="6"/>
        <v>0</v>
      </c>
      <c r="BX45" s="191">
        <f t="shared" si="6"/>
        <v>0</v>
      </c>
      <c r="BY45" s="191">
        <f t="shared" si="6"/>
        <v>0</v>
      </c>
      <c r="BZ45" s="191">
        <f t="shared" si="6"/>
        <v>0</v>
      </c>
      <c r="CA45" s="191">
        <f t="shared" si="6"/>
        <v>0</v>
      </c>
      <c r="CB45" s="191">
        <f t="shared" si="6"/>
        <v>0</v>
      </c>
      <c r="CC45" s="191">
        <f t="shared" si="6"/>
        <v>0</v>
      </c>
      <c r="CD45" s="191">
        <f t="shared" si="6"/>
        <v>0</v>
      </c>
      <c r="CE45" s="191">
        <f>CE15-CE39</f>
        <v>0</v>
      </c>
    </row>
    <row r="48" spans="2:94" x14ac:dyDescent="0.6">
      <c r="B48" s="196" t="s">
        <v>368</v>
      </c>
      <c r="K48" s="197"/>
      <c r="N48" s="197" t="s">
        <v>222</v>
      </c>
      <c r="S48" s="197" t="s">
        <v>223</v>
      </c>
      <c r="X48" s="197" t="s">
        <v>224</v>
      </c>
      <c r="AC48" s="197" t="s">
        <v>225</v>
      </c>
      <c r="AH48" s="197" t="s">
        <v>226</v>
      </c>
      <c r="AM48" s="197" t="s">
        <v>227</v>
      </c>
      <c r="AR48" s="197" t="s">
        <v>228</v>
      </c>
      <c r="AS48" s="197"/>
      <c r="AW48" s="197" t="s">
        <v>229</v>
      </c>
      <c r="BB48" s="197" t="s">
        <v>230</v>
      </c>
      <c r="BG48" s="197" t="s">
        <v>231</v>
      </c>
      <c r="BL48" s="197" t="s">
        <v>232</v>
      </c>
      <c r="BQ48" s="197" t="s">
        <v>233</v>
      </c>
      <c r="BV48" s="197" t="s">
        <v>234</v>
      </c>
      <c r="CA48" s="197" t="s">
        <v>235</v>
      </c>
      <c r="CB48" s="197"/>
    </row>
    <row r="49" spans="1:83" x14ac:dyDescent="0.6">
      <c r="B49" s="198" t="s">
        <v>332</v>
      </c>
      <c r="C49" s="187"/>
      <c r="D49" s="188" t="s">
        <v>220</v>
      </c>
      <c r="E49" s="199" t="s">
        <v>221</v>
      </c>
      <c r="F49" s="200">
        <v>6</v>
      </c>
      <c r="G49" s="200">
        <v>7</v>
      </c>
      <c r="H49" s="200">
        <v>8</v>
      </c>
      <c r="I49" s="200">
        <v>9</v>
      </c>
      <c r="J49" s="200">
        <v>10</v>
      </c>
      <c r="K49" s="200">
        <v>11</v>
      </c>
      <c r="L49" s="200">
        <v>12</v>
      </c>
      <c r="M49" s="200">
        <v>13</v>
      </c>
      <c r="N49" s="200">
        <v>14</v>
      </c>
      <c r="O49" s="200">
        <v>15</v>
      </c>
      <c r="P49" s="200">
        <v>16</v>
      </c>
      <c r="Q49" s="200">
        <v>17</v>
      </c>
      <c r="R49" s="200">
        <v>18</v>
      </c>
      <c r="S49" s="200">
        <v>19</v>
      </c>
      <c r="T49" s="200">
        <v>20</v>
      </c>
      <c r="U49" s="200">
        <v>21</v>
      </c>
      <c r="V49" s="200">
        <v>22</v>
      </c>
      <c r="W49" s="200">
        <v>23</v>
      </c>
      <c r="X49" s="200">
        <v>24</v>
      </c>
      <c r="Y49" s="200">
        <v>25</v>
      </c>
      <c r="Z49" s="200">
        <v>26</v>
      </c>
      <c r="AA49" s="200">
        <v>27</v>
      </c>
      <c r="AB49" s="200">
        <v>28</v>
      </c>
      <c r="AC49" s="200">
        <v>29</v>
      </c>
      <c r="AD49" s="200">
        <v>30</v>
      </c>
      <c r="AE49" s="200">
        <v>31</v>
      </c>
      <c r="AF49" s="200">
        <v>32</v>
      </c>
      <c r="AG49" s="200">
        <v>33</v>
      </c>
      <c r="AH49" s="200">
        <v>34</v>
      </c>
      <c r="AI49" s="200">
        <v>35</v>
      </c>
      <c r="AJ49" s="200">
        <v>36</v>
      </c>
      <c r="AK49" s="200">
        <v>37</v>
      </c>
      <c r="AL49" s="200">
        <v>38</v>
      </c>
      <c r="AM49" s="200">
        <v>39</v>
      </c>
      <c r="AN49" s="200">
        <v>40</v>
      </c>
      <c r="AO49" s="200">
        <v>41</v>
      </c>
      <c r="AP49" s="200">
        <v>42</v>
      </c>
      <c r="AQ49" s="200">
        <v>43</v>
      </c>
      <c r="AR49" s="200">
        <v>44</v>
      </c>
      <c r="AS49" s="200">
        <v>45</v>
      </c>
      <c r="AT49" s="200">
        <v>46</v>
      </c>
      <c r="AU49" s="200">
        <v>47</v>
      </c>
      <c r="AV49" s="200">
        <v>48</v>
      </c>
      <c r="AW49" s="200">
        <v>49</v>
      </c>
      <c r="AX49" s="200">
        <v>50</v>
      </c>
      <c r="AY49" s="200">
        <v>51</v>
      </c>
      <c r="AZ49" s="200">
        <v>52</v>
      </c>
      <c r="BA49" s="200">
        <v>53</v>
      </c>
      <c r="BB49" s="200">
        <v>54</v>
      </c>
      <c r="BC49" s="200">
        <v>55</v>
      </c>
      <c r="BD49" s="200">
        <v>56</v>
      </c>
      <c r="BE49" s="200">
        <v>57</v>
      </c>
      <c r="BF49" s="200">
        <v>58</v>
      </c>
      <c r="BG49" s="200">
        <v>59</v>
      </c>
      <c r="BH49" s="200">
        <v>60</v>
      </c>
      <c r="BI49" s="200">
        <v>61</v>
      </c>
      <c r="BJ49" s="200">
        <v>62</v>
      </c>
      <c r="BK49" s="200">
        <v>63</v>
      </c>
      <c r="BL49" s="200">
        <v>64</v>
      </c>
      <c r="BM49" s="200">
        <v>65</v>
      </c>
      <c r="BN49" s="200">
        <v>66</v>
      </c>
      <c r="BO49" s="200">
        <v>67</v>
      </c>
      <c r="BP49" s="200">
        <v>68</v>
      </c>
      <c r="BQ49" s="200">
        <v>69</v>
      </c>
      <c r="BR49" s="200">
        <v>70</v>
      </c>
      <c r="BS49" s="200">
        <v>71</v>
      </c>
      <c r="BT49" s="200">
        <v>72</v>
      </c>
      <c r="BU49" s="200">
        <v>73</v>
      </c>
      <c r="BV49" s="200">
        <v>74</v>
      </c>
      <c r="BW49" s="200">
        <v>75</v>
      </c>
      <c r="BX49" s="200">
        <v>76</v>
      </c>
      <c r="BY49" s="200">
        <v>77</v>
      </c>
      <c r="BZ49" s="200">
        <v>78</v>
      </c>
      <c r="CA49" s="200">
        <v>79</v>
      </c>
      <c r="CB49" s="200">
        <v>80</v>
      </c>
      <c r="CC49" s="200">
        <v>81</v>
      </c>
      <c r="CD49" s="200">
        <v>82</v>
      </c>
      <c r="CE49" s="200">
        <v>83</v>
      </c>
    </row>
    <row r="50" spans="1:83" x14ac:dyDescent="0.6">
      <c r="A50" s="201" t="s">
        <v>174</v>
      </c>
      <c r="B50" s="198" t="s">
        <v>333</v>
      </c>
      <c r="C50" s="202"/>
      <c r="D50" s="203"/>
      <c r="E50" s="204"/>
      <c r="F50" s="254">
        <v>1946</v>
      </c>
      <c r="G50" s="221" t="s">
        <v>236</v>
      </c>
      <c r="H50" s="222" t="s">
        <v>237</v>
      </c>
      <c r="I50" s="222" t="s">
        <v>238</v>
      </c>
      <c r="J50" s="222" t="s">
        <v>239</v>
      </c>
      <c r="K50" s="222" t="s">
        <v>240</v>
      </c>
      <c r="L50" s="222" t="s">
        <v>241</v>
      </c>
      <c r="M50" s="222" t="s">
        <v>242</v>
      </c>
      <c r="N50" s="222" t="s">
        <v>243</v>
      </c>
      <c r="O50" s="222" t="s">
        <v>244</v>
      </c>
      <c r="P50" s="222" t="s">
        <v>245</v>
      </c>
      <c r="Q50" s="222" t="s">
        <v>246</v>
      </c>
      <c r="R50" s="222" t="s">
        <v>247</v>
      </c>
      <c r="S50" s="222" t="s">
        <v>248</v>
      </c>
      <c r="T50" s="222" t="s">
        <v>249</v>
      </c>
      <c r="U50" s="222" t="s">
        <v>250</v>
      </c>
      <c r="V50" s="222" t="s">
        <v>251</v>
      </c>
      <c r="W50" s="222" t="s">
        <v>252</v>
      </c>
      <c r="X50" s="222" t="s">
        <v>253</v>
      </c>
      <c r="Y50" s="222" t="s">
        <v>254</v>
      </c>
      <c r="Z50" s="222" t="s">
        <v>255</v>
      </c>
      <c r="AA50" s="222" t="s">
        <v>256</v>
      </c>
      <c r="AB50" s="222" t="s">
        <v>257</v>
      </c>
      <c r="AC50" s="222" t="s">
        <v>258</v>
      </c>
      <c r="AD50" s="222" t="s">
        <v>259</v>
      </c>
      <c r="AE50" s="222" t="s">
        <v>260</v>
      </c>
      <c r="AF50" s="222" t="s">
        <v>261</v>
      </c>
      <c r="AG50" s="222" t="s">
        <v>262</v>
      </c>
      <c r="AH50" s="222" t="s">
        <v>263</v>
      </c>
      <c r="AI50" s="222" t="s">
        <v>264</v>
      </c>
      <c r="AJ50" s="222" t="s">
        <v>265</v>
      </c>
      <c r="AK50" s="222" t="s">
        <v>266</v>
      </c>
      <c r="AL50" s="222" t="s">
        <v>267</v>
      </c>
      <c r="AM50" s="222" t="s">
        <v>268</v>
      </c>
      <c r="AN50" s="222" t="s">
        <v>269</v>
      </c>
      <c r="AO50" s="222" t="s">
        <v>270</v>
      </c>
      <c r="AP50" s="222" t="s">
        <v>271</v>
      </c>
      <c r="AQ50" s="222" t="s">
        <v>272</v>
      </c>
      <c r="AR50" s="222" t="s">
        <v>273</v>
      </c>
      <c r="AS50" s="222" t="s">
        <v>274</v>
      </c>
      <c r="AT50" s="222" t="s">
        <v>275</v>
      </c>
      <c r="AU50" s="222" t="s">
        <v>276</v>
      </c>
      <c r="AV50" s="222" t="s">
        <v>277</v>
      </c>
      <c r="AW50" s="222" t="s">
        <v>278</v>
      </c>
      <c r="AX50" s="222" t="s">
        <v>279</v>
      </c>
      <c r="AY50" s="222" t="s">
        <v>280</v>
      </c>
      <c r="AZ50" s="222" t="s">
        <v>281</v>
      </c>
      <c r="BA50" s="222" t="s">
        <v>282</v>
      </c>
      <c r="BB50" s="222" t="s">
        <v>283</v>
      </c>
      <c r="BC50" s="222" t="s">
        <v>284</v>
      </c>
      <c r="BD50" s="222" t="s">
        <v>285</v>
      </c>
      <c r="BE50" s="222" t="s">
        <v>286</v>
      </c>
      <c r="BF50" s="222" t="s">
        <v>287</v>
      </c>
      <c r="BG50" s="222" t="s">
        <v>288</v>
      </c>
      <c r="BH50" s="222" t="s">
        <v>289</v>
      </c>
      <c r="BI50" s="222" t="s">
        <v>290</v>
      </c>
      <c r="BJ50" s="222" t="s">
        <v>291</v>
      </c>
      <c r="BK50" s="222" t="s">
        <v>292</v>
      </c>
      <c r="BL50" s="222" t="s">
        <v>293</v>
      </c>
      <c r="BM50" s="222" t="s">
        <v>294</v>
      </c>
      <c r="BN50" s="222" t="s">
        <v>295</v>
      </c>
      <c r="BO50" s="222" t="s">
        <v>296</v>
      </c>
      <c r="BP50" s="222" t="s">
        <v>297</v>
      </c>
      <c r="BQ50" s="222" t="s">
        <v>298</v>
      </c>
      <c r="BR50" s="222" t="s">
        <v>299</v>
      </c>
      <c r="BS50" s="222" t="s">
        <v>300</v>
      </c>
      <c r="BT50" s="222" t="s">
        <v>301</v>
      </c>
      <c r="BU50" s="222" t="s">
        <v>302</v>
      </c>
      <c r="BV50" s="222" t="s">
        <v>303</v>
      </c>
      <c r="BW50" s="222" t="s">
        <v>304</v>
      </c>
      <c r="BX50" s="222" t="s">
        <v>305</v>
      </c>
      <c r="BY50" s="222" t="s">
        <v>306</v>
      </c>
      <c r="BZ50" s="222" t="s">
        <v>307</v>
      </c>
      <c r="CA50" s="223" t="s">
        <v>308</v>
      </c>
      <c r="CB50" s="223" t="s">
        <v>309</v>
      </c>
      <c r="CC50" s="223" t="s">
        <v>310</v>
      </c>
      <c r="CD50" s="223" t="s">
        <v>311</v>
      </c>
      <c r="CE50" s="223">
        <v>2023</v>
      </c>
    </row>
    <row r="51" spans="1:83" outlineLevel="1" x14ac:dyDescent="0.6">
      <c r="A51" s="205">
        <v>1</v>
      </c>
      <c r="B51" s="206" t="s">
        <v>176</v>
      </c>
      <c r="C51" s="7"/>
      <c r="D51" s="1">
        <v>25</v>
      </c>
      <c r="E51" s="207">
        <v>35</v>
      </c>
      <c r="F51" s="208">
        <f t="shared" ref="F51:O60" si="8">VLOOKUP($A51,$A$11:$CE$15,F$49)</f>
        <v>22.287700000000001</v>
      </c>
      <c r="G51" s="209">
        <f t="shared" si="8"/>
        <v>19.141200000000001</v>
      </c>
      <c r="H51" s="209">
        <f t="shared" si="8"/>
        <v>17.684799999999999</v>
      </c>
      <c r="I51" s="209">
        <f t="shared" si="8"/>
        <v>15.6442</v>
      </c>
      <c r="J51" s="210">
        <f t="shared" si="8"/>
        <v>16.27</v>
      </c>
      <c r="K51" s="210">
        <f t="shared" si="8"/>
        <v>14.1478</v>
      </c>
      <c r="L51" s="210">
        <f t="shared" si="8"/>
        <v>13.227600000000001</v>
      </c>
      <c r="M51" s="210">
        <f t="shared" si="8"/>
        <v>13.6723</v>
      </c>
      <c r="N51" s="210">
        <f t="shared" si="8"/>
        <v>13.6723</v>
      </c>
      <c r="O51" s="210">
        <f t="shared" si="8"/>
        <v>12.912699999999999</v>
      </c>
      <c r="P51" s="210">
        <f t="shared" ref="P51:Y60" si="9">VLOOKUP($A51,$A$11:$CE$15,P$49)</f>
        <v>12.612399999999999</v>
      </c>
      <c r="Q51" s="210">
        <f t="shared" si="9"/>
        <v>12.1418</v>
      </c>
      <c r="R51" s="210">
        <f t="shared" si="9"/>
        <v>11.789899999999999</v>
      </c>
      <c r="S51" s="210">
        <f t="shared" si="9"/>
        <v>11.377599999999999</v>
      </c>
      <c r="T51" s="210">
        <f t="shared" si="9"/>
        <v>10.634</v>
      </c>
      <c r="U51" s="210">
        <f t="shared" si="9"/>
        <v>9.9816000000000003</v>
      </c>
      <c r="V51" s="210">
        <f t="shared" si="9"/>
        <v>9.2971000000000004</v>
      </c>
      <c r="W51" s="210">
        <f t="shared" si="9"/>
        <v>8.9396000000000004</v>
      </c>
      <c r="X51" s="210">
        <f t="shared" si="9"/>
        <v>8.5632000000000001</v>
      </c>
      <c r="Y51" s="210">
        <f t="shared" si="9"/>
        <v>8.2172000000000001</v>
      </c>
      <c r="Z51" s="210">
        <f t="shared" ref="Z51:AI60" si="10">VLOOKUP($A51,$A$11:$CE$15,Z$49)</f>
        <v>8.0147999999999993</v>
      </c>
      <c r="AA51" s="210">
        <f t="shared" si="10"/>
        <v>8.4300999999999995</v>
      </c>
      <c r="AB51" s="210">
        <f t="shared" si="10"/>
        <v>8.0147999999999993</v>
      </c>
      <c r="AC51" s="210">
        <f t="shared" si="10"/>
        <v>7.4633000000000003</v>
      </c>
      <c r="AD51" s="210">
        <f t="shared" si="10"/>
        <v>6.3061999999999996</v>
      </c>
      <c r="AE51" s="210">
        <f t="shared" si="10"/>
        <v>5.6887999999999996</v>
      </c>
      <c r="AF51" s="210">
        <f t="shared" si="10"/>
        <v>5.4233000000000002</v>
      </c>
      <c r="AG51" s="210">
        <f t="shared" si="10"/>
        <v>5.1002999999999998</v>
      </c>
      <c r="AH51" s="210">
        <f t="shared" si="10"/>
        <v>4.8136000000000001</v>
      </c>
      <c r="AI51" s="210">
        <f t="shared" si="10"/>
        <v>4.6887999999999996</v>
      </c>
      <c r="AJ51" s="210">
        <f t="shared" ref="AJ51:AS60" si="11">VLOOKUP($A51,$A$11:$CE$15,AJ$49)</f>
        <v>4.5194000000000001</v>
      </c>
      <c r="AK51" s="210">
        <f t="shared" si="11"/>
        <v>4.3387000000000002</v>
      </c>
      <c r="AL51" s="210">
        <f t="shared" si="11"/>
        <v>4.1505000000000001</v>
      </c>
      <c r="AM51" s="210">
        <f t="shared" si="11"/>
        <v>3.8645999999999998</v>
      </c>
      <c r="AN51" s="210">
        <f t="shared" si="11"/>
        <v>3.5065</v>
      </c>
      <c r="AO51" s="210">
        <f t="shared" si="11"/>
        <v>3.3069000000000002</v>
      </c>
      <c r="AP51" s="210">
        <f t="shared" si="11"/>
        <v>3.1777000000000002</v>
      </c>
      <c r="AQ51" s="210">
        <f t="shared" si="11"/>
        <v>3.1227999999999998</v>
      </c>
      <c r="AR51" s="210">
        <f t="shared" si="11"/>
        <v>3.0583</v>
      </c>
      <c r="AS51" s="210">
        <f t="shared" si="11"/>
        <v>3.0411000000000001</v>
      </c>
      <c r="AT51" s="210">
        <f t="shared" ref="AT51:BC60" si="12">VLOOKUP($A51,$A$11:$CE$15,AT$49)</f>
        <v>2.9799000000000002</v>
      </c>
      <c r="AU51" s="210">
        <f t="shared" si="12"/>
        <v>2.9157999999999999</v>
      </c>
      <c r="AV51" s="210">
        <f t="shared" si="12"/>
        <v>2.8494000000000002</v>
      </c>
      <c r="AW51" s="210">
        <f t="shared" si="12"/>
        <v>2.7530000000000001</v>
      </c>
      <c r="AX51" s="210">
        <f t="shared" si="12"/>
        <v>2.5949</v>
      </c>
      <c r="AY51" s="210">
        <f t="shared" si="12"/>
        <v>2.4466000000000001</v>
      </c>
      <c r="AZ51" s="210">
        <f t="shared" si="12"/>
        <v>2.3012999999999999</v>
      </c>
      <c r="BA51" s="210">
        <f t="shared" si="12"/>
        <v>2.2256999999999998</v>
      </c>
      <c r="BB51" s="210">
        <f t="shared" si="12"/>
        <v>2.181</v>
      </c>
      <c r="BC51" s="210">
        <f t="shared" si="12"/>
        <v>2.1324000000000001</v>
      </c>
      <c r="BD51" s="210">
        <f t="shared" ref="BD51:BM60" si="13">VLOOKUP($A51,$A$11:$CE$15,BD$49)</f>
        <v>2.1267999999999998</v>
      </c>
      <c r="BE51" s="210">
        <f t="shared" si="13"/>
        <v>2.1379999999999999</v>
      </c>
      <c r="BF51" s="210">
        <f t="shared" si="13"/>
        <v>2.1493000000000002</v>
      </c>
      <c r="BG51" s="210">
        <f t="shared" si="13"/>
        <v>2.1606999999999998</v>
      </c>
      <c r="BH51" s="210">
        <f t="shared" si="13"/>
        <v>2.1463999999999999</v>
      </c>
      <c r="BI51" s="210">
        <f t="shared" si="13"/>
        <v>2.1379999999999999</v>
      </c>
      <c r="BJ51" s="210">
        <f t="shared" si="13"/>
        <v>2.1324000000000001</v>
      </c>
      <c r="BK51" s="210">
        <f t="shared" si="13"/>
        <v>2.1267999999999998</v>
      </c>
      <c r="BL51" s="210">
        <f t="shared" si="13"/>
        <v>2.0966</v>
      </c>
      <c r="BM51" s="210">
        <f t="shared" si="13"/>
        <v>2.0543</v>
      </c>
      <c r="BN51" s="210">
        <f t="shared" ref="BN51:BW60" si="14">VLOOKUP($A51,$A$11:$CE$15,BN$49)</f>
        <v>2.0062000000000002</v>
      </c>
      <c r="BO51" s="210">
        <f t="shared" si="14"/>
        <v>1.9232</v>
      </c>
      <c r="BP51" s="210">
        <f t="shared" si="14"/>
        <v>1.8531</v>
      </c>
      <c r="BQ51" s="210">
        <f t="shared" si="14"/>
        <v>1.8343</v>
      </c>
      <c r="BR51" s="210">
        <f t="shared" si="14"/>
        <v>1.8138000000000001</v>
      </c>
      <c r="BS51" s="210">
        <f t="shared" si="14"/>
        <v>1.7588999999999999</v>
      </c>
      <c r="BT51" s="210">
        <f t="shared" si="14"/>
        <v>1.7161999999999999</v>
      </c>
      <c r="BU51" s="210">
        <f t="shared" si="14"/>
        <v>1.6842999999999999</v>
      </c>
      <c r="BV51" s="210">
        <f t="shared" si="14"/>
        <v>1.6535</v>
      </c>
      <c r="BW51" s="210">
        <f t="shared" si="14"/>
        <v>1.627</v>
      </c>
      <c r="BX51" s="210">
        <f t="shared" ref="BX51:CD66" si="15">VLOOKUP($A51,$A$11:$CE$15,BX$49)</f>
        <v>1.5934999999999999</v>
      </c>
      <c r="BY51" s="210">
        <f t="shared" si="15"/>
        <v>1.5422</v>
      </c>
      <c r="BZ51" s="210">
        <f t="shared" si="15"/>
        <v>1.4763999999999999</v>
      </c>
      <c r="CA51" s="210">
        <f t="shared" si="15"/>
        <v>1.4136</v>
      </c>
      <c r="CB51" s="210">
        <f t="shared" si="15"/>
        <v>1.3742000000000001</v>
      </c>
      <c r="CC51" s="210">
        <f>VLOOKUP($A51,$A$11:$CE$15,CC$49)</f>
        <v>1.2701</v>
      </c>
      <c r="CD51" s="210">
        <f>VLOOKUP($A51,$A$11:$CE$15,CD$49)</f>
        <v>1.0803</v>
      </c>
      <c r="CE51" s="210">
        <f>VLOOKUP($A51,$A$11:$CE$15,CE$49)</f>
        <v>1</v>
      </c>
    </row>
    <row r="52" spans="1:83" outlineLevel="1" x14ac:dyDescent="0.6">
      <c r="A52" s="205">
        <v>1</v>
      </c>
      <c r="B52" s="206" t="s">
        <v>177</v>
      </c>
      <c r="C52" s="7"/>
      <c r="D52" s="1">
        <v>50</v>
      </c>
      <c r="E52" s="207">
        <v>60</v>
      </c>
      <c r="F52" s="208">
        <f t="shared" si="8"/>
        <v>22.287700000000001</v>
      </c>
      <c r="G52" s="209">
        <f t="shared" si="8"/>
        <v>19.141200000000001</v>
      </c>
      <c r="H52" s="209">
        <f t="shared" si="8"/>
        <v>17.684799999999999</v>
      </c>
      <c r="I52" s="209">
        <f t="shared" si="8"/>
        <v>15.6442</v>
      </c>
      <c r="J52" s="210">
        <f t="shared" si="8"/>
        <v>16.27</v>
      </c>
      <c r="K52" s="210">
        <f t="shared" si="8"/>
        <v>14.1478</v>
      </c>
      <c r="L52" s="210">
        <f t="shared" si="8"/>
        <v>13.227600000000001</v>
      </c>
      <c r="M52" s="210">
        <f t="shared" si="8"/>
        <v>13.6723</v>
      </c>
      <c r="N52" s="210">
        <f t="shared" si="8"/>
        <v>13.6723</v>
      </c>
      <c r="O52" s="210">
        <f t="shared" si="8"/>
        <v>12.912699999999999</v>
      </c>
      <c r="P52" s="210">
        <f t="shared" si="9"/>
        <v>12.612399999999999</v>
      </c>
      <c r="Q52" s="210">
        <f t="shared" si="9"/>
        <v>12.1418</v>
      </c>
      <c r="R52" s="210">
        <f t="shared" si="9"/>
        <v>11.789899999999999</v>
      </c>
      <c r="S52" s="210">
        <f t="shared" si="9"/>
        <v>11.377599999999999</v>
      </c>
      <c r="T52" s="210">
        <f t="shared" si="9"/>
        <v>10.634</v>
      </c>
      <c r="U52" s="210">
        <f t="shared" si="9"/>
        <v>9.9816000000000003</v>
      </c>
      <c r="V52" s="210">
        <f t="shared" si="9"/>
        <v>9.2971000000000004</v>
      </c>
      <c r="W52" s="210">
        <f t="shared" si="9"/>
        <v>8.9396000000000004</v>
      </c>
      <c r="X52" s="210">
        <f t="shared" si="9"/>
        <v>8.5632000000000001</v>
      </c>
      <c r="Y52" s="210">
        <f t="shared" si="9"/>
        <v>8.2172000000000001</v>
      </c>
      <c r="Z52" s="210">
        <f t="shared" si="10"/>
        <v>8.0147999999999993</v>
      </c>
      <c r="AA52" s="210">
        <f t="shared" si="10"/>
        <v>8.4300999999999995</v>
      </c>
      <c r="AB52" s="210">
        <f t="shared" si="10"/>
        <v>8.0147999999999993</v>
      </c>
      <c r="AC52" s="210">
        <f t="shared" si="10"/>
        <v>7.4633000000000003</v>
      </c>
      <c r="AD52" s="210">
        <f t="shared" si="10"/>
        <v>6.3061999999999996</v>
      </c>
      <c r="AE52" s="210">
        <f t="shared" si="10"/>
        <v>5.6887999999999996</v>
      </c>
      <c r="AF52" s="210">
        <f t="shared" si="10"/>
        <v>5.4233000000000002</v>
      </c>
      <c r="AG52" s="210">
        <f t="shared" si="10"/>
        <v>5.1002999999999998</v>
      </c>
      <c r="AH52" s="210">
        <f t="shared" si="10"/>
        <v>4.8136000000000001</v>
      </c>
      <c r="AI52" s="210">
        <f t="shared" si="10"/>
        <v>4.6887999999999996</v>
      </c>
      <c r="AJ52" s="210">
        <f t="shared" si="11"/>
        <v>4.5194000000000001</v>
      </c>
      <c r="AK52" s="210">
        <f t="shared" si="11"/>
        <v>4.3387000000000002</v>
      </c>
      <c r="AL52" s="210">
        <f t="shared" si="11"/>
        <v>4.1505000000000001</v>
      </c>
      <c r="AM52" s="210">
        <f t="shared" si="11"/>
        <v>3.8645999999999998</v>
      </c>
      <c r="AN52" s="210">
        <f t="shared" si="11"/>
        <v>3.5065</v>
      </c>
      <c r="AO52" s="210">
        <f t="shared" si="11"/>
        <v>3.3069000000000002</v>
      </c>
      <c r="AP52" s="210">
        <f t="shared" si="11"/>
        <v>3.1777000000000002</v>
      </c>
      <c r="AQ52" s="210">
        <f t="shared" si="11"/>
        <v>3.1227999999999998</v>
      </c>
      <c r="AR52" s="210">
        <f t="shared" si="11"/>
        <v>3.0583</v>
      </c>
      <c r="AS52" s="210">
        <f t="shared" si="11"/>
        <v>3.0411000000000001</v>
      </c>
      <c r="AT52" s="210">
        <f t="shared" si="12"/>
        <v>2.9799000000000002</v>
      </c>
      <c r="AU52" s="210">
        <f t="shared" si="12"/>
        <v>2.9157999999999999</v>
      </c>
      <c r="AV52" s="210">
        <f t="shared" si="12"/>
        <v>2.8494000000000002</v>
      </c>
      <c r="AW52" s="210">
        <f t="shared" si="12"/>
        <v>2.7530000000000001</v>
      </c>
      <c r="AX52" s="210">
        <f t="shared" si="12"/>
        <v>2.5949</v>
      </c>
      <c r="AY52" s="210">
        <f t="shared" si="12"/>
        <v>2.4466000000000001</v>
      </c>
      <c r="AZ52" s="210">
        <f t="shared" si="12"/>
        <v>2.3012999999999999</v>
      </c>
      <c r="BA52" s="210">
        <f t="shared" si="12"/>
        <v>2.2256999999999998</v>
      </c>
      <c r="BB52" s="210">
        <f t="shared" si="12"/>
        <v>2.181</v>
      </c>
      <c r="BC52" s="210">
        <f t="shared" si="12"/>
        <v>2.1324000000000001</v>
      </c>
      <c r="BD52" s="210">
        <f t="shared" si="13"/>
        <v>2.1267999999999998</v>
      </c>
      <c r="BE52" s="210">
        <f t="shared" si="13"/>
        <v>2.1379999999999999</v>
      </c>
      <c r="BF52" s="210">
        <f t="shared" si="13"/>
        <v>2.1493000000000002</v>
      </c>
      <c r="BG52" s="210">
        <f t="shared" si="13"/>
        <v>2.1606999999999998</v>
      </c>
      <c r="BH52" s="210">
        <f t="shared" si="13"/>
        <v>2.1463999999999999</v>
      </c>
      <c r="BI52" s="210">
        <f t="shared" si="13"/>
        <v>2.1379999999999999</v>
      </c>
      <c r="BJ52" s="210">
        <f t="shared" si="13"/>
        <v>2.1324000000000001</v>
      </c>
      <c r="BK52" s="210">
        <f t="shared" si="13"/>
        <v>2.1267999999999998</v>
      </c>
      <c r="BL52" s="210">
        <f t="shared" si="13"/>
        <v>2.0966</v>
      </c>
      <c r="BM52" s="210">
        <f t="shared" si="13"/>
        <v>2.0543</v>
      </c>
      <c r="BN52" s="210">
        <f t="shared" si="14"/>
        <v>2.0062000000000002</v>
      </c>
      <c r="BO52" s="210">
        <f t="shared" si="14"/>
        <v>1.9232</v>
      </c>
      <c r="BP52" s="210">
        <f t="shared" si="14"/>
        <v>1.8531</v>
      </c>
      <c r="BQ52" s="210">
        <f t="shared" si="14"/>
        <v>1.8343</v>
      </c>
      <c r="BR52" s="210">
        <f t="shared" si="14"/>
        <v>1.8138000000000001</v>
      </c>
      <c r="BS52" s="210">
        <f t="shared" si="14"/>
        <v>1.7588999999999999</v>
      </c>
      <c r="BT52" s="210">
        <f t="shared" si="14"/>
        <v>1.7161999999999999</v>
      </c>
      <c r="BU52" s="210">
        <f t="shared" si="14"/>
        <v>1.6842999999999999</v>
      </c>
      <c r="BV52" s="210">
        <f t="shared" si="14"/>
        <v>1.6535</v>
      </c>
      <c r="BW52" s="210">
        <f t="shared" si="14"/>
        <v>1.627</v>
      </c>
      <c r="BX52" s="210">
        <f t="shared" si="15"/>
        <v>1.5934999999999999</v>
      </c>
      <c r="BY52" s="210">
        <f t="shared" si="15"/>
        <v>1.5422</v>
      </c>
      <c r="BZ52" s="210">
        <f t="shared" si="15"/>
        <v>1.4763999999999999</v>
      </c>
      <c r="CA52" s="210">
        <f t="shared" si="15"/>
        <v>1.4136</v>
      </c>
      <c r="CB52" s="210">
        <f t="shared" si="15"/>
        <v>1.3742000000000001</v>
      </c>
      <c r="CC52" s="210">
        <f t="shared" si="15"/>
        <v>1.2701</v>
      </c>
      <c r="CD52" s="210">
        <f>VLOOKUP($A52,$A$11:$CE$15,CD$49)</f>
        <v>1.0803</v>
      </c>
      <c r="CE52" s="210">
        <f t="shared" ref="CE52:CE89" si="16">VLOOKUP($A52,$A$11:$CE$15,CE$49)</f>
        <v>1</v>
      </c>
    </row>
    <row r="53" spans="1:83" outlineLevel="1" x14ac:dyDescent="0.6">
      <c r="A53" s="205">
        <v>1</v>
      </c>
      <c r="B53" s="206" t="s">
        <v>178</v>
      </c>
      <c r="C53" s="7"/>
      <c r="D53" s="1">
        <v>60</v>
      </c>
      <c r="E53" s="207">
        <v>70</v>
      </c>
      <c r="F53" s="208">
        <f t="shared" si="8"/>
        <v>22.287700000000001</v>
      </c>
      <c r="G53" s="209">
        <f t="shared" si="8"/>
        <v>19.141200000000001</v>
      </c>
      <c r="H53" s="209">
        <f t="shared" si="8"/>
        <v>17.684799999999999</v>
      </c>
      <c r="I53" s="209">
        <f t="shared" si="8"/>
        <v>15.6442</v>
      </c>
      <c r="J53" s="210">
        <f t="shared" si="8"/>
        <v>16.27</v>
      </c>
      <c r="K53" s="210">
        <f t="shared" si="8"/>
        <v>14.1478</v>
      </c>
      <c r="L53" s="210">
        <f t="shared" si="8"/>
        <v>13.227600000000001</v>
      </c>
      <c r="M53" s="210">
        <f t="shared" si="8"/>
        <v>13.6723</v>
      </c>
      <c r="N53" s="210">
        <f t="shared" si="8"/>
        <v>13.6723</v>
      </c>
      <c r="O53" s="210">
        <f t="shared" si="8"/>
        <v>12.912699999999999</v>
      </c>
      <c r="P53" s="210">
        <f t="shared" si="9"/>
        <v>12.612399999999999</v>
      </c>
      <c r="Q53" s="210">
        <f t="shared" si="9"/>
        <v>12.1418</v>
      </c>
      <c r="R53" s="210">
        <f t="shared" si="9"/>
        <v>11.789899999999999</v>
      </c>
      <c r="S53" s="210">
        <f t="shared" si="9"/>
        <v>11.377599999999999</v>
      </c>
      <c r="T53" s="210">
        <f t="shared" si="9"/>
        <v>10.634</v>
      </c>
      <c r="U53" s="210">
        <f t="shared" si="9"/>
        <v>9.9816000000000003</v>
      </c>
      <c r="V53" s="210">
        <f t="shared" si="9"/>
        <v>9.2971000000000004</v>
      </c>
      <c r="W53" s="210">
        <f t="shared" si="9"/>
        <v>8.9396000000000004</v>
      </c>
      <c r="X53" s="210">
        <f t="shared" si="9"/>
        <v>8.5632000000000001</v>
      </c>
      <c r="Y53" s="210">
        <f t="shared" si="9"/>
        <v>8.2172000000000001</v>
      </c>
      <c r="Z53" s="210">
        <f t="shared" si="10"/>
        <v>8.0147999999999993</v>
      </c>
      <c r="AA53" s="210">
        <f t="shared" si="10"/>
        <v>8.4300999999999995</v>
      </c>
      <c r="AB53" s="210">
        <f t="shared" si="10"/>
        <v>8.0147999999999993</v>
      </c>
      <c r="AC53" s="210">
        <f t="shared" si="10"/>
        <v>7.4633000000000003</v>
      </c>
      <c r="AD53" s="210">
        <f t="shared" si="10"/>
        <v>6.3061999999999996</v>
      </c>
      <c r="AE53" s="210">
        <f t="shared" si="10"/>
        <v>5.6887999999999996</v>
      </c>
      <c r="AF53" s="210">
        <f t="shared" si="10"/>
        <v>5.4233000000000002</v>
      </c>
      <c r="AG53" s="210">
        <f t="shared" si="10"/>
        <v>5.1002999999999998</v>
      </c>
      <c r="AH53" s="210">
        <f t="shared" si="10"/>
        <v>4.8136000000000001</v>
      </c>
      <c r="AI53" s="210">
        <f t="shared" si="10"/>
        <v>4.6887999999999996</v>
      </c>
      <c r="AJ53" s="210">
        <f t="shared" si="11"/>
        <v>4.5194000000000001</v>
      </c>
      <c r="AK53" s="210">
        <f t="shared" si="11"/>
        <v>4.3387000000000002</v>
      </c>
      <c r="AL53" s="210">
        <f t="shared" si="11"/>
        <v>4.1505000000000001</v>
      </c>
      <c r="AM53" s="210">
        <f t="shared" si="11"/>
        <v>3.8645999999999998</v>
      </c>
      <c r="AN53" s="210">
        <f t="shared" si="11"/>
        <v>3.5065</v>
      </c>
      <c r="AO53" s="210">
        <f t="shared" si="11"/>
        <v>3.3069000000000002</v>
      </c>
      <c r="AP53" s="210">
        <f t="shared" si="11"/>
        <v>3.1777000000000002</v>
      </c>
      <c r="AQ53" s="210">
        <f t="shared" si="11"/>
        <v>3.1227999999999998</v>
      </c>
      <c r="AR53" s="210">
        <f t="shared" si="11"/>
        <v>3.0583</v>
      </c>
      <c r="AS53" s="210">
        <f t="shared" si="11"/>
        <v>3.0411000000000001</v>
      </c>
      <c r="AT53" s="210">
        <f t="shared" si="12"/>
        <v>2.9799000000000002</v>
      </c>
      <c r="AU53" s="210">
        <f t="shared" si="12"/>
        <v>2.9157999999999999</v>
      </c>
      <c r="AV53" s="210">
        <f t="shared" si="12"/>
        <v>2.8494000000000002</v>
      </c>
      <c r="AW53" s="210">
        <f t="shared" si="12"/>
        <v>2.7530000000000001</v>
      </c>
      <c r="AX53" s="210">
        <f t="shared" si="12"/>
        <v>2.5949</v>
      </c>
      <c r="AY53" s="210">
        <f t="shared" si="12"/>
        <v>2.4466000000000001</v>
      </c>
      <c r="AZ53" s="210">
        <f t="shared" si="12"/>
        <v>2.3012999999999999</v>
      </c>
      <c r="BA53" s="210">
        <f t="shared" si="12"/>
        <v>2.2256999999999998</v>
      </c>
      <c r="BB53" s="210">
        <f t="shared" si="12"/>
        <v>2.181</v>
      </c>
      <c r="BC53" s="210">
        <f t="shared" si="12"/>
        <v>2.1324000000000001</v>
      </c>
      <c r="BD53" s="210">
        <f t="shared" si="13"/>
        <v>2.1267999999999998</v>
      </c>
      <c r="BE53" s="210">
        <f t="shared" si="13"/>
        <v>2.1379999999999999</v>
      </c>
      <c r="BF53" s="210">
        <f t="shared" si="13"/>
        <v>2.1493000000000002</v>
      </c>
      <c r="BG53" s="210">
        <f t="shared" si="13"/>
        <v>2.1606999999999998</v>
      </c>
      <c r="BH53" s="210">
        <f t="shared" si="13"/>
        <v>2.1463999999999999</v>
      </c>
      <c r="BI53" s="210">
        <f t="shared" si="13"/>
        <v>2.1379999999999999</v>
      </c>
      <c r="BJ53" s="210">
        <f t="shared" si="13"/>
        <v>2.1324000000000001</v>
      </c>
      <c r="BK53" s="210">
        <f t="shared" si="13"/>
        <v>2.1267999999999998</v>
      </c>
      <c r="BL53" s="210">
        <f t="shared" si="13"/>
        <v>2.0966</v>
      </c>
      <c r="BM53" s="210">
        <f t="shared" si="13"/>
        <v>2.0543</v>
      </c>
      <c r="BN53" s="210">
        <f t="shared" si="14"/>
        <v>2.0062000000000002</v>
      </c>
      <c r="BO53" s="210">
        <f t="shared" si="14"/>
        <v>1.9232</v>
      </c>
      <c r="BP53" s="210">
        <f t="shared" si="14"/>
        <v>1.8531</v>
      </c>
      <c r="BQ53" s="210">
        <f t="shared" si="14"/>
        <v>1.8343</v>
      </c>
      <c r="BR53" s="210">
        <f t="shared" si="14"/>
        <v>1.8138000000000001</v>
      </c>
      <c r="BS53" s="210">
        <f t="shared" si="14"/>
        <v>1.7588999999999999</v>
      </c>
      <c r="BT53" s="210">
        <f t="shared" si="14"/>
        <v>1.7161999999999999</v>
      </c>
      <c r="BU53" s="210">
        <f t="shared" si="14"/>
        <v>1.6842999999999999</v>
      </c>
      <c r="BV53" s="210">
        <f t="shared" si="14"/>
        <v>1.6535</v>
      </c>
      <c r="BW53" s="210">
        <f t="shared" si="14"/>
        <v>1.627</v>
      </c>
      <c r="BX53" s="210">
        <f t="shared" si="15"/>
        <v>1.5934999999999999</v>
      </c>
      <c r="BY53" s="210">
        <f t="shared" si="15"/>
        <v>1.5422</v>
      </c>
      <c r="BZ53" s="210">
        <f t="shared" si="15"/>
        <v>1.4763999999999999</v>
      </c>
      <c r="CA53" s="210">
        <f t="shared" si="15"/>
        <v>1.4136</v>
      </c>
      <c r="CB53" s="210">
        <f t="shared" si="15"/>
        <v>1.3742000000000001</v>
      </c>
      <c r="CC53" s="210">
        <f t="shared" si="15"/>
        <v>1.2701</v>
      </c>
      <c r="CD53" s="210">
        <f t="shared" si="15"/>
        <v>1.0803</v>
      </c>
      <c r="CE53" s="210">
        <f t="shared" si="16"/>
        <v>1</v>
      </c>
    </row>
    <row r="54" spans="1:83" outlineLevel="1" x14ac:dyDescent="0.6">
      <c r="A54" s="205">
        <v>5</v>
      </c>
      <c r="B54" s="319" t="s">
        <v>334</v>
      </c>
      <c r="C54" s="7"/>
      <c r="D54" s="1">
        <v>23</v>
      </c>
      <c r="E54" s="207">
        <v>27</v>
      </c>
      <c r="F54" s="209">
        <f t="shared" si="8"/>
        <v>0</v>
      </c>
      <c r="G54" s="209">
        <f t="shared" si="8"/>
        <v>0</v>
      </c>
      <c r="H54" s="209">
        <f t="shared" si="8"/>
        <v>0</v>
      </c>
      <c r="I54" s="209">
        <f t="shared" si="8"/>
        <v>5.3754999999999997</v>
      </c>
      <c r="J54" s="210">
        <f t="shared" si="8"/>
        <v>5.5148000000000001</v>
      </c>
      <c r="K54" s="210">
        <f t="shared" si="8"/>
        <v>4.6531000000000002</v>
      </c>
      <c r="L54" s="210">
        <f t="shared" si="8"/>
        <v>4.5534999999999997</v>
      </c>
      <c r="M54" s="210">
        <f t="shared" si="8"/>
        <v>4.6677</v>
      </c>
      <c r="N54" s="210">
        <f t="shared" si="8"/>
        <v>4.742</v>
      </c>
      <c r="O54" s="210">
        <f t="shared" si="8"/>
        <v>4.6531000000000002</v>
      </c>
      <c r="P54" s="210">
        <f t="shared" si="9"/>
        <v>4.5815000000000001</v>
      </c>
      <c r="Q54" s="210">
        <f t="shared" si="9"/>
        <v>4.4984999999999999</v>
      </c>
      <c r="R54" s="210">
        <f t="shared" si="9"/>
        <v>4.5258000000000003</v>
      </c>
      <c r="S54" s="210">
        <f t="shared" si="9"/>
        <v>4.5534999999999997</v>
      </c>
      <c r="T54" s="210">
        <f t="shared" si="9"/>
        <v>4.4984999999999999</v>
      </c>
      <c r="U54" s="210">
        <f t="shared" si="9"/>
        <v>4.4447999999999999</v>
      </c>
      <c r="V54" s="210">
        <f t="shared" si="9"/>
        <v>4.4184000000000001</v>
      </c>
      <c r="W54" s="210">
        <f t="shared" si="9"/>
        <v>4.3794000000000004</v>
      </c>
      <c r="X54" s="210">
        <f t="shared" si="9"/>
        <v>4.3159000000000001</v>
      </c>
      <c r="Y54" s="210">
        <f t="shared" si="9"/>
        <v>4.2180999999999997</v>
      </c>
      <c r="Z54" s="210">
        <f t="shared" si="10"/>
        <v>4.1592000000000002</v>
      </c>
      <c r="AA54" s="210">
        <f t="shared" si="10"/>
        <v>4.2061999999999999</v>
      </c>
      <c r="AB54" s="210">
        <f t="shared" si="10"/>
        <v>4.2180999999999997</v>
      </c>
      <c r="AC54" s="210">
        <f t="shared" si="10"/>
        <v>4.1475999999999997</v>
      </c>
      <c r="AD54" s="210">
        <f t="shared" si="10"/>
        <v>3.9496000000000002</v>
      </c>
      <c r="AE54" s="210">
        <f t="shared" si="10"/>
        <v>3.7985000000000002</v>
      </c>
      <c r="AF54" s="210">
        <f t="shared" si="10"/>
        <v>3.6856</v>
      </c>
      <c r="AG54" s="210">
        <f t="shared" si="10"/>
        <v>3.4628000000000001</v>
      </c>
      <c r="AH54" s="210">
        <f t="shared" si="10"/>
        <v>3.0512000000000001</v>
      </c>
      <c r="AI54" s="210">
        <f t="shared" si="10"/>
        <v>2.9196</v>
      </c>
      <c r="AJ54" s="210">
        <f t="shared" si="11"/>
        <v>2.8147000000000002</v>
      </c>
      <c r="AK54" s="210">
        <f t="shared" si="11"/>
        <v>2.7321</v>
      </c>
      <c r="AL54" s="210">
        <f t="shared" si="11"/>
        <v>2.7023999999999999</v>
      </c>
      <c r="AM54" s="210">
        <f t="shared" si="11"/>
        <v>2.6076999999999999</v>
      </c>
      <c r="AN54" s="210">
        <f t="shared" si="11"/>
        <v>2.4449999999999998</v>
      </c>
      <c r="AO54" s="210">
        <f t="shared" si="11"/>
        <v>2.2907999999999999</v>
      </c>
      <c r="AP54" s="210">
        <f t="shared" si="11"/>
        <v>2.1547999999999998</v>
      </c>
      <c r="AQ54" s="210">
        <f t="shared" si="11"/>
        <v>2.1181000000000001</v>
      </c>
      <c r="AR54" s="210">
        <f t="shared" si="11"/>
        <v>2.0594999999999999</v>
      </c>
      <c r="AS54" s="210">
        <f t="shared" si="11"/>
        <v>2.0148999999999999</v>
      </c>
      <c r="AT54" s="210">
        <f t="shared" si="12"/>
        <v>2.0314000000000001</v>
      </c>
      <c r="AU54" s="210">
        <f t="shared" si="12"/>
        <v>2.0796000000000001</v>
      </c>
      <c r="AV54" s="210">
        <f t="shared" si="12"/>
        <v>2.0480999999999998</v>
      </c>
      <c r="AW54" s="210">
        <f t="shared" si="12"/>
        <v>1.996</v>
      </c>
      <c r="AX54" s="210">
        <f t="shared" si="12"/>
        <v>1.9643999999999999</v>
      </c>
      <c r="AY54" s="210">
        <f t="shared" si="12"/>
        <v>1.9238</v>
      </c>
      <c r="AZ54" s="210">
        <f t="shared" si="12"/>
        <v>1.8968</v>
      </c>
      <c r="BA54" s="210">
        <f t="shared" si="12"/>
        <v>1.8944000000000001</v>
      </c>
      <c r="BB54" s="210">
        <f t="shared" si="12"/>
        <v>1.8895999999999999</v>
      </c>
      <c r="BC54" s="210">
        <f t="shared" si="12"/>
        <v>1.8566</v>
      </c>
      <c r="BD54" s="210">
        <f t="shared" si="13"/>
        <v>1.8872</v>
      </c>
      <c r="BE54" s="210">
        <f t="shared" si="13"/>
        <v>1.8658999999999999</v>
      </c>
      <c r="BF54" s="210">
        <f t="shared" si="13"/>
        <v>1.8658999999999999</v>
      </c>
      <c r="BG54" s="210">
        <f t="shared" si="13"/>
        <v>1.8944000000000001</v>
      </c>
      <c r="BH54" s="210">
        <f t="shared" si="13"/>
        <v>1.8589</v>
      </c>
      <c r="BI54" s="210">
        <f t="shared" si="13"/>
        <v>1.8005</v>
      </c>
      <c r="BJ54" s="210">
        <f t="shared" si="13"/>
        <v>1.8113999999999999</v>
      </c>
      <c r="BK54" s="210">
        <f t="shared" si="13"/>
        <v>1.7854000000000001</v>
      </c>
      <c r="BL54" s="210">
        <f t="shared" si="13"/>
        <v>1.76</v>
      </c>
      <c r="BM54" s="210">
        <f t="shared" si="13"/>
        <v>1.6959</v>
      </c>
      <c r="BN54" s="210">
        <f t="shared" si="14"/>
        <v>1.6096999999999999</v>
      </c>
      <c r="BO54" s="210">
        <f t="shared" si="14"/>
        <v>1.5908</v>
      </c>
      <c r="BP54" s="210">
        <f t="shared" si="14"/>
        <v>1.5132000000000001</v>
      </c>
      <c r="BQ54" s="210">
        <f t="shared" si="14"/>
        <v>1.5657000000000001</v>
      </c>
      <c r="BR54" s="210">
        <f t="shared" si="14"/>
        <v>1.5527</v>
      </c>
      <c r="BS54" s="210">
        <f t="shared" si="14"/>
        <v>1.4816</v>
      </c>
      <c r="BT54" s="210">
        <f t="shared" si="14"/>
        <v>1.4612000000000001</v>
      </c>
      <c r="BU54" s="210">
        <f t="shared" si="14"/>
        <v>1.4598</v>
      </c>
      <c r="BV54" s="210">
        <f t="shared" si="14"/>
        <v>1.4699</v>
      </c>
      <c r="BW54" s="210">
        <f t="shared" si="14"/>
        <v>1.4890000000000001</v>
      </c>
      <c r="BX54" s="210">
        <f t="shared" si="15"/>
        <v>1.5101</v>
      </c>
      <c r="BY54" s="210">
        <f t="shared" si="15"/>
        <v>1.4728000000000001</v>
      </c>
      <c r="BZ54" s="210">
        <f t="shared" si="15"/>
        <v>1.4386000000000001</v>
      </c>
      <c r="CA54" s="210">
        <f t="shared" si="15"/>
        <v>1.4221999999999999</v>
      </c>
      <c r="CB54" s="210">
        <f t="shared" si="15"/>
        <v>1.429</v>
      </c>
      <c r="CC54" s="210">
        <f t="shared" si="15"/>
        <v>1.2992999999999999</v>
      </c>
      <c r="CD54" s="210">
        <f t="shared" si="15"/>
        <v>0.97899999999999998</v>
      </c>
      <c r="CE54" s="210">
        <f t="shared" si="16"/>
        <v>1</v>
      </c>
    </row>
    <row r="55" spans="1:83" outlineLevel="1" x14ac:dyDescent="0.6">
      <c r="A55" s="205">
        <v>5</v>
      </c>
      <c r="B55" s="206" t="s">
        <v>180</v>
      </c>
      <c r="C55" s="7"/>
      <c r="D55" s="1">
        <v>8</v>
      </c>
      <c r="E55" s="207">
        <v>10</v>
      </c>
      <c r="F55" s="209">
        <f t="shared" si="8"/>
        <v>0</v>
      </c>
      <c r="G55" s="209">
        <f t="shared" si="8"/>
        <v>0</v>
      </c>
      <c r="H55" s="209">
        <f t="shared" si="8"/>
        <v>0</v>
      </c>
      <c r="I55" s="209">
        <f t="shared" si="8"/>
        <v>5.3754999999999997</v>
      </c>
      <c r="J55" s="210">
        <f t="shared" si="8"/>
        <v>5.5148000000000001</v>
      </c>
      <c r="K55" s="210">
        <f t="shared" si="8"/>
        <v>4.6531000000000002</v>
      </c>
      <c r="L55" s="210">
        <f t="shared" si="8"/>
        <v>4.5534999999999997</v>
      </c>
      <c r="M55" s="210">
        <f t="shared" si="8"/>
        <v>4.6677</v>
      </c>
      <c r="N55" s="210">
        <f t="shared" si="8"/>
        <v>4.742</v>
      </c>
      <c r="O55" s="210">
        <f t="shared" si="8"/>
        <v>4.6531000000000002</v>
      </c>
      <c r="P55" s="210">
        <f t="shared" si="9"/>
        <v>4.5815000000000001</v>
      </c>
      <c r="Q55" s="210">
        <f t="shared" si="9"/>
        <v>4.4984999999999999</v>
      </c>
      <c r="R55" s="210">
        <f t="shared" si="9"/>
        <v>4.5258000000000003</v>
      </c>
      <c r="S55" s="210">
        <f t="shared" si="9"/>
        <v>4.5534999999999997</v>
      </c>
      <c r="T55" s="210">
        <f t="shared" si="9"/>
        <v>4.4984999999999999</v>
      </c>
      <c r="U55" s="210">
        <f t="shared" si="9"/>
        <v>4.4447999999999999</v>
      </c>
      <c r="V55" s="210">
        <f t="shared" si="9"/>
        <v>4.4184000000000001</v>
      </c>
      <c r="W55" s="210">
        <f t="shared" si="9"/>
        <v>4.3794000000000004</v>
      </c>
      <c r="X55" s="210">
        <f t="shared" si="9"/>
        <v>4.3159000000000001</v>
      </c>
      <c r="Y55" s="210">
        <f t="shared" si="9"/>
        <v>4.2180999999999997</v>
      </c>
      <c r="Z55" s="210">
        <f t="shared" si="10"/>
        <v>4.1592000000000002</v>
      </c>
      <c r="AA55" s="210">
        <f t="shared" si="10"/>
        <v>4.2061999999999999</v>
      </c>
      <c r="AB55" s="210">
        <f t="shared" si="10"/>
        <v>4.2180999999999997</v>
      </c>
      <c r="AC55" s="210">
        <f t="shared" si="10"/>
        <v>4.1475999999999997</v>
      </c>
      <c r="AD55" s="210">
        <f t="shared" si="10"/>
        <v>3.9496000000000002</v>
      </c>
      <c r="AE55" s="210">
        <f t="shared" si="10"/>
        <v>3.7985000000000002</v>
      </c>
      <c r="AF55" s="210">
        <f t="shared" si="10"/>
        <v>3.6856</v>
      </c>
      <c r="AG55" s="210">
        <f t="shared" si="10"/>
        <v>3.4628000000000001</v>
      </c>
      <c r="AH55" s="210">
        <f t="shared" si="10"/>
        <v>3.0512000000000001</v>
      </c>
      <c r="AI55" s="210">
        <f t="shared" si="10"/>
        <v>2.9196</v>
      </c>
      <c r="AJ55" s="210">
        <f t="shared" si="11"/>
        <v>2.8147000000000002</v>
      </c>
      <c r="AK55" s="210">
        <f t="shared" si="11"/>
        <v>2.7321</v>
      </c>
      <c r="AL55" s="210">
        <f t="shared" si="11"/>
        <v>2.7023999999999999</v>
      </c>
      <c r="AM55" s="210">
        <f t="shared" si="11"/>
        <v>2.6076999999999999</v>
      </c>
      <c r="AN55" s="210">
        <f t="shared" si="11"/>
        <v>2.4449999999999998</v>
      </c>
      <c r="AO55" s="210">
        <f t="shared" si="11"/>
        <v>2.2907999999999999</v>
      </c>
      <c r="AP55" s="210">
        <f t="shared" si="11"/>
        <v>2.1547999999999998</v>
      </c>
      <c r="AQ55" s="210">
        <f t="shared" si="11"/>
        <v>2.1181000000000001</v>
      </c>
      <c r="AR55" s="210">
        <f t="shared" si="11"/>
        <v>2.0594999999999999</v>
      </c>
      <c r="AS55" s="210">
        <f t="shared" si="11"/>
        <v>2.0148999999999999</v>
      </c>
      <c r="AT55" s="210">
        <f t="shared" si="12"/>
        <v>2.0314000000000001</v>
      </c>
      <c r="AU55" s="210">
        <f t="shared" si="12"/>
        <v>2.0796000000000001</v>
      </c>
      <c r="AV55" s="210">
        <f t="shared" si="12"/>
        <v>2.0480999999999998</v>
      </c>
      <c r="AW55" s="210">
        <f t="shared" si="12"/>
        <v>1.996</v>
      </c>
      <c r="AX55" s="210">
        <f t="shared" si="12"/>
        <v>1.9643999999999999</v>
      </c>
      <c r="AY55" s="210">
        <f t="shared" si="12"/>
        <v>1.9238</v>
      </c>
      <c r="AZ55" s="210">
        <f t="shared" si="12"/>
        <v>1.8968</v>
      </c>
      <c r="BA55" s="210">
        <f t="shared" si="12"/>
        <v>1.8944000000000001</v>
      </c>
      <c r="BB55" s="210">
        <f t="shared" si="12"/>
        <v>1.8895999999999999</v>
      </c>
      <c r="BC55" s="210">
        <f t="shared" si="12"/>
        <v>1.8566</v>
      </c>
      <c r="BD55" s="210">
        <f t="shared" si="13"/>
        <v>1.8872</v>
      </c>
      <c r="BE55" s="210">
        <f t="shared" si="13"/>
        <v>1.8658999999999999</v>
      </c>
      <c r="BF55" s="210">
        <f t="shared" si="13"/>
        <v>1.8658999999999999</v>
      </c>
      <c r="BG55" s="210">
        <f t="shared" si="13"/>
        <v>1.8944000000000001</v>
      </c>
      <c r="BH55" s="210">
        <f t="shared" si="13"/>
        <v>1.8589</v>
      </c>
      <c r="BI55" s="210">
        <f t="shared" si="13"/>
        <v>1.8005</v>
      </c>
      <c r="BJ55" s="210">
        <f t="shared" si="13"/>
        <v>1.8113999999999999</v>
      </c>
      <c r="BK55" s="210">
        <f t="shared" si="13"/>
        <v>1.7854000000000001</v>
      </c>
      <c r="BL55" s="210">
        <f t="shared" si="13"/>
        <v>1.76</v>
      </c>
      <c r="BM55" s="210">
        <f t="shared" si="13"/>
        <v>1.6959</v>
      </c>
      <c r="BN55" s="210">
        <f t="shared" si="14"/>
        <v>1.6096999999999999</v>
      </c>
      <c r="BO55" s="210">
        <f t="shared" si="14"/>
        <v>1.5908</v>
      </c>
      <c r="BP55" s="210">
        <f t="shared" si="14"/>
        <v>1.5132000000000001</v>
      </c>
      <c r="BQ55" s="210">
        <f t="shared" si="14"/>
        <v>1.5657000000000001</v>
      </c>
      <c r="BR55" s="210">
        <f t="shared" si="14"/>
        <v>1.5527</v>
      </c>
      <c r="BS55" s="210">
        <f t="shared" si="14"/>
        <v>1.4816</v>
      </c>
      <c r="BT55" s="210">
        <f t="shared" si="14"/>
        <v>1.4612000000000001</v>
      </c>
      <c r="BU55" s="210">
        <f t="shared" si="14"/>
        <v>1.4598</v>
      </c>
      <c r="BV55" s="210">
        <f t="shared" si="14"/>
        <v>1.4699</v>
      </c>
      <c r="BW55" s="210">
        <f t="shared" si="14"/>
        <v>1.4890000000000001</v>
      </c>
      <c r="BX55" s="210">
        <f t="shared" si="15"/>
        <v>1.5101</v>
      </c>
      <c r="BY55" s="210">
        <f t="shared" si="15"/>
        <v>1.4728000000000001</v>
      </c>
      <c r="BZ55" s="210">
        <f t="shared" si="15"/>
        <v>1.4386000000000001</v>
      </c>
      <c r="CA55" s="210">
        <f t="shared" si="15"/>
        <v>1.4221999999999999</v>
      </c>
      <c r="CB55" s="210">
        <f t="shared" si="15"/>
        <v>1.429</v>
      </c>
      <c r="CC55" s="210">
        <f t="shared" si="15"/>
        <v>1.2992999999999999</v>
      </c>
      <c r="CD55" s="210">
        <f t="shared" si="15"/>
        <v>0.97899999999999998</v>
      </c>
      <c r="CE55" s="210">
        <f t="shared" si="16"/>
        <v>1</v>
      </c>
    </row>
    <row r="56" spans="1:83" outlineLevel="1" x14ac:dyDescent="0.6">
      <c r="A56" s="205">
        <v>5</v>
      </c>
      <c r="B56" s="206" t="s">
        <v>335</v>
      </c>
      <c r="C56" s="7"/>
      <c r="D56" s="1">
        <v>14</v>
      </c>
      <c r="E56" s="207">
        <v>18</v>
      </c>
      <c r="F56" s="209">
        <f t="shared" si="8"/>
        <v>0</v>
      </c>
      <c r="G56" s="209">
        <f t="shared" si="8"/>
        <v>0</v>
      </c>
      <c r="H56" s="209">
        <f t="shared" si="8"/>
        <v>0</v>
      </c>
      <c r="I56" s="209">
        <f t="shared" si="8"/>
        <v>5.3754999999999997</v>
      </c>
      <c r="J56" s="210">
        <f t="shared" si="8"/>
        <v>5.5148000000000001</v>
      </c>
      <c r="K56" s="210">
        <f t="shared" si="8"/>
        <v>4.6531000000000002</v>
      </c>
      <c r="L56" s="210">
        <f t="shared" si="8"/>
        <v>4.5534999999999997</v>
      </c>
      <c r="M56" s="210">
        <f t="shared" si="8"/>
        <v>4.6677</v>
      </c>
      <c r="N56" s="210">
        <f t="shared" si="8"/>
        <v>4.742</v>
      </c>
      <c r="O56" s="210">
        <f t="shared" si="8"/>
        <v>4.6531000000000002</v>
      </c>
      <c r="P56" s="210">
        <f t="shared" si="9"/>
        <v>4.5815000000000001</v>
      </c>
      <c r="Q56" s="210">
        <f t="shared" si="9"/>
        <v>4.4984999999999999</v>
      </c>
      <c r="R56" s="210">
        <f t="shared" si="9"/>
        <v>4.5258000000000003</v>
      </c>
      <c r="S56" s="210">
        <f t="shared" si="9"/>
        <v>4.5534999999999997</v>
      </c>
      <c r="T56" s="210">
        <f t="shared" si="9"/>
        <v>4.4984999999999999</v>
      </c>
      <c r="U56" s="210">
        <f t="shared" si="9"/>
        <v>4.4447999999999999</v>
      </c>
      <c r="V56" s="210">
        <f t="shared" si="9"/>
        <v>4.4184000000000001</v>
      </c>
      <c r="W56" s="210">
        <f t="shared" si="9"/>
        <v>4.3794000000000004</v>
      </c>
      <c r="X56" s="210">
        <f t="shared" si="9"/>
        <v>4.3159000000000001</v>
      </c>
      <c r="Y56" s="210">
        <f t="shared" si="9"/>
        <v>4.2180999999999997</v>
      </c>
      <c r="Z56" s="210">
        <f t="shared" si="10"/>
        <v>4.1592000000000002</v>
      </c>
      <c r="AA56" s="210">
        <f t="shared" si="10"/>
        <v>4.2061999999999999</v>
      </c>
      <c r="AB56" s="210">
        <f t="shared" si="10"/>
        <v>4.2180999999999997</v>
      </c>
      <c r="AC56" s="210">
        <f t="shared" si="10"/>
        <v>4.1475999999999997</v>
      </c>
      <c r="AD56" s="210">
        <f t="shared" si="10"/>
        <v>3.9496000000000002</v>
      </c>
      <c r="AE56" s="210">
        <f t="shared" si="10"/>
        <v>3.7985000000000002</v>
      </c>
      <c r="AF56" s="210">
        <f t="shared" si="10"/>
        <v>3.6856</v>
      </c>
      <c r="AG56" s="210">
        <f t="shared" si="10"/>
        <v>3.4628000000000001</v>
      </c>
      <c r="AH56" s="210">
        <f t="shared" si="10"/>
        <v>3.0512000000000001</v>
      </c>
      <c r="AI56" s="210">
        <f t="shared" si="10"/>
        <v>2.9196</v>
      </c>
      <c r="AJ56" s="210">
        <f t="shared" si="11"/>
        <v>2.8147000000000002</v>
      </c>
      <c r="AK56" s="210">
        <f t="shared" si="11"/>
        <v>2.7321</v>
      </c>
      <c r="AL56" s="210">
        <f t="shared" si="11"/>
        <v>2.7023999999999999</v>
      </c>
      <c r="AM56" s="210">
        <f t="shared" si="11"/>
        <v>2.6076999999999999</v>
      </c>
      <c r="AN56" s="210">
        <f t="shared" si="11"/>
        <v>2.4449999999999998</v>
      </c>
      <c r="AO56" s="210">
        <f t="shared" si="11"/>
        <v>2.2907999999999999</v>
      </c>
      <c r="AP56" s="210">
        <f t="shared" si="11"/>
        <v>2.1547999999999998</v>
      </c>
      <c r="AQ56" s="210">
        <f t="shared" si="11"/>
        <v>2.1181000000000001</v>
      </c>
      <c r="AR56" s="210">
        <f t="shared" si="11"/>
        <v>2.0594999999999999</v>
      </c>
      <c r="AS56" s="210">
        <f t="shared" si="11"/>
        <v>2.0148999999999999</v>
      </c>
      <c r="AT56" s="210">
        <f t="shared" si="12"/>
        <v>2.0314000000000001</v>
      </c>
      <c r="AU56" s="210">
        <f t="shared" si="12"/>
        <v>2.0796000000000001</v>
      </c>
      <c r="AV56" s="210">
        <f t="shared" si="12"/>
        <v>2.0480999999999998</v>
      </c>
      <c r="AW56" s="210">
        <f t="shared" si="12"/>
        <v>1.996</v>
      </c>
      <c r="AX56" s="210">
        <f t="shared" si="12"/>
        <v>1.9643999999999999</v>
      </c>
      <c r="AY56" s="210">
        <f t="shared" si="12"/>
        <v>1.9238</v>
      </c>
      <c r="AZ56" s="210">
        <f t="shared" si="12"/>
        <v>1.8968</v>
      </c>
      <c r="BA56" s="210">
        <f t="shared" si="12"/>
        <v>1.8944000000000001</v>
      </c>
      <c r="BB56" s="210">
        <f t="shared" si="12"/>
        <v>1.8895999999999999</v>
      </c>
      <c r="BC56" s="210">
        <f t="shared" si="12"/>
        <v>1.8566</v>
      </c>
      <c r="BD56" s="210">
        <f t="shared" si="13"/>
        <v>1.8872</v>
      </c>
      <c r="BE56" s="210">
        <f t="shared" si="13"/>
        <v>1.8658999999999999</v>
      </c>
      <c r="BF56" s="210">
        <f t="shared" si="13"/>
        <v>1.8658999999999999</v>
      </c>
      <c r="BG56" s="210">
        <f t="shared" si="13"/>
        <v>1.8944000000000001</v>
      </c>
      <c r="BH56" s="210">
        <f t="shared" si="13"/>
        <v>1.8589</v>
      </c>
      <c r="BI56" s="210">
        <f t="shared" si="13"/>
        <v>1.8005</v>
      </c>
      <c r="BJ56" s="210">
        <f t="shared" si="13"/>
        <v>1.8113999999999999</v>
      </c>
      <c r="BK56" s="210">
        <f t="shared" si="13"/>
        <v>1.7854000000000001</v>
      </c>
      <c r="BL56" s="210">
        <f t="shared" si="13"/>
        <v>1.76</v>
      </c>
      <c r="BM56" s="210">
        <f t="shared" si="13"/>
        <v>1.6959</v>
      </c>
      <c r="BN56" s="210">
        <f t="shared" si="14"/>
        <v>1.6096999999999999</v>
      </c>
      <c r="BO56" s="210">
        <f t="shared" si="14"/>
        <v>1.5908</v>
      </c>
      <c r="BP56" s="210">
        <f t="shared" si="14"/>
        <v>1.5132000000000001</v>
      </c>
      <c r="BQ56" s="210">
        <f t="shared" si="14"/>
        <v>1.5657000000000001</v>
      </c>
      <c r="BR56" s="210">
        <f t="shared" si="14"/>
        <v>1.5527</v>
      </c>
      <c r="BS56" s="210">
        <f t="shared" si="14"/>
        <v>1.4816</v>
      </c>
      <c r="BT56" s="210">
        <f t="shared" si="14"/>
        <v>1.4612000000000001</v>
      </c>
      <c r="BU56" s="210">
        <f t="shared" si="14"/>
        <v>1.4598</v>
      </c>
      <c r="BV56" s="210">
        <f t="shared" si="14"/>
        <v>1.4699</v>
      </c>
      <c r="BW56" s="210">
        <f t="shared" si="14"/>
        <v>1.4890000000000001</v>
      </c>
      <c r="BX56" s="210">
        <f t="shared" si="15"/>
        <v>1.5101</v>
      </c>
      <c r="BY56" s="210">
        <f t="shared" si="15"/>
        <v>1.4728000000000001</v>
      </c>
      <c r="BZ56" s="210">
        <f t="shared" si="15"/>
        <v>1.4386000000000001</v>
      </c>
      <c r="CA56" s="210">
        <f t="shared" si="15"/>
        <v>1.4221999999999999</v>
      </c>
      <c r="CB56" s="210">
        <f t="shared" si="15"/>
        <v>1.429</v>
      </c>
      <c r="CC56" s="210">
        <f t="shared" si="15"/>
        <v>1.2992999999999999</v>
      </c>
      <c r="CD56" s="210">
        <f t="shared" si="15"/>
        <v>0.97899999999999998</v>
      </c>
      <c r="CE56" s="210">
        <f t="shared" si="16"/>
        <v>1</v>
      </c>
    </row>
    <row r="57" spans="1:83" outlineLevel="1" x14ac:dyDescent="0.6">
      <c r="A57" s="205">
        <v>5</v>
      </c>
      <c r="B57" s="206" t="s">
        <v>182</v>
      </c>
      <c r="C57" s="7"/>
      <c r="D57" s="1">
        <v>14</v>
      </c>
      <c r="E57" s="207">
        <v>25</v>
      </c>
      <c r="F57" s="209">
        <f t="shared" si="8"/>
        <v>0</v>
      </c>
      <c r="G57" s="209">
        <f t="shared" si="8"/>
        <v>0</v>
      </c>
      <c r="H57" s="209">
        <f t="shared" si="8"/>
        <v>0</v>
      </c>
      <c r="I57" s="209">
        <f t="shared" si="8"/>
        <v>5.3754999999999997</v>
      </c>
      <c r="J57" s="210">
        <f t="shared" si="8"/>
        <v>5.5148000000000001</v>
      </c>
      <c r="K57" s="210">
        <f t="shared" si="8"/>
        <v>4.6531000000000002</v>
      </c>
      <c r="L57" s="210">
        <f t="shared" si="8"/>
        <v>4.5534999999999997</v>
      </c>
      <c r="M57" s="210">
        <f t="shared" si="8"/>
        <v>4.6677</v>
      </c>
      <c r="N57" s="210">
        <f t="shared" si="8"/>
        <v>4.742</v>
      </c>
      <c r="O57" s="210">
        <f t="shared" si="8"/>
        <v>4.6531000000000002</v>
      </c>
      <c r="P57" s="210">
        <f t="shared" si="9"/>
        <v>4.5815000000000001</v>
      </c>
      <c r="Q57" s="210">
        <f t="shared" si="9"/>
        <v>4.4984999999999999</v>
      </c>
      <c r="R57" s="210">
        <f t="shared" si="9"/>
        <v>4.5258000000000003</v>
      </c>
      <c r="S57" s="210">
        <f t="shared" si="9"/>
        <v>4.5534999999999997</v>
      </c>
      <c r="T57" s="210">
        <f t="shared" si="9"/>
        <v>4.4984999999999999</v>
      </c>
      <c r="U57" s="210">
        <f t="shared" si="9"/>
        <v>4.4447999999999999</v>
      </c>
      <c r="V57" s="210">
        <f t="shared" si="9"/>
        <v>4.4184000000000001</v>
      </c>
      <c r="W57" s="210">
        <f t="shared" si="9"/>
        <v>4.3794000000000004</v>
      </c>
      <c r="X57" s="210">
        <f t="shared" si="9"/>
        <v>4.3159000000000001</v>
      </c>
      <c r="Y57" s="210">
        <f t="shared" si="9"/>
        <v>4.2180999999999997</v>
      </c>
      <c r="Z57" s="210">
        <f t="shared" si="10"/>
        <v>4.1592000000000002</v>
      </c>
      <c r="AA57" s="210">
        <f t="shared" si="10"/>
        <v>4.2061999999999999</v>
      </c>
      <c r="AB57" s="210">
        <f t="shared" si="10"/>
        <v>4.2180999999999997</v>
      </c>
      <c r="AC57" s="210">
        <f t="shared" si="10"/>
        <v>4.1475999999999997</v>
      </c>
      <c r="AD57" s="210">
        <f t="shared" si="10"/>
        <v>3.9496000000000002</v>
      </c>
      <c r="AE57" s="210">
        <f t="shared" si="10"/>
        <v>3.7985000000000002</v>
      </c>
      <c r="AF57" s="210">
        <f t="shared" si="10"/>
        <v>3.6856</v>
      </c>
      <c r="AG57" s="210">
        <f t="shared" si="10"/>
        <v>3.4628000000000001</v>
      </c>
      <c r="AH57" s="210">
        <f t="shared" si="10"/>
        <v>3.0512000000000001</v>
      </c>
      <c r="AI57" s="210">
        <f t="shared" si="10"/>
        <v>2.9196</v>
      </c>
      <c r="AJ57" s="210">
        <f t="shared" si="11"/>
        <v>2.8147000000000002</v>
      </c>
      <c r="AK57" s="210">
        <f t="shared" si="11"/>
        <v>2.7321</v>
      </c>
      <c r="AL57" s="210">
        <f t="shared" si="11"/>
        <v>2.7023999999999999</v>
      </c>
      <c r="AM57" s="210">
        <f t="shared" si="11"/>
        <v>2.6076999999999999</v>
      </c>
      <c r="AN57" s="210">
        <f t="shared" si="11"/>
        <v>2.4449999999999998</v>
      </c>
      <c r="AO57" s="210">
        <f t="shared" si="11"/>
        <v>2.2907999999999999</v>
      </c>
      <c r="AP57" s="210">
        <f t="shared" si="11"/>
        <v>2.1547999999999998</v>
      </c>
      <c r="AQ57" s="210">
        <f t="shared" si="11"/>
        <v>2.1181000000000001</v>
      </c>
      <c r="AR57" s="210">
        <f t="shared" si="11"/>
        <v>2.0594999999999999</v>
      </c>
      <c r="AS57" s="210">
        <f t="shared" si="11"/>
        <v>2.0148999999999999</v>
      </c>
      <c r="AT57" s="210">
        <f t="shared" si="12"/>
        <v>2.0314000000000001</v>
      </c>
      <c r="AU57" s="210">
        <f t="shared" si="12"/>
        <v>2.0796000000000001</v>
      </c>
      <c r="AV57" s="210">
        <f t="shared" si="12"/>
        <v>2.0480999999999998</v>
      </c>
      <c r="AW57" s="210">
        <f t="shared" si="12"/>
        <v>1.996</v>
      </c>
      <c r="AX57" s="210">
        <f t="shared" si="12"/>
        <v>1.9643999999999999</v>
      </c>
      <c r="AY57" s="210">
        <f t="shared" si="12"/>
        <v>1.9238</v>
      </c>
      <c r="AZ57" s="210">
        <f t="shared" si="12"/>
        <v>1.8968</v>
      </c>
      <c r="BA57" s="210">
        <f t="shared" si="12"/>
        <v>1.8944000000000001</v>
      </c>
      <c r="BB57" s="210">
        <f t="shared" si="12"/>
        <v>1.8895999999999999</v>
      </c>
      <c r="BC57" s="210">
        <f t="shared" si="12"/>
        <v>1.8566</v>
      </c>
      <c r="BD57" s="210">
        <f t="shared" si="13"/>
        <v>1.8872</v>
      </c>
      <c r="BE57" s="210">
        <f t="shared" si="13"/>
        <v>1.8658999999999999</v>
      </c>
      <c r="BF57" s="210">
        <f t="shared" si="13"/>
        <v>1.8658999999999999</v>
      </c>
      <c r="BG57" s="210">
        <f t="shared" si="13"/>
        <v>1.8944000000000001</v>
      </c>
      <c r="BH57" s="210">
        <f t="shared" si="13"/>
        <v>1.8589</v>
      </c>
      <c r="BI57" s="210">
        <f t="shared" si="13"/>
        <v>1.8005</v>
      </c>
      <c r="BJ57" s="210">
        <f t="shared" si="13"/>
        <v>1.8113999999999999</v>
      </c>
      <c r="BK57" s="210">
        <f t="shared" si="13"/>
        <v>1.7854000000000001</v>
      </c>
      <c r="BL57" s="210">
        <f t="shared" si="13"/>
        <v>1.76</v>
      </c>
      <c r="BM57" s="210">
        <f t="shared" si="13"/>
        <v>1.6959</v>
      </c>
      <c r="BN57" s="210">
        <f t="shared" si="14"/>
        <v>1.6096999999999999</v>
      </c>
      <c r="BO57" s="210">
        <f t="shared" si="14"/>
        <v>1.5908</v>
      </c>
      <c r="BP57" s="210">
        <f t="shared" si="14"/>
        <v>1.5132000000000001</v>
      </c>
      <c r="BQ57" s="210">
        <f t="shared" si="14"/>
        <v>1.5657000000000001</v>
      </c>
      <c r="BR57" s="210">
        <f t="shared" si="14"/>
        <v>1.5527</v>
      </c>
      <c r="BS57" s="210">
        <f t="shared" si="14"/>
        <v>1.4816</v>
      </c>
      <c r="BT57" s="210">
        <f t="shared" si="14"/>
        <v>1.4612000000000001</v>
      </c>
      <c r="BU57" s="210">
        <f t="shared" si="14"/>
        <v>1.4598</v>
      </c>
      <c r="BV57" s="210">
        <f t="shared" si="14"/>
        <v>1.4699</v>
      </c>
      <c r="BW57" s="210">
        <f t="shared" si="14"/>
        <v>1.4890000000000001</v>
      </c>
      <c r="BX57" s="210">
        <f t="shared" si="15"/>
        <v>1.5101</v>
      </c>
      <c r="BY57" s="210">
        <f t="shared" si="15"/>
        <v>1.4728000000000001</v>
      </c>
      <c r="BZ57" s="210">
        <f t="shared" si="15"/>
        <v>1.4386000000000001</v>
      </c>
      <c r="CA57" s="210">
        <f t="shared" si="15"/>
        <v>1.4221999999999999</v>
      </c>
      <c r="CB57" s="210">
        <f t="shared" si="15"/>
        <v>1.429</v>
      </c>
      <c r="CC57" s="210">
        <f t="shared" si="15"/>
        <v>1.2992999999999999</v>
      </c>
      <c r="CD57" s="210">
        <f t="shared" si="15"/>
        <v>0.97899999999999998</v>
      </c>
      <c r="CE57" s="210">
        <f t="shared" si="16"/>
        <v>1</v>
      </c>
    </row>
    <row r="58" spans="1:83" outlineLevel="1" x14ac:dyDescent="0.6">
      <c r="A58" s="205">
        <v>5</v>
      </c>
      <c r="B58" s="206" t="s">
        <v>183</v>
      </c>
      <c r="C58" s="7"/>
      <c r="D58" s="1">
        <v>4</v>
      </c>
      <c r="E58" s="207">
        <v>8</v>
      </c>
      <c r="F58" s="209">
        <f t="shared" si="8"/>
        <v>0</v>
      </c>
      <c r="G58" s="209">
        <f t="shared" si="8"/>
        <v>0</v>
      </c>
      <c r="H58" s="209">
        <f t="shared" si="8"/>
        <v>0</v>
      </c>
      <c r="I58" s="209">
        <f t="shared" si="8"/>
        <v>5.3754999999999997</v>
      </c>
      <c r="J58" s="210">
        <f t="shared" si="8"/>
        <v>5.5148000000000001</v>
      </c>
      <c r="K58" s="210">
        <f t="shared" si="8"/>
        <v>4.6531000000000002</v>
      </c>
      <c r="L58" s="210">
        <f t="shared" si="8"/>
        <v>4.5534999999999997</v>
      </c>
      <c r="M58" s="210">
        <f t="shared" si="8"/>
        <v>4.6677</v>
      </c>
      <c r="N58" s="210">
        <f t="shared" si="8"/>
        <v>4.742</v>
      </c>
      <c r="O58" s="210">
        <f t="shared" si="8"/>
        <v>4.6531000000000002</v>
      </c>
      <c r="P58" s="210">
        <f t="shared" si="9"/>
        <v>4.5815000000000001</v>
      </c>
      <c r="Q58" s="210">
        <f t="shared" si="9"/>
        <v>4.4984999999999999</v>
      </c>
      <c r="R58" s="210">
        <f t="shared" si="9"/>
        <v>4.5258000000000003</v>
      </c>
      <c r="S58" s="210">
        <f t="shared" si="9"/>
        <v>4.5534999999999997</v>
      </c>
      <c r="T58" s="210">
        <f t="shared" si="9"/>
        <v>4.4984999999999999</v>
      </c>
      <c r="U58" s="210">
        <f t="shared" si="9"/>
        <v>4.4447999999999999</v>
      </c>
      <c r="V58" s="210">
        <f t="shared" si="9"/>
        <v>4.4184000000000001</v>
      </c>
      <c r="W58" s="210">
        <f t="shared" si="9"/>
        <v>4.3794000000000004</v>
      </c>
      <c r="X58" s="210">
        <f t="shared" si="9"/>
        <v>4.3159000000000001</v>
      </c>
      <c r="Y58" s="210">
        <f t="shared" si="9"/>
        <v>4.2180999999999997</v>
      </c>
      <c r="Z58" s="210">
        <f t="shared" si="10"/>
        <v>4.1592000000000002</v>
      </c>
      <c r="AA58" s="210">
        <f t="shared" si="10"/>
        <v>4.2061999999999999</v>
      </c>
      <c r="AB58" s="210">
        <f t="shared" si="10"/>
        <v>4.2180999999999997</v>
      </c>
      <c r="AC58" s="210">
        <f t="shared" si="10"/>
        <v>4.1475999999999997</v>
      </c>
      <c r="AD58" s="210">
        <f t="shared" si="10"/>
        <v>3.9496000000000002</v>
      </c>
      <c r="AE58" s="210">
        <f t="shared" si="10"/>
        <v>3.7985000000000002</v>
      </c>
      <c r="AF58" s="210">
        <f t="shared" si="10"/>
        <v>3.6856</v>
      </c>
      <c r="AG58" s="210">
        <f t="shared" si="10"/>
        <v>3.4628000000000001</v>
      </c>
      <c r="AH58" s="210">
        <f t="shared" si="10"/>
        <v>3.0512000000000001</v>
      </c>
      <c r="AI58" s="210">
        <f t="shared" si="10"/>
        <v>2.9196</v>
      </c>
      <c r="AJ58" s="210">
        <f t="shared" si="11"/>
        <v>2.8147000000000002</v>
      </c>
      <c r="AK58" s="210">
        <f t="shared" si="11"/>
        <v>2.7321</v>
      </c>
      <c r="AL58" s="210">
        <f t="shared" si="11"/>
        <v>2.7023999999999999</v>
      </c>
      <c r="AM58" s="210">
        <f t="shared" si="11"/>
        <v>2.6076999999999999</v>
      </c>
      <c r="AN58" s="210">
        <f t="shared" si="11"/>
        <v>2.4449999999999998</v>
      </c>
      <c r="AO58" s="210">
        <f t="shared" si="11"/>
        <v>2.2907999999999999</v>
      </c>
      <c r="AP58" s="210">
        <f t="shared" si="11"/>
        <v>2.1547999999999998</v>
      </c>
      <c r="AQ58" s="210">
        <f t="shared" si="11"/>
        <v>2.1181000000000001</v>
      </c>
      <c r="AR58" s="210">
        <f t="shared" si="11"/>
        <v>2.0594999999999999</v>
      </c>
      <c r="AS58" s="210">
        <f t="shared" si="11"/>
        <v>2.0148999999999999</v>
      </c>
      <c r="AT58" s="210">
        <f t="shared" si="12"/>
        <v>2.0314000000000001</v>
      </c>
      <c r="AU58" s="210">
        <f t="shared" si="12"/>
        <v>2.0796000000000001</v>
      </c>
      <c r="AV58" s="210">
        <f t="shared" si="12"/>
        <v>2.0480999999999998</v>
      </c>
      <c r="AW58" s="210">
        <f t="shared" si="12"/>
        <v>1.996</v>
      </c>
      <c r="AX58" s="210">
        <f t="shared" si="12"/>
        <v>1.9643999999999999</v>
      </c>
      <c r="AY58" s="210">
        <f t="shared" si="12"/>
        <v>1.9238</v>
      </c>
      <c r="AZ58" s="210">
        <f t="shared" si="12"/>
        <v>1.8968</v>
      </c>
      <c r="BA58" s="210">
        <f t="shared" si="12"/>
        <v>1.8944000000000001</v>
      </c>
      <c r="BB58" s="210">
        <f t="shared" si="12"/>
        <v>1.8895999999999999</v>
      </c>
      <c r="BC58" s="210">
        <f t="shared" si="12"/>
        <v>1.8566</v>
      </c>
      <c r="BD58" s="210">
        <f t="shared" si="13"/>
        <v>1.8872</v>
      </c>
      <c r="BE58" s="210">
        <f t="shared" si="13"/>
        <v>1.8658999999999999</v>
      </c>
      <c r="BF58" s="210">
        <f t="shared" si="13"/>
        <v>1.8658999999999999</v>
      </c>
      <c r="BG58" s="210">
        <f t="shared" si="13"/>
        <v>1.8944000000000001</v>
      </c>
      <c r="BH58" s="210">
        <f t="shared" si="13"/>
        <v>1.8589</v>
      </c>
      <c r="BI58" s="210">
        <f t="shared" si="13"/>
        <v>1.8005</v>
      </c>
      <c r="BJ58" s="210">
        <f t="shared" si="13"/>
        <v>1.8113999999999999</v>
      </c>
      <c r="BK58" s="210">
        <f t="shared" si="13"/>
        <v>1.7854000000000001</v>
      </c>
      <c r="BL58" s="210">
        <f t="shared" si="13"/>
        <v>1.76</v>
      </c>
      <c r="BM58" s="210">
        <f t="shared" si="13"/>
        <v>1.6959</v>
      </c>
      <c r="BN58" s="210">
        <f t="shared" si="14"/>
        <v>1.6096999999999999</v>
      </c>
      <c r="BO58" s="210">
        <f t="shared" si="14"/>
        <v>1.5908</v>
      </c>
      <c r="BP58" s="210">
        <f t="shared" si="14"/>
        <v>1.5132000000000001</v>
      </c>
      <c r="BQ58" s="210">
        <f t="shared" si="14"/>
        <v>1.5657000000000001</v>
      </c>
      <c r="BR58" s="210">
        <f t="shared" si="14"/>
        <v>1.5527</v>
      </c>
      <c r="BS58" s="210">
        <f t="shared" si="14"/>
        <v>1.4816</v>
      </c>
      <c r="BT58" s="210">
        <f t="shared" si="14"/>
        <v>1.4612000000000001</v>
      </c>
      <c r="BU58" s="210">
        <f t="shared" si="14"/>
        <v>1.4598</v>
      </c>
      <c r="BV58" s="210">
        <f t="shared" si="14"/>
        <v>1.4699</v>
      </c>
      <c r="BW58" s="210">
        <f t="shared" si="14"/>
        <v>1.4890000000000001</v>
      </c>
      <c r="BX58" s="210">
        <f t="shared" si="15"/>
        <v>1.5101</v>
      </c>
      <c r="BY58" s="210">
        <f t="shared" si="15"/>
        <v>1.4728000000000001</v>
      </c>
      <c r="BZ58" s="210">
        <f t="shared" si="15"/>
        <v>1.4386000000000001</v>
      </c>
      <c r="CA58" s="210">
        <f t="shared" si="15"/>
        <v>1.4221999999999999</v>
      </c>
      <c r="CB58" s="210">
        <f t="shared" si="15"/>
        <v>1.429</v>
      </c>
      <c r="CC58" s="210">
        <f t="shared" si="15"/>
        <v>1.2992999999999999</v>
      </c>
      <c r="CD58" s="210">
        <f t="shared" si="15"/>
        <v>0.97899999999999998</v>
      </c>
      <c r="CE58" s="210">
        <f t="shared" si="16"/>
        <v>1</v>
      </c>
    </row>
    <row r="59" spans="1:83" outlineLevel="1" x14ac:dyDescent="0.6">
      <c r="A59" s="205">
        <v>5</v>
      </c>
      <c r="B59" s="206" t="s">
        <v>184</v>
      </c>
      <c r="C59" s="7"/>
      <c r="D59" s="1">
        <v>3</v>
      </c>
      <c r="E59" s="207">
        <v>5</v>
      </c>
      <c r="F59" s="209">
        <f t="shared" si="8"/>
        <v>0</v>
      </c>
      <c r="G59" s="209">
        <f t="shared" si="8"/>
        <v>0</v>
      </c>
      <c r="H59" s="209">
        <f t="shared" si="8"/>
        <v>0</v>
      </c>
      <c r="I59" s="209">
        <f t="shared" si="8"/>
        <v>5.3754999999999997</v>
      </c>
      <c r="J59" s="210">
        <f t="shared" si="8"/>
        <v>5.5148000000000001</v>
      </c>
      <c r="K59" s="210">
        <f t="shared" si="8"/>
        <v>4.6531000000000002</v>
      </c>
      <c r="L59" s="210">
        <f t="shared" si="8"/>
        <v>4.5534999999999997</v>
      </c>
      <c r="M59" s="210">
        <f t="shared" si="8"/>
        <v>4.6677</v>
      </c>
      <c r="N59" s="210">
        <f t="shared" si="8"/>
        <v>4.742</v>
      </c>
      <c r="O59" s="210">
        <f t="shared" si="8"/>
        <v>4.6531000000000002</v>
      </c>
      <c r="P59" s="210">
        <f t="shared" si="9"/>
        <v>4.5815000000000001</v>
      </c>
      <c r="Q59" s="210">
        <f t="shared" si="9"/>
        <v>4.4984999999999999</v>
      </c>
      <c r="R59" s="210">
        <f t="shared" si="9"/>
        <v>4.5258000000000003</v>
      </c>
      <c r="S59" s="210">
        <f t="shared" si="9"/>
        <v>4.5534999999999997</v>
      </c>
      <c r="T59" s="210">
        <f t="shared" si="9"/>
        <v>4.4984999999999999</v>
      </c>
      <c r="U59" s="210">
        <f t="shared" si="9"/>
        <v>4.4447999999999999</v>
      </c>
      <c r="V59" s="210">
        <f t="shared" si="9"/>
        <v>4.4184000000000001</v>
      </c>
      <c r="W59" s="210">
        <f t="shared" si="9"/>
        <v>4.3794000000000004</v>
      </c>
      <c r="X59" s="210">
        <f t="shared" si="9"/>
        <v>4.3159000000000001</v>
      </c>
      <c r="Y59" s="210">
        <f t="shared" si="9"/>
        <v>4.2180999999999997</v>
      </c>
      <c r="Z59" s="210">
        <f t="shared" si="10"/>
        <v>4.1592000000000002</v>
      </c>
      <c r="AA59" s="210">
        <f t="shared" si="10"/>
        <v>4.2061999999999999</v>
      </c>
      <c r="AB59" s="210">
        <f t="shared" si="10"/>
        <v>4.2180999999999997</v>
      </c>
      <c r="AC59" s="210">
        <f t="shared" si="10"/>
        <v>4.1475999999999997</v>
      </c>
      <c r="AD59" s="210">
        <f t="shared" si="10"/>
        <v>3.9496000000000002</v>
      </c>
      <c r="AE59" s="210">
        <f t="shared" si="10"/>
        <v>3.7985000000000002</v>
      </c>
      <c r="AF59" s="210">
        <f t="shared" si="10"/>
        <v>3.6856</v>
      </c>
      <c r="AG59" s="210">
        <f t="shared" si="10"/>
        <v>3.4628000000000001</v>
      </c>
      <c r="AH59" s="210">
        <f t="shared" si="10"/>
        <v>3.0512000000000001</v>
      </c>
      <c r="AI59" s="210">
        <f t="shared" si="10"/>
        <v>2.9196</v>
      </c>
      <c r="AJ59" s="210">
        <f t="shared" si="11"/>
        <v>2.8147000000000002</v>
      </c>
      <c r="AK59" s="210">
        <f t="shared" si="11"/>
        <v>2.7321</v>
      </c>
      <c r="AL59" s="210">
        <f t="shared" si="11"/>
        <v>2.7023999999999999</v>
      </c>
      <c r="AM59" s="210">
        <f t="shared" si="11"/>
        <v>2.6076999999999999</v>
      </c>
      <c r="AN59" s="210">
        <f t="shared" si="11"/>
        <v>2.4449999999999998</v>
      </c>
      <c r="AO59" s="210">
        <f t="shared" si="11"/>
        <v>2.2907999999999999</v>
      </c>
      <c r="AP59" s="210">
        <f t="shared" si="11"/>
        <v>2.1547999999999998</v>
      </c>
      <c r="AQ59" s="210">
        <f t="shared" si="11"/>
        <v>2.1181000000000001</v>
      </c>
      <c r="AR59" s="210">
        <f t="shared" si="11"/>
        <v>2.0594999999999999</v>
      </c>
      <c r="AS59" s="210">
        <f t="shared" si="11"/>
        <v>2.0148999999999999</v>
      </c>
      <c r="AT59" s="210">
        <f t="shared" si="12"/>
        <v>2.0314000000000001</v>
      </c>
      <c r="AU59" s="210">
        <f t="shared" si="12"/>
        <v>2.0796000000000001</v>
      </c>
      <c r="AV59" s="210">
        <f t="shared" si="12"/>
        <v>2.0480999999999998</v>
      </c>
      <c r="AW59" s="210">
        <f t="shared" si="12"/>
        <v>1.996</v>
      </c>
      <c r="AX59" s="210">
        <f t="shared" si="12"/>
        <v>1.9643999999999999</v>
      </c>
      <c r="AY59" s="210">
        <f t="shared" si="12"/>
        <v>1.9238</v>
      </c>
      <c r="AZ59" s="210">
        <f t="shared" si="12"/>
        <v>1.8968</v>
      </c>
      <c r="BA59" s="210">
        <f t="shared" si="12"/>
        <v>1.8944000000000001</v>
      </c>
      <c r="BB59" s="210">
        <f t="shared" si="12"/>
        <v>1.8895999999999999</v>
      </c>
      <c r="BC59" s="210">
        <f t="shared" si="12"/>
        <v>1.8566</v>
      </c>
      <c r="BD59" s="210">
        <f t="shared" si="13"/>
        <v>1.8872</v>
      </c>
      <c r="BE59" s="210">
        <f t="shared" si="13"/>
        <v>1.8658999999999999</v>
      </c>
      <c r="BF59" s="210">
        <f t="shared" si="13"/>
        <v>1.8658999999999999</v>
      </c>
      <c r="BG59" s="210">
        <f t="shared" si="13"/>
        <v>1.8944000000000001</v>
      </c>
      <c r="BH59" s="210">
        <f t="shared" si="13"/>
        <v>1.8589</v>
      </c>
      <c r="BI59" s="210">
        <f t="shared" si="13"/>
        <v>1.8005</v>
      </c>
      <c r="BJ59" s="210">
        <f t="shared" si="13"/>
        <v>1.8113999999999999</v>
      </c>
      <c r="BK59" s="210">
        <f t="shared" si="13"/>
        <v>1.7854000000000001</v>
      </c>
      <c r="BL59" s="210">
        <f t="shared" si="13"/>
        <v>1.76</v>
      </c>
      <c r="BM59" s="210">
        <f t="shared" si="13"/>
        <v>1.6959</v>
      </c>
      <c r="BN59" s="210">
        <f t="shared" si="14"/>
        <v>1.6096999999999999</v>
      </c>
      <c r="BO59" s="210">
        <f t="shared" si="14"/>
        <v>1.5908</v>
      </c>
      <c r="BP59" s="210">
        <f t="shared" si="14"/>
        <v>1.5132000000000001</v>
      </c>
      <c r="BQ59" s="210">
        <f t="shared" si="14"/>
        <v>1.5657000000000001</v>
      </c>
      <c r="BR59" s="210">
        <f t="shared" si="14"/>
        <v>1.5527</v>
      </c>
      <c r="BS59" s="210">
        <f t="shared" si="14"/>
        <v>1.4816</v>
      </c>
      <c r="BT59" s="210">
        <f t="shared" si="14"/>
        <v>1.4612000000000001</v>
      </c>
      <c r="BU59" s="210">
        <f t="shared" si="14"/>
        <v>1.4598</v>
      </c>
      <c r="BV59" s="210">
        <f t="shared" si="14"/>
        <v>1.4699</v>
      </c>
      <c r="BW59" s="210">
        <f t="shared" si="14"/>
        <v>1.4890000000000001</v>
      </c>
      <c r="BX59" s="210">
        <f t="shared" si="15"/>
        <v>1.5101</v>
      </c>
      <c r="BY59" s="210">
        <f t="shared" si="15"/>
        <v>1.4728000000000001</v>
      </c>
      <c r="BZ59" s="210">
        <f t="shared" si="15"/>
        <v>1.4386000000000001</v>
      </c>
      <c r="CA59" s="210">
        <f t="shared" si="15"/>
        <v>1.4221999999999999</v>
      </c>
      <c r="CB59" s="210">
        <f t="shared" si="15"/>
        <v>1.429</v>
      </c>
      <c r="CC59" s="210">
        <f t="shared" si="15"/>
        <v>1.2992999999999999</v>
      </c>
      <c r="CD59" s="210">
        <f t="shared" si="15"/>
        <v>0.97899999999999998</v>
      </c>
      <c r="CE59" s="210">
        <f t="shared" si="16"/>
        <v>1</v>
      </c>
    </row>
    <row r="60" spans="1:83" outlineLevel="1" x14ac:dyDescent="0.6">
      <c r="A60" s="205">
        <v>5</v>
      </c>
      <c r="B60" s="206" t="s">
        <v>185</v>
      </c>
      <c r="C60" s="7"/>
      <c r="D60" s="1">
        <v>5</v>
      </c>
      <c r="E60" s="207">
        <v>5</v>
      </c>
      <c r="F60" s="209">
        <f t="shared" si="8"/>
        <v>0</v>
      </c>
      <c r="G60" s="209">
        <f t="shared" si="8"/>
        <v>0</v>
      </c>
      <c r="H60" s="209">
        <f t="shared" si="8"/>
        <v>0</v>
      </c>
      <c r="I60" s="209">
        <f t="shared" si="8"/>
        <v>5.3754999999999997</v>
      </c>
      <c r="J60" s="210">
        <f t="shared" si="8"/>
        <v>5.5148000000000001</v>
      </c>
      <c r="K60" s="210">
        <f t="shared" si="8"/>
        <v>4.6531000000000002</v>
      </c>
      <c r="L60" s="210">
        <f t="shared" si="8"/>
        <v>4.5534999999999997</v>
      </c>
      <c r="M60" s="210">
        <f t="shared" si="8"/>
        <v>4.6677</v>
      </c>
      <c r="N60" s="210">
        <f t="shared" si="8"/>
        <v>4.742</v>
      </c>
      <c r="O60" s="210">
        <f t="shared" si="8"/>
        <v>4.6531000000000002</v>
      </c>
      <c r="P60" s="210">
        <f t="shared" si="9"/>
        <v>4.5815000000000001</v>
      </c>
      <c r="Q60" s="210">
        <f t="shared" si="9"/>
        <v>4.4984999999999999</v>
      </c>
      <c r="R60" s="210">
        <f t="shared" si="9"/>
        <v>4.5258000000000003</v>
      </c>
      <c r="S60" s="210">
        <f t="shared" si="9"/>
        <v>4.5534999999999997</v>
      </c>
      <c r="T60" s="210">
        <f t="shared" si="9"/>
        <v>4.4984999999999999</v>
      </c>
      <c r="U60" s="210">
        <f t="shared" si="9"/>
        <v>4.4447999999999999</v>
      </c>
      <c r="V60" s="210">
        <f t="shared" si="9"/>
        <v>4.4184000000000001</v>
      </c>
      <c r="W60" s="210">
        <f t="shared" si="9"/>
        <v>4.3794000000000004</v>
      </c>
      <c r="X60" s="210">
        <f t="shared" si="9"/>
        <v>4.3159000000000001</v>
      </c>
      <c r="Y60" s="210">
        <f t="shared" si="9"/>
        <v>4.2180999999999997</v>
      </c>
      <c r="Z60" s="210">
        <f t="shared" si="10"/>
        <v>4.1592000000000002</v>
      </c>
      <c r="AA60" s="210">
        <f t="shared" si="10"/>
        <v>4.2061999999999999</v>
      </c>
      <c r="AB60" s="210">
        <f t="shared" si="10"/>
        <v>4.2180999999999997</v>
      </c>
      <c r="AC60" s="210">
        <f t="shared" si="10"/>
        <v>4.1475999999999997</v>
      </c>
      <c r="AD60" s="210">
        <f t="shared" si="10"/>
        <v>3.9496000000000002</v>
      </c>
      <c r="AE60" s="210">
        <f t="shared" si="10"/>
        <v>3.7985000000000002</v>
      </c>
      <c r="AF60" s="210">
        <f t="shared" si="10"/>
        <v>3.6856</v>
      </c>
      <c r="AG60" s="210">
        <f t="shared" si="10"/>
        <v>3.4628000000000001</v>
      </c>
      <c r="AH60" s="210">
        <f t="shared" si="10"/>
        <v>3.0512000000000001</v>
      </c>
      <c r="AI60" s="210">
        <f t="shared" si="10"/>
        <v>2.9196</v>
      </c>
      <c r="AJ60" s="210">
        <f t="shared" si="11"/>
        <v>2.8147000000000002</v>
      </c>
      <c r="AK60" s="210">
        <f t="shared" si="11"/>
        <v>2.7321</v>
      </c>
      <c r="AL60" s="210">
        <f t="shared" si="11"/>
        <v>2.7023999999999999</v>
      </c>
      <c r="AM60" s="210">
        <f t="shared" si="11"/>
        <v>2.6076999999999999</v>
      </c>
      <c r="AN60" s="210">
        <f t="shared" si="11"/>
        <v>2.4449999999999998</v>
      </c>
      <c r="AO60" s="210">
        <f t="shared" si="11"/>
        <v>2.2907999999999999</v>
      </c>
      <c r="AP60" s="210">
        <f t="shared" si="11"/>
        <v>2.1547999999999998</v>
      </c>
      <c r="AQ60" s="210">
        <f t="shared" si="11"/>
        <v>2.1181000000000001</v>
      </c>
      <c r="AR60" s="210">
        <f t="shared" si="11"/>
        <v>2.0594999999999999</v>
      </c>
      <c r="AS60" s="210">
        <f t="shared" si="11"/>
        <v>2.0148999999999999</v>
      </c>
      <c r="AT60" s="210">
        <f t="shared" si="12"/>
        <v>2.0314000000000001</v>
      </c>
      <c r="AU60" s="210">
        <f t="shared" si="12"/>
        <v>2.0796000000000001</v>
      </c>
      <c r="AV60" s="210">
        <f t="shared" si="12"/>
        <v>2.0480999999999998</v>
      </c>
      <c r="AW60" s="210">
        <f t="shared" si="12"/>
        <v>1.996</v>
      </c>
      <c r="AX60" s="210">
        <f t="shared" si="12"/>
        <v>1.9643999999999999</v>
      </c>
      <c r="AY60" s="210">
        <f t="shared" si="12"/>
        <v>1.9238</v>
      </c>
      <c r="AZ60" s="210">
        <f t="shared" si="12"/>
        <v>1.8968</v>
      </c>
      <c r="BA60" s="210">
        <f t="shared" si="12"/>
        <v>1.8944000000000001</v>
      </c>
      <c r="BB60" s="210">
        <f t="shared" si="12"/>
        <v>1.8895999999999999</v>
      </c>
      <c r="BC60" s="210">
        <f t="shared" si="12"/>
        <v>1.8566</v>
      </c>
      <c r="BD60" s="210">
        <f t="shared" si="13"/>
        <v>1.8872</v>
      </c>
      <c r="BE60" s="210">
        <f t="shared" si="13"/>
        <v>1.8658999999999999</v>
      </c>
      <c r="BF60" s="210">
        <f t="shared" si="13"/>
        <v>1.8658999999999999</v>
      </c>
      <c r="BG60" s="210">
        <f t="shared" si="13"/>
        <v>1.8944000000000001</v>
      </c>
      <c r="BH60" s="210">
        <f t="shared" si="13"/>
        <v>1.8589</v>
      </c>
      <c r="BI60" s="210">
        <f t="shared" si="13"/>
        <v>1.8005</v>
      </c>
      <c r="BJ60" s="210">
        <f t="shared" si="13"/>
        <v>1.8113999999999999</v>
      </c>
      <c r="BK60" s="210">
        <f t="shared" si="13"/>
        <v>1.7854000000000001</v>
      </c>
      <c r="BL60" s="210">
        <f t="shared" si="13"/>
        <v>1.76</v>
      </c>
      <c r="BM60" s="210">
        <f t="shared" si="13"/>
        <v>1.6959</v>
      </c>
      <c r="BN60" s="210">
        <f t="shared" si="14"/>
        <v>1.6096999999999999</v>
      </c>
      <c r="BO60" s="210">
        <f t="shared" si="14"/>
        <v>1.5908</v>
      </c>
      <c r="BP60" s="210">
        <f t="shared" si="14"/>
        <v>1.5132000000000001</v>
      </c>
      <c r="BQ60" s="210">
        <f t="shared" si="14"/>
        <v>1.5657000000000001</v>
      </c>
      <c r="BR60" s="210">
        <f t="shared" si="14"/>
        <v>1.5527</v>
      </c>
      <c r="BS60" s="210">
        <f t="shared" si="14"/>
        <v>1.4816</v>
      </c>
      <c r="BT60" s="210">
        <f t="shared" si="14"/>
        <v>1.4612000000000001</v>
      </c>
      <c r="BU60" s="210">
        <f t="shared" si="14"/>
        <v>1.4598</v>
      </c>
      <c r="BV60" s="210">
        <f t="shared" si="14"/>
        <v>1.4699</v>
      </c>
      <c r="BW60" s="210">
        <f t="shared" si="14"/>
        <v>1.4890000000000001</v>
      </c>
      <c r="BX60" s="210">
        <f t="shared" si="15"/>
        <v>1.5101</v>
      </c>
      <c r="BY60" s="210">
        <f t="shared" si="15"/>
        <v>1.4728000000000001</v>
      </c>
      <c r="BZ60" s="210">
        <f t="shared" si="15"/>
        <v>1.4386000000000001</v>
      </c>
      <c r="CA60" s="210">
        <f t="shared" si="15"/>
        <v>1.4221999999999999</v>
      </c>
      <c r="CB60" s="210">
        <f t="shared" si="15"/>
        <v>1.429</v>
      </c>
      <c r="CC60" s="210">
        <f t="shared" si="15"/>
        <v>1.2992999999999999</v>
      </c>
      <c r="CD60" s="210">
        <f t="shared" si="15"/>
        <v>0.97899999999999998</v>
      </c>
      <c r="CE60" s="210">
        <f t="shared" si="16"/>
        <v>1</v>
      </c>
    </row>
    <row r="61" spans="1:83" outlineLevel="1" x14ac:dyDescent="0.6">
      <c r="A61" s="205">
        <v>5</v>
      </c>
      <c r="B61" s="206" t="s">
        <v>186</v>
      </c>
      <c r="C61" s="7"/>
      <c r="D61" s="1">
        <v>8</v>
      </c>
      <c r="E61" s="207">
        <v>8</v>
      </c>
      <c r="F61" s="209">
        <f t="shared" ref="F61:O70" si="17">VLOOKUP($A61,$A$11:$CE$15,F$49)</f>
        <v>0</v>
      </c>
      <c r="G61" s="209">
        <f t="shared" si="17"/>
        <v>0</v>
      </c>
      <c r="H61" s="209">
        <f t="shared" si="17"/>
        <v>0</v>
      </c>
      <c r="I61" s="209">
        <f t="shared" si="17"/>
        <v>5.3754999999999997</v>
      </c>
      <c r="J61" s="210">
        <f t="shared" si="17"/>
        <v>5.5148000000000001</v>
      </c>
      <c r="K61" s="210">
        <f t="shared" si="17"/>
        <v>4.6531000000000002</v>
      </c>
      <c r="L61" s="210">
        <f t="shared" si="17"/>
        <v>4.5534999999999997</v>
      </c>
      <c r="M61" s="210">
        <f t="shared" si="17"/>
        <v>4.6677</v>
      </c>
      <c r="N61" s="210">
        <f t="shared" si="17"/>
        <v>4.742</v>
      </c>
      <c r="O61" s="210">
        <f t="shared" si="17"/>
        <v>4.6531000000000002</v>
      </c>
      <c r="P61" s="210">
        <f t="shared" ref="P61:Y70" si="18">VLOOKUP($A61,$A$11:$CE$15,P$49)</f>
        <v>4.5815000000000001</v>
      </c>
      <c r="Q61" s="210">
        <f t="shared" si="18"/>
        <v>4.4984999999999999</v>
      </c>
      <c r="R61" s="210">
        <f t="shared" si="18"/>
        <v>4.5258000000000003</v>
      </c>
      <c r="S61" s="210">
        <f t="shared" si="18"/>
        <v>4.5534999999999997</v>
      </c>
      <c r="T61" s="210">
        <f t="shared" si="18"/>
        <v>4.4984999999999999</v>
      </c>
      <c r="U61" s="210">
        <f t="shared" si="18"/>
        <v>4.4447999999999999</v>
      </c>
      <c r="V61" s="210">
        <f t="shared" si="18"/>
        <v>4.4184000000000001</v>
      </c>
      <c r="W61" s="210">
        <f t="shared" si="18"/>
        <v>4.3794000000000004</v>
      </c>
      <c r="X61" s="210">
        <f t="shared" si="18"/>
        <v>4.3159000000000001</v>
      </c>
      <c r="Y61" s="210">
        <f t="shared" si="18"/>
        <v>4.2180999999999997</v>
      </c>
      <c r="Z61" s="210">
        <f t="shared" ref="Z61:AI70" si="19">VLOOKUP($A61,$A$11:$CE$15,Z$49)</f>
        <v>4.1592000000000002</v>
      </c>
      <c r="AA61" s="210">
        <f t="shared" si="19"/>
        <v>4.2061999999999999</v>
      </c>
      <c r="AB61" s="210">
        <f t="shared" si="19"/>
        <v>4.2180999999999997</v>
      </c>
      <c r="AC61" s="210">
        <f t="shared" si="19"/>
        <v>4.1475999999999997</v>
      </c>
      <c r="AD61" s="210">
        <f t="shared" si="19"/>
        <v>3.9496000000000002</v>
      </c>
      <c r="AE61" s="210">
        <f t="shared" si="19"/>
        <v>3.7985000000000002</v>
      </c>
      <c r="AF61" s="210">
        <f t="shared" si="19"/>
        <v>3.6856</v>
      </c>
      <c r="AG61" s="210">
        <f t="shared" si="19"/>
        <v>3.4628000000000001</v>
      </c>
      <c r="AH61" s="210">
        <f t="shared" si="19"/>
        <v>3.0512000000000001</v>
      </c>
      <c r="AI61" s="210">
        <f t="shared" si="19"/>
        <v>2.9196</v>
      </c>
      <c r="AJ61" s="210">
        <f t="shared" ref="AJ61:AS70" si="20">VLOOKUP($A61,$A$11:$CE$15,AJ$49)</f>
        <v>2.8147000000000002</v>
      </c>
      <c r="AK61" s="210">
        <f t="shared" si="20"/>
        <v>2.7321</v>
      </c>
      <c r="AL61" s="210">
        <f t="shared" si="20"/>
        <v>2.7023999999999999</v>
      </c>
      <c r="AM61" s="210">
        <f t="shared" si="20"/>
        <v>2.6076999999999999</v>
      </c>
      <c r="AN61" s="210">
        <f t="shared" si="20"/>
        <v>2.4449999999999998</v>
      </c>
      <c r="AO61" s="210">
        <f t="shared" si="20"/>
        <v>2.2907999999999999</v>
      </c>
      <c r="AP61" s="210">
        <f t="shared" si="20"/>
        <v>2.1547999999999998</v>
      </c>
      <c r="AQ61" s="210">
        <f t="shared" si="20"/>
        <v>2.1181000000000001</v>
      </c>
      <c r="AR61" s="210">
        <f t="shared" si="20"/>
        <v>2.0594999999999999</v>
      </c>
      <c r="AS61" s="210">
        <f t="shared" si="20"/>
        <v>2.0148999999999999</v>
      </c>
      <c r="AT61" s="210">
        <f t="shared" ref="AT61:BC70" si="21">VLOOKUP($A61,$A$11:$CE$15,AT$49)</f>
        <v>2.0314000000000001</v>
      </c>
      <c r="AU61" s="210">
        <f t="shared" si="21"/>
        <v>2.0796000000000001</v>
      </c>
      <c r="AV61" s="210">
        <f t="shared" si="21"/>
        <v>2.0480999999999998</v>
      </c>
      <c r="AW61" s="210">
        <f t="shared" si="21"/>
        <v>1.996</v>
      </c>
      <c r="AX61" s="210">
        <f t="shared" si="21"/>
        <v>1.9643999999999999</v>
      </c>
      <c r="AY61" s="210">
        <f t="shared" si="21"/>
        <v>1.9238</v>
      </c>
      <c r="AZ61" s="210">
        <f t="shared" si="21"/>
        <v>1.8968</v>
      </c>
      <c r="BA61" s="210">
        <f t="shared" si="21"/>
        <v>1.8944000000000001</v>
      </c>
      <c r="BB61" s="210">
        <f t="shared" si="21"/>
        <v>1.8895999999999999</v>
      </c>
      <c r="BC61" s="210">
        <f t="shared" si="21"/>
        <v>1.8566</v>
      </c>
      <c r="BD61" s="210">
        <f t="shared" ref="BD61:BM70" si="22">VLOOKUP($A61,$A$11:$CE$15,BD$49)</f>
        <v>1.8872</v>
      </c>
      <c r="BE61" s="210">
        <f t="shared" si="22"/>
        <v>1.8658999999999999</v>
      </c>
      <c r="BF61" s="210">
        <f t="shared" si="22"/>
        <v>1.8658999999999999</v>
      </c>
      <c r="BG61" s="210">
        <f t="shared" si="22"/>
        <v>1.8944000000000001</v>
      </c>
      <c r="BH61" s="210">
        <f t="shared" si="22"/>
        <v>1.8589</v>
      </c>
      <c r="BI61" s="210">
        <f t="shared" si="22"/>
        <v>1.8005</v>
      </c>
      <c r="BJ61" s="210">
        <f t="shared" si="22"/>
        <v>1.8113999999999999</v>
      </c>
      <c r="BK61" s="210">
        <f t="shared" si="22"/>
        <v>1.7854000000000001</v>
      </c>
      <c r="BL61" s="210">
        <f t="shared" si="22"/>
        <v>1.76</v>
      </c>
      <c r="BM61" s="210">
        <f t="shared" si="22"/>
        <v>1.6959</v>
      </c>
      <c r="BN61" s="210">
        <f t="shared" ref="BN61:BW70" si="23">VLOOKUP($A61,$A$11:$CE$15,BN$49)</f>
        <v>1.6096999999999999</v>
      </c>
      <c r="BO61" s="210">
        <f t="shared" si="23"/>
        <v>1.5908</v>
      </c>
      <c r="BP61" s="210">
        <f t="shared" si="23"/>
        <v>1.5132000000000001</v>
      </c>
      <c r="BQ61" s="210">
        <f t="shared" si="23"/>
        <v>1.5657000000000001</v>
      </c>
      <c r="BR61" s="210">
        <f t="shared" si="23"/>
        <v>1.5527</v>
      </c>
      <c r="BS61" s="210">
        <f t="shared" si="23"/>
        <v>1.4816</v>
      </c>
      <c r="BT61" s="210">
        <f t="shared" si="23"/>
        <v>1.4612000000000001</v>
      </c>
      <c r="BU61" s="210">
        <f t="shared" si="23"/>
        <v>1.4598</v>
      </c>
      <c r="BV61" s="210">
        <f t="shared" si="23"/>
        <v>1.4699</v>
      </c>
      <c r="BW61" s="210">
        <f t="shared" si="23"/>
        <v>1.4890000000000001</v>
      </c>
      <c r="BX61" s="210">
        <f t="shared" ref="BX61:CD76" si="24">VLOOKUP($A61,$A$11:$CE$15,BX$49)</f>
        <v>1.5101</v>
      </c>
      <c r="BY61" s="210">
        <f t="shared" si="24"/>
        <v>1.4728000000000001</v>
      </c>
      <c r="BZ61" s="210">
        <f t="shared" si="24"/>
        <v>1.4386000000000001</v>
      </c>
      <c r="CA61" s="210">
        <f t="shared" si="24"/>
        <v>1.4221999999999999</v>
      </c>
      <c r="CB61" s="210">
        <f t="shared" si="24"/>
        <v>1.429</v>
      </c>
      <c r="CC61" s="210">
        <f t="shared" si="24"/>
        <v>1.2992999999999999</v>
      </c>
      <c r="CD61" s="210">
        <f t="shared" si="15"/>
        <v>0.97899999999999998</v>
      </c>
      <c r="CE61" s="210">
        <f t="shared" si="16"/>
        <v>1</v>
      </c>
    </row>
    <row r="62" spans="1:83" outlineLevel="1" x14ac:dyDescent="0.6">
      <c r="A62" s="205">
        <v>3</v>
      </c>
      <c r="B62" s="206" t="s">
        <v>336</v>
      </c>
      <c r="C62" s="7"/>
      <c r="D62" s="1">
        <v>40</v>
      </c>
      <c r="E62" s="207">
        <v>50</v>
      </c>
      <c r="F62" s="209">
        <f>VLOOKUP($A62,$A$11:$CE$15,F$49)</f>
        <v>0</v>
      </c>
      <c r="G62" s="209">
        <f t="shared" si="17"/>
        <v>0</v>
      </c>
      <c r="H62" s="209">
        <f t="shared" si="17"/>
        <v>0</v>
      </c>
      <c r="I62" s="209">
        <f t="shared" si="17"/>
        <v>0</v>
      </c>
      <c r="J62" s="210">
        <f t="shared" si="17"/>
        <v>0</v>
      </c>
      <c r="K62" s="210">
        <f t="shared" si="17"/>
        <v>0</v>
      </c>
      <c r="L62" s="210">
        <f t="shared" si="17"/>
        <v>0</v>
      </c>
      <c r="M62" s="210">
        <f t="shared" si="17"/>
        <v>0</v>
      </c>
      <c r="N62" s="210">
        <f t="shared" si="17"/>
        <v>0</v>
      </c>
      <c r="O62" s="210">
        <f t="shared" si="17"/>
        <v>0</v>
      </c>
      <c r="P62" s="210">
        <f t="shared" si="18"/>
        <v>0</v>
      </c>
      <c r="Q62" s="210">
        <f t="shared" si="18"/>
        <v>0</v>
      </c>
      <c r="R62" s="210">
        <f t="shared" si="18"/>
        <v>4.0740999999999996</v>
      </c>
      <c r="S62" s="210">
        <f t="shared" si="18"/>
        <v>3.9792999999999998</v>
      </c>
      <c r="T62" s="210">
        <f t="shared" si="18"/>
        <v>3.8119000000000001</v>
      </c>
      <c r="U62" s="210">
        <f t="shared" si="18"/>
        <v>3.7198000000000002</v>
      </c>
      <c r="V62" s="210">
        <f t="shared" si="18"/>
        <v>3.6406999999999998</v>
      </c>
      <c r="W62" s="210">
        <f t="shared" si="18"/>
        <v>3.6667000000000001</v>
      </c>
      <c r="X62" s="210">
        <f t="shared" si="18"/>
        <v>3.5402</v>
      </c>
      <c r="Y62" s="210">
        <f t="shared" si="18"/>
        <v>3.4070999999999998</v>
      </c>
      <c r="Z62" s="210">
        <f t="shared" si="19"/>
        <v>3.2149999999999999</v>
      </c>
      <c r="AA62" s="210">
        <f t="shared" si="19"/>
        <v>3.5402</v>
      </c>
      <c r="AB62" s="210">
        <f t="shared" si="19"/>
        <v>3.5897000000000001</v>
      </c>
      <c r="AC62" s="210">
        <f t="shared" si="19"/>
        <v>3.319</v>
      </c>
      <c r="AD62" s="210">
        <f t="shared" si="19"/>
        <v>2.9672000000000001</v>
      </c>
      <c r="AE62" s="210">
        <f t="shared" si="19"/>
        <v>2.9903</v>
      </c>
      <c r="AF62" s="210">
        <f t="shared" si="19"/>
        <v>3.0078</v>
      </c>
      <c r="AG62" s="210">
        <f t="shared" si="19"/>
        <v>2.8839000000000001</v>
      </c>
      <c r="AH62" s="210">
        <f t="shared" si="19"/>
        <v>2.6970000000000001</v>
      </c>
      <c r="AI62" s="210">
        <f t="shared" si="19"/>
        <v>2.8102</v>
      </c>
      <c r="AJ62" s="210">
        <f t="shared" si="20"/>
        <v>2.7160000000000002</v>
      </c>
      <c r="AK62" s="210">
        <f t="shared" si="20"/>
        <v>2.6783000000000001</v>
      </c>
      <c r="AL62" s="210">
        <f t="shared" si="20"/>
        <v>2.6970000000000001</v>
      </c>
      <c r="AM62" s="210">
        <f t="shared" si="20"/>
        <v>2.5041000000000002</v>
      </c>
      <c r="AN62" s="210">
        <f t="shared" si="20"/>
        <v>2.2713999999999999</v>
      </c>
      <c r="AO62" s="210">
        <f t="shared" si="20"/>
        <v>2.1598999999999999</v>
      </c>
      <c r="AP62" s="210">
        <f t="shared" si="20"/>
        <v>2.1038000000000001</v>
      </c>
      <c r="AQ62" s="210">
        <f t="shared" si="20"/>
        <v>2.1067</v>
      </c>
      <c r="AR62" s="210">
        <f t="shared" si="20"/>
        <v>2.0981000000000001</v>
      </c>
      <c r="AS62" s="210">
        <f t="shared" si="20"/>
        <v>2.0838999999999999</v>
      </c>
      <c r="AT62" s="210">
        <f t="shared" si="21"/>
        <v>2.0533000000000001</v>
      </c>
      <c r="AU62" s="210">
        <f t="shared" si="21"/>
        <v>2.0183</v>
      </c>
      <c r="AV62" s="210">
        <f t="shared" si="21"/>
        <v>1.9769000000000001</v>
      </c>
      <c r="AW62" s="210">
        <f t="shared" si="21"/>
        <v>1.925</v>
      </c>
      <c r="AX62" s="210">
        <f t="shared" si="21"/>
        <v>1.8712</v>
      </c>
      <c r="AY62" s="210">
        <f t="shared" si="21"/>
        <v>1.8032999999999999</v>
      </c>
      <c r="AZ62" s="210">
        <f t="shared" si="21"/>
        <v>1.75</v>
      </c>
      <c r="BA62" s="210">
        <f t="shared" si="21"/>
        <v>1.7441</v>
      </c>
      <c r="BB62" s="210">
        <f t="shared" si="21"/>
        <v>1.746</v>
      </c>
      <c r="BC62" s="210">
        <f t="shared" si="21"/>
        <v>1.754</v>
      </c>
      <c r="BD62" s="210">
        <f t="shared" si="22"/>
        <v>1.8011999999999999</v>
      </c>
      <c r="BE62" s="210">
        <f t="shared" si="22"/>
        <v>1.8332999999999999</v>
      </c>
      <c r="BF62" s="210">
        <f t="shared" si="22"/>
        <v>1.8399000000000001</v>
      </c>
      <c r="BG62" s="210">
        <f t="shared" si="22"/>
        <v>1.8376999999999999</v>
      </c>
      <c r="BH62" s="210">
        <f t="shared" si="22"/>
        <v>1.7865</v>
      </c>
      <c r="BI62" s="210">
        <f t="shared" si="22"/>
        <v>1.7824</v>
      </c>
      <c r="BJ62" s="210">
        <f t="shared" si="22"/>
        <v>1.8139000000000001</v>
      </c>
      <c r="BK62" s="210">
        <f t="shared" si="22"/>
        <v>1.8443000000000001</v>
      </c>
      <c r="BL62" s="210">
        <f t="shared" si="22"/>
        <v>1.8118000000000001</v>
      </c>
      <c r="BM62" s="210">
        <f t="shared" si="22"/>
        <v>1.76</v>
      </c>
      <c r="BN62" s="210">
        <f t="shared" si="23"/>
        <v>1.7168000000000001</v>
      </c>
      <c r="BO62" s="210">
        <f t="shared" si="23"/>
        <v>1.6453</v>
      </c>
      <c r="BP62" s="210">
        <f t="shared" si="23"/>
        <v>1.5959000000000001</v>
      </c>
      <c r="BQ62" s="210">
        <f t="shared" si="23"/>
        <v>1.6126</v>
      </c>
      <c r="BR62" s="210">
        <f t="shared" si="23"/>
        <v>1.6435</v>
      </c>
      <c r="BS62" s="210">
        <f t="shared" si="23"/>
        <v>1.5892999999999999</v>
      </c>
      <c r="BT62" s="210">
        <f t="shared" si="23"/>
        <v>1.5827</v>
      </c>
      <c r="BU62" s="210">
        <f t="shared" si="23"/>
        <v>1.5844</v>
      </c>
      <c r="BV62" s="210">
        <f t="shared" si="23"/>
        <v>1.573</v>
      </c>
      <c r="BW62" s="210">
        <f t="shared" si="23"/>
        <v>1.54</v>
      </c>
      <c r="BX62" s="210">
        <f t="shared" si="24"/>
        <v>1.54</v>
      </c>
      <c r="BY62" s="210">
        <f t="shared" si="24"/>
        <v>1.4981</v>
      </c>
      <c r="BZ62" s="210">
        <f t="shared" si="24"/>
        <v>1.4352</v>
      </c>
      <c r="CA62" s="210">
        <f t="shared" si="24"/>
        <v>1.3835999999999999</v>
      </c>
      <c r="CB62" s="210">
        <f t="shared" si="24"/>
        <v>1.3568</v>
      </c>
      <c r="CC62" s="210">
        <f t="shared" si="24"/>
        <v>1.2865</v>
      </c>
      <c r="CD62" s="210">
        <f t="shared" si="15"/>
        <v>1.0709</v>
      </c>
      <c r="CE62" s="210">
        <f t="shared" si="16"/>
        <v>1</v>
      </c>
    </row>
    <row r="63" spans="1:83" outlineLevel="1" x14ac:dyDescent="0.6">
      <c r="A63" s="205">
        <v>2</v>
      </c>
      <c r="B63" s="206" t="s">
        <v>337</v>
      </c>
      <c r="C63" s="7"/>
      <c r="D63" s="1">
        <v>40</v>
      </c>
      <c r="E63" s="207">
        <v>50</v>
      </c>
      <c r="F63" s="209">
        <f t="shared" si="17"/>
        <v>0</v>
      </c>
      <c r="G63" s="209">
        <f t="shared" si="17"/>
        <v>0</v>
      </c>
      <c r="H63" s="209">
        <f t="shared" si="17"/>
        <v>0</v>
      </c>
      <c r="I63" s="209">
        <f t="shared" si="17"/>
        <v>0</v>
      </c>
      <c r="J63" s="210">
        <f t="shared" si="17"/>
        <v>0</v>
      </c>
      <c r="K63" s="210">
        <f t="shared" si="17"/>
        <v>0</v>
      </c>
      <c r="L63" s="210">
        <f t="shared" si="17"/>
        <v>0</v>
      </c>
      <c r="M63" s="210">
        <f t="shared" si="17"/>
        <v>0</v>
      </c>
      <c r="N63" s="210">
        <f t="shared" si="17"/>
        <v>0</v>
      </c>
      <c r="O63" s="210">
        <f t="shared" si="17"/>
        <v>0</v>
      </c>
      <c r="P63" s="210">
        <f t="shared" si="18"/>
        <v>0</v>
      </c>
      <c r="Q63" s="210">
        <f t="shared" si="18"/>
        <v>0</v>
      </c>
      <c r="R63" s="210">
        <f t="shared" si="18"/>
        <v>3.4327999999999999</v>
      </c>
      <c r="S63" s="210">
        <f t="shared" si="18"/>
        <v>3.3121</v>
      </c>
      <c r="T63" s="210">
        <f t="shared" si="18"/>
        <v>3.2132000000000001</v>
      </c>
      <c r="U63" s="210">
        <f t="shared" si="18"/>
        <v>3.2339000000000002</v>
      </c>
      <c r="V63" s="210">
        <f t="shared" si="18"/>
        <v>3.1593</v>
      </c>
      <c r="W63" s="210">
        <f t="shared" si="18"/>
        <v>3.1265999999999998</v>
      </c>
      <c r="X63" s="210">
        <f t="shared" si="18"/>
        <v>2.8815</v>
      </c>
      <c r="Y63" s="210">
        <f t="shared" si="18"/>
        <v>2.7202000000000002</v>
      </c>
      <c r="Z63" s="210">
        <f t="shared" si="19"/>
        <v>2.5455999999999999</v>
      </c>
      <c r="AA63" s="210">
        <f t="shared" si="19"/>
        <v>2.7907000000000002</v>
      </c>
      <c r="AB63" s="210">
        <f t="shared" si="19"/>
        <v>2.7856000000000001</v>
      </c>
      <c r="AC63" s="210">
        <f t="shared" si="19"/>
        <v>2.6625000000000001</v>
      </c>
      <c r="AD63" s="210">
        <f t="shared" si="19"/>
        <v>2.4744999999999999</v>
      </c>
      <c r="AE63" s="210">
        <f t="shared" si="19"/>
        <v>2.5413000000000001</v>
      </c>
      <c r="AF63" s="210">
        <f t="shared" si="19"/>
        <v>2.5243000000000002</v>
      </c>
      <c r="AG63" s="210">
        <f t="shared" si="19"/>
        <v>2.3997000000000002</v>
      </c>
      <c r="AH63" s="210">
        <f t="shared" si="19"/>
        <v>2.2593999999999999</v>
      </c>
      <c r="AI63" s="210">
        <f t="shared" si="19"/>
        <v>2.3732000000000002</v>
      </c>
      <c r="AJ63" s="210">
        <f t="shared" si="20"/>
        <v>2.3184999999999998</v>
      </c>
      <c r="AK63" s="210">
        <f t="shared" si="20"/>
        <v>2.2938000000000001</v>
      </c>
      <c r="AL63" s="210">
        <f t="shared" si="20"/>
        <v>2.2425999999999999</v>
      </c>
      <c r="AM63" s="210">
        <f t="shared" si="20"/>
        <v>2.0615999999999999</v>
      </c>
      <c r="AN63" s="210">
        <f t="shared" si="20"/>
        <v>1.8861000000000001</v>
      </c>
      <c r="AO63" s="210">
        <f t="shared" si="20"/>
        <v>1.8222</v>
      </c>
      <c r="AP63" s="210">
        <f t="shared" si="20"/>
        <v>1.8222</v>
      </c>
      <c r="AQ63" s="210">
        <f t="shared" si="20"/>
        <v>1.7770999999999999</v>
      </c>
      <c r="AR63" s="210">
        <f t="shared" si="20"/>
        <v>1.7402</v>
      </c>
      <c r="AS63" s="210">
        <f t="shared" si="20"/>
        <v>1.7163999999999999</v>
      </c>
      <c r="AT63" s="210">
        <f t="shared" si="21"/>
        <v>1.7362</v>
      </c>
      <c r="AU63" s="210">
        <f t="shared" si="21"/>
        <v>1.7124999999999999</v>
      </c>
      <c r="AV63" s="210">
        <f t="shared" si="21"/>
        <v>1.6452</v>
      </c>
      <c r="AW63" s="210">
        <f t="shared" si="21"/>
        <v>1.5964</v>
      </c>
      <c r="AX63" s="210">
        <f t="shared" si="21"/>
        <v>1.5947</v>
      </c>
      <c r="AY63" s="210">
        <f t="shared" si="21"/>
        <v>1.5488</v>
      </c>
      <c r="AZ63" s="210">
        <f t="shared" si="21"/>
        <v>1.5192000000000001</v>
      </c>
      <c r="BA63" s="210">
        <f t="shared" si="21"/>
        <v>1.5330999999999999</v>
      </c>
      <c r="BB63" s="210">
        <f t="shared" si="21"/>
        <v>1.5456000000000001</v>
      </c>
      <c r="BC63" s="210">
        <f t="shared" si="21"/>
        <v>1.5632999999999999</v>
      </c>
      <c r="BD63" s="210">
        <f t="shared" si="22"/>
        <v>1.6327</v>
      </c>
      <c r="BE63" s="210">
        <f t="shared" si="22"/>
        <v>1.7048000000000001</v>
      </c>
      <c r="BF63" s="210">
        <f t="shared" si="22"/>
        <v>1.7402</v>
      </c>
      <c r="BG63" s="210">
        <f t="shared" si="22"/>
        <v>1.7544</v>
      </c>
      <c r="BH63" s="210">
        <f t="shared" si="22"/>
        <v>1.7085999999999999</v>
      </c>
      <c r="BI63" s="210">
        <f t="shared" si="22"/>
        <v>1.7143999999999999</v>
      </c>
      <c r="BJ63" s="210">
        <f t="shared" si="22"/>
        <v>1.7322</v>
      </c>
      <c r="BK63" s="210">
        <f t="shared" si="22"/>
        <v>1.7503</v>
      </c>
      <c r="BL63" s="210">
        <f t="shared" si="22"/>
        <v>1.7523</v>
      </c>
      <c r="BM63" s="210">
        <f t="shared" si="22"/>
        <v>1.7645999999999999</v>
      </c>
      <c r="BN63" s="210">
        <f t="shared" si="23"/>
        <v>1.7009000000000001</v>
      </c>
      <c r="BO63" s="210">
        <f t="shared" si="23"/>
        <v>1.6541999999999999</v>
      </c>
      <c r="BP63" s="210">
        <f t="shared" si="23"/>
        <v>1.6397999999999999</v>
      </c>
      <c r="BQ63" s="210">
        <f t="shared" si="23"/>
        <v>1.6652</v>
      </c>
      <c r="BR63" s="210">
        <f t="shared" si="23"/>
        <v>1.6506000000000001</v>
      </c>
      <c r="BS63" s="210">
        <f t="shared" si="23"/>
        <v>1.5730999999999999</v>
      </c>
      <c r="BT63" s="210">
        <f t="shared" si="23"/>
        <v>1.552</v>
      </c>
      <c r="BU63" s="210">
        <f t="shared" si="23"/>
        <v>1.5551999999999999</v>
      </c>
      <c r="BV63" s="210">
        <f t="shared" si="23"/>
        <v>1.5504</v>
      </c>
      <c r="BW63" s="210">
        <f t="shared" si="23"/>
        <v>1.5069999999999999</v>
      </c>
      <c r="BX63" s="210">
        <f t="shared" si="24"/>
        <v>1.5069999999999999</v>
      </c>
      <c r="BY63" s="210">
        <f t="shared" si="24"/>
        <v>1.466</v>
      </c>
      <c r="BZ63" s="210">
        <f t="shared" si="24"/>
        <v>1.4018999999999999</v>
      </c>
      <c r="CA63" s="210">
        <f t="shared" si="24"/>
        <v>1.3454999999999999</v>
      </c>
      <c r="CB63" s="210">
        <f t="shared" si="24"/>
        <v>1.3219000000000001</v>
      </c>
      <c r="CC63" s="210">
        <f t="shared" si="24"/>
        <v>1.2517</v>
      </c>
      <c r="CD63" s="210">
        <f t="shared" si="15"/>
        <v>1.0672999999999999</v>
      </c>
      <c r="CE63" s="210">
        <f t="shared" si="16"/>
        <v>1</v>
      </c>
    </row>
    <row r="64" spans="1:83" outlineLevel="1" x14ac:dyDescent="0.6">
      <c r="A64" s="205">
        <v>2</v>
      </c>
      <c r="B64" s="206" t="s">
        <v>338</v>
      </c>
      <c r="C64" s="7"/>
      <c r="D64" s="1">
        <v>40</v>
      </c>
      <c r="E64" s="207">
        <v>50</v>
      </c>
      <c r="F64" s="209">
        <f t="shared" si="17"/>
        <v>0</v>
      </c>
      <c r="G64" s="209">
        <f t="shared" si="17"/>
        <v>0</v>
      </c>
      <c r="H64" s="209">
        <f t="shared" si="17"/>
        <v>0</v>
      </c>
      <c r="I64" s="209">
        <f t="shared" si="17"/>
        <v>0</v>
      </c>
      <c r="J64" s="210">
        <f t="shared" si="17"/>
        <v>0</v>
      </c>
      <c r="K64" s="210">
        <f t="shared" si="17"/>
        <v>0</v>
      </c>
      <c r="L64" s="210">
        <f t="shared" si="17"/>
        <v>0</v>
      </c>
      <c r="M64" s="210">
        <f t="shared" si="17"/>
        <v>0</v>
      </c>
      <c r="N64" s="210">
        <f t="shared" si="17"/>
        <v>0</v>
      </c>
      <c r="O64" s="210">
        <f t="shared" si="17"/>
        <v>0</v>
      </c>
      <c r="P64" s="210">
        <f t="shared" si="18"/>
        <v>0</v>
      </c>
      <c r="Q64" s="210">
        <f t="shared" si="18"/>
        <v>0</v>
      </c>
      <c r="R64" s="210">
        <f t="shared" si="18"/>
        <v>3.4327999999999999</v>
      </c>
      <c r="S64" s="210">
        <f t="shared" si="18"/>
        <v>3.3121</v>
      </c>
      <c r="T64" s="210">
        <f t="shared" si="18"/>
        <v>3.2132000000000001</v>
      </c>
      <c r="U64" s="210">
        <f t="shared" si="18"/>
        <v>3.2339000000000002</v>
      </c>
      <c r="V64" s="210">
        <f t="shared" si="18"/>
        <v>3.1593</v>
      </c>
      <c r="W64" s="210">
        <f t="shared" si="18"/>
        <v>3.1265999999999998</v>
      </c>
      <c r="X64" s="210">
        <f t="shared" si="18"/>
        <v>2.8815</v>
      </c>
      <c r="Y64" s="210">
        <f t="shared" si="18"/>
        <v>2.7202000000000002</v>
      </c>
      <c r="Z64" s="210">
        <f t="shared" si="19"/>
        <v>2.5455999999999999</v>
      </c>
      <c r="AA64" s="210">
        <f t="shared" si="19"/>
        <v>2.7907000000000002</v>
      </c>
      <c r="AB64" s="210">
        <f t="shared" si="19"/>
        <v>2.7856000000000001</v>
      </c>
      <c r="AC64" s="210">
        <f t="shared" si="19"/>
        <v>2.6625000000000001</v>
      </c>
      <c r="AD64" s="210">
        <f t="shared" si="19"/>
        <v>2.4744999999999999</v>
      </c>
      <c r="AE64" s="210">
        <f t="shared" si="19"/>
        <v>2.5413000000000001</v>
      </c>
      <c r="AF64" s="210">
        <f t="shared" si="19"/>
        <v>2.5243000000000002</v>
      </c>
      <c r="AG64" s="210">
        <f t="shared" si="19"/>
        <v>2.3997000000000002</v>
      </c>
      <c r="AH64" s="210">
        <f t="shared" si="19"/>
        <v>2.2593999999999999</v>
      </c>
      <c r="AI64" s="210">
        <f t="shared" si="19"/>
        <v>2.3732000000000002</v>
      </c>
      <c r="AJ64" s="210">
        <f t="shared" si="20"/>
        <v>2.3184999999999998</v>
      </c>
      <c r="AK64" s="210">
        <f t="shared" si="20"/>
        <v>2.2938000000000001</v>
      </c>
      <c r="AL64" s="210">
        <f t="shared" si="20"/>
        <v>2.2425999999999999</v>
      </c>
      <c r="AM64" s="210">
        <f t="shared" si="20"/>
        <v>2.0615999999999999</v>
      </c>
      <c r="AN64" s="210">
        <f t="shared" si="20"/>
        <v>1.8861000000000001</v>
      </c>
      <c r="AO64" s="210">
        <f t="shared" si="20"/>
        <v>1.8222</v>
      </c>
      <c r="AP64" s="210">
        <f t="shared" si="20"/>
        <v>1.8222</v>
      </c>
      <c r="AQ64" s="210">
        <f t="shared" si="20"/>
        <v>1.7770999999999999</v>
      </c>
      <c r="AR64" s="210">
        <f t="shared" si="20"/>
        <v>1.7402</v>
      </c>
      <c r="AS64" s="210">
        <f t="shared" si="20"/>
        <v>1.7163999999999999</v>
      </c>
      <c r="AT64" s="210">
        <f t="shared" si="21"/>
        <v>1.7362</v>
      </c>
      <c r="AU64" s="210">
        <f t="shared" si="21"/>
        <v>1.7124999999999999</v>
      </c>
      <c r="AV64" s="210">
        <f t="shared" si="21"/>
        <v>1.6452</v>
      </c>
      <c r="AW64" s="210">
        <f t="shared" si="21"/>
        <v>1.5964</v>
      </c>
      <c r="AX64" s="210">
        <f t="shared" si="21"/>
        <v>1.5947</v>
      </c>
      <c r="AY64" s="210">
        <f t="shared" si="21"/>
        <v>1.5488</v>
      </c>
      <c r="AZ64" s="210">
        <f t="shared" si="21"/>
        <v>1.5192000000000001</v>
      </c>
      <c r="BA64" s="210">
        <f t="shared" si="21"/>
        <v>1.5330999999999999</v>
      </c>
      <c r="BB64" s="210">
        <f t="shared" si="21"/>
        <v>1.5456000000000001</v>
      </c>
      <c r="BC64" s="210">
        <f t="shared" si="21"/>
        <v>1.5632999999999999</v>
      </c>
      <c r="BD64" s="210">
        <f t="shared" si="22"/>
        <v>1.6327</v>
      </c>
      <c r="BE64" s="210">
        <f t="shared" si="22"/>
        <v>1.7048000000000001</v>
      </c>
      <c r="BF64" s="210">
        <f t="shared" si="22"/>
        <v>1.7402</v>
      </c>
      <c r="BG64" s="210">
        <f t="shared" si="22"/>
        <v>1.7544</v>
      </c>
      <c r="BH64" s="210">
        <f t="shared" si="22"/>
        <v>1.7085999999999999</v>
      </c>
      <c r="BI64" s="210">
        <f t="shared" si="22"/>
        <v>1.7143999999999999</v>
      </c>
      <c r="BJ64" s="210">
        <f t="shared" si="22"/>
        <v>1.7322</v>
      </c>
      <c r="BK64" s="210">
        <f t="shared" si="22"/>
        <v>1.7503</v>
      </c>
      <c r="BL64" s="210">
        <f t="shared" si="22"/>
        <v>1.7523</v>
      </c>
      <c r="BM64" s="210">
        <f t="shared" si="22"/>
        <v>1.7645999999999999</v>
      </c>
      <c r="BN64" s="210">
        <f t="shared" si="23"/>
        <v>1.7009000000000001</v>
      </c>
      <c r="BO64" s="210">
        <f t="shared" si="23"/>
        <v>1.6541999999999999</v>
      </c>
      <c r="BP64" s="210">
        <f t="shared" si="23"/>
        <v>1.6397999999999999</v>
      </c>
      <c r="BQ64" s="210">
        <f t="shared" si="23"/>
        <v>1.6652</v>
      </c>
      <c r="BR64" s="210">
        <f t="shared" si="23"/>
        <v>1.6506000000000001</v>
      </c>
      <c r="BS64" s="210">
        <f t="shared" si="23"/>
        <v>1.5730999999999999</v>
      </c>
      <c r="BT64" s="210">
        <f t="shared" si="23"/>
        <v>1.552</v>
      </c>
      <c r="BU64" s="210">
        <f t="shared" si="23"/>
        <v>1.5551999999999999</v>
      </c>
      <c r="BV64" s="210">
        <f t="shared" si="23"/>
        <v>1.5504</v>
      </c>
      <c r="BW64" s="210">
        <f t="shared" si="23"/>
        <v>1.5069999999999999</v>
      </c>
      <c r="BX64" s="210">
        <f t="shared" si="24"/>
        <v>1.5069999999999999</v>
      </c>
      <c r="BY64" s="210">
        <f t="shared" si="24"/>
        <v>1.466</v>
      </c>
      <c r="BZ64" s="210">
        <f t="shared" si="24"/>
        <v>1.4018999999999999</v>
      </c>
      <c r="CA64" s="210">
        <f t="shared" si="24"/>
        <v>1.3454999999999999</v>
      </c>
      <c r="CB64" s="210">
        <f t="shared" si="24"/>
        <v>1.3219000000000001</v>
      </c>
      <c r="CC64" s="210">
        <f t="shared" si="24"/>
        <v>1.2517</v>
      </c>
      <c r="CD64" s="210">
        <f t="shared" si="15"/>
        <v>1.0672999999999999</v>
      </c>
      <c r="CE64" s="210">
        <f t="shared" si="16"/>
        <v>1</v>
      </c>
    </row>
    <row r="65" spans="1:83" outlineLevel="1" x14ac:dyDescent="0.6">
      <c r="A65" s="205">
        <v>5</v>
      </c>
      <c r="B65" s="206" t="s">
        <v>339</v>
      </c>
      <c r="C65" s="7"/>
      <c r="D65" s="1">
        <v>35</v>
      </c>
      <c r="E65" s="207">
        <v>45</v>
      </c>
      <c r="F65" s="209">
        <f t="shared" si="17"/>
        <v>0</v>
      </c>
      <c r="G65" s="209">
        <f t="shared" si="17"/>
        <v>0</v>
      </c>
      <c r="H65" s="209">
        <f t="shared" si="17"/>
        <v>0</v>
      </c>
      <c r="I65" s="209">
        <f t="shared" si="17"/>
        <v>5.3754999999999997</v>
      </c>
      <c r="J65" s="210">
        <f t="shared" si="17"/>
        <v>5.5148000000000001</v>
      </c>
      <c r="K65" s="210">
        <f t="shared" si="17"/>
        <v>4.6531000000000002</v>
      </c>
      <c r="L65" s="210">
        <f t="shared" si="17"/>
        <v>4.5534999999999997</v>
      </c>
      <c r="M65" s="210">
        <f t="shared" si="17"/>
        <v>4.6677</v>
      </c>
      <c r="N65" s="210">
        <f t="shared" si="17"/>
        <v>4.742</v>
      </c>
      <c r="O65" s="210">
        <f t="shared" si="17"/>
        <v>4.6531000000000002</v>
      </c>
      <c r="P65" s="210">
        <f t="shared" si="18"/>
        <v>4.5815000000000001</v>
      </c>
      <c r="Q65" s="210">
        <f t="shared" si="18"/>
        <v>4.4984999999999999</v>
      </c>
      <c r="R65" s="210">
        <f t="shared" si="18"/>
        <v>4.5258000000000003</v>
      </c>
      <c r="S65" s="210">
        <f t="shared" si="18"/>
        <v>4.5534999999999997</v>
      </c>
      <c r="T65" s="210">
        <f t="shared" si="18"/>
        <v>4.4984999999999999</v>
      </c>
      <c r="U65" s="210">
        <f t="shared" si="18"/>
        <v>4.4447999999999999</v>
      </c>
      <c r="V65" s="210">
        <f t="shared" si="18"/>
        <v>4.4184000000000001</v>
      </c>
      <c r="W65" s="210">
        <f t="shared" si="18"/>
        <v>4.3794000000000004</v>
      </c>
      <c r="X65" s="210">
        <f t="shared" si="18"/>
        <v>4.3159000000000001</v>
      </c>
      <c r="Y65" s="210">
        <f t="shared" si="18"/>
        <v>4.2180999999999997</v>
      </c>
      <c r="Z65" s="210">
        <f t="shared" si="19"/>
        <v>4.1592000000000002</v>
      </c>
      <c r="AA65" s="210">
        <f t="shared" si="19"/>
        <v>4.2061999999999999</v>
      </c>
      <c r="AB65" s="210">
        <f t="shared" si="19"/>
        <v>4.2180999999999997</v>
      </c>
      <c r="AC65" s="210">
        <f t="shared" si="19"/>
        <v>4.1475999999999997</v>
      </c>
      <c r="AD65" s="210">
        <f t="shared" si="19"/>
        <v>3.9496000000000002</v>
      </c>
      <c r="AE65" s="210">
        <f t="shared" si="19"/>
        <v>3.7985000000000002</v>
      </c>
      <c r="AF65" s="210">
        <f t="shared" si="19"/>
        <v>3.6856</v>
      </c>
      <c r="AG65" s="210">
        <f t="shared" si="19"/>
        <v>3.4628000000000001</v>
      </c>
      <c r="AH65" s="210">
        <f t="shared" si="19"/>
        <v>3.0512000000000001</v>
      </c>
      <c r="AI65" s="210">
        <f t="shared" si="19"/>
        <v>2.9196</v>
      </c>
      <c r="AJ65" s="210">
        <f t="shared" si="20"/>
        <v>2.8147000000000002</v>
      </c>
      <c r="AK65" s="210">
        <f t="shared" si="20"/>
        <v>2.7321</v>
      </c>
      <c r="AL65" s="210">
        <f t="shared" si="20"/>
        <v>2.7023999999999999</v>
      </c>
      <c r="AM65" s="210">
        <f t="shared" si="20"/>
        <v>2.6076999999999999</v>
      </c>
      <c r="AN65" s="210">
        <f t="shared" si="20"/>
        <v>2.4449999999999998</v>
      </c>
      <c r="AO65" s="210">
        <f t="shared" si="20"/>
        <v>2.2907999999999999</v>
      </c>
      <c r="AP65" s="210">
        <f t="shared" si="20"/>
        <v>2.1547999999999998</v>
      </c>
      <c r="AQ65" s="210">
        <f t="shared" si="20"/>
        <v>2.1181000000000001</v>
      </c>
      <c r="AR65" s="210">
        <f t="shared" si="20"/>
        <v>2.0594999999999999</v>
      </c>
      <c r="AS65" s="210">
        <f t="shared" si="20"/>
        <v>2.0148999999999999</v>
      </c>
      <c r="AT65" s="210">
        <f t="shared" si="21"/>
        <v>2.0314000000000001</v>
      </c>
      <c r="AU65" s="210">
        <f t="shared" si="21"/>
        <v>2.0796000000000001</v>
      </c>
      <c r="AV65" s="210">
        <f t="shared" si="21"/>
        <v>2.0480999999999998</v>
      </c>
      <c r="AW65" s="210">
        <f t="shared" si="21"/>
        <v>1.996</v>
      </c>
      <c r="AX65" s="210">
        <f t="shared" si="21"/>
        <v>1.9643999999999999</v>
      </c>
      <c r="AY65" s="210">
        <f t="shared" si="21"/>
        <v>1.9238</v>
      </c>
      <c r="AZ65" s="210">
        <f t="shared" si="21"/>
        <v>1.8968</v>
      </c>
      <c r="BA65" s="210">
        <f t="shared" si="21"/>
        <v>1.8944000000000001</v>
      </c>
      <c r="BB65" s="210">
        <f t="shared" si="21"/>
        <v>1.8895999999999999</v>
      </c>
      <c r="BC65" s="210">
        <f t="shared" si="21"/>
        <v>1.8566</v>
      </c>
      <c r="BD65" s="210">
        <f t="shared" si="22"/>
        <v>1.8872</v>
      </c>
      <c r="BE65" s="210">
        <f t="shared" si="22"/>
        <v>1.8658999999999999</v>
      </c>
      <c r="BF65" s="210">
        <f t="shared" si="22"/>
        <v>1.8658999999999999</v>
      </c>
      <c r="BG65" s="210">
        <f t="shared" si="22"/>
        <v>1.8944000000000001</v>
      </c>
      <c r="BH65" s="210">
        <f t="shared" si="22"/>
        <v>1.8589</v>
      </c>
      <c r="BI65" s="210">
        <f t="shared" si="22"/>
        <v>1.8005</v>
      </c>
      <c r="BJ65" s="210">
        <f t="shared" si="22"/>
        <v>1.8113999999999999</v>
      </c>
      <c r="BK65" s="210">
        <f t="shared" si="22"/>
        <v>1.7854000000000001</v>
      </c>
      <c r="BL65" s="210">
        <f t="shared" si="22"/>
        <v>1.76</v>
      </c>
      <c r="BM65" s="210">
        <f t="shared" si="22"/>
        <v>1.6959</v>
      </c>
      <c r="BN65" s="210">
        <f t="shared" si="23"/>
        <v>1.6096999999999999</v>
      </c>
      <c r="BO65" s="210">
        <f t="shared" si="23"/>
        <v>1.5908</v>
      </c>
      <c r="BP65" s="210">
        <f t="shared" si="23"/>
        <v>1.5132000000000001</v>
      </c>
      <c r="BQ65" s="210">
        <f t="shared" si="23"/>
        <v>1.5657000000000001</v>
      </c>
      <c r="BR65" s="210">
        <f t="shared" si="23"/>
        <v>1.5527</v>
      </c>
      <c r="BS65" s="210">
        <f t="shared" si="23"/>
        <v>1.4816</v>
      </c>
      <c r="BT65" s="210">
        <f t="shared" si="23"/>
        <v>1.4612000000000001</v>
      </c>
      <c r="BU65" s="210">
        <f t="shared" si="23"/>
        <v>1.4598</v>
      </c>
      <c r="BV65" s="210">
        <f t="shared" si="23"/>
        <v>1.4699</v>
      </c>
      <c r="BW65" s="210">
        <f t="shared" si="23"/>
        <v>1.4890000000000001</v>
      </c>
      <c r="BX65" s="210">
        <f t="shared" si="24"/>
        <v>1.5101</v>
      </c>
      <c r="BY65" s="210">
        <f t="shared" si="24"/>
        <v>1.4728000000000001</v>
      </c>
      <c r="BZ65" s="210">
        <f t="shared" si="24"/>
        <v>1.4386000000000001</v>
      </c>
      <c r="CA65" s="210">
        <f t="shared" si="24"/>
        <v>1.4221999999999999</v>
      </c>
      <c r="CB65" s="210">
        <f t="shared" si="24"/>
        <v>1.429</v>
      </c>
      <c r="CC65" s="210">
        <f t="shared" si="24"/>
        <v>1.2992999999999999</v>
      </c>
      <c r="CD65" s="210">
        <f t="shared" si="15"/>
        <v>0.97899999999999998</v>
      </c>
      <c r="CE65" s="210">
        <f t="shared" si="16"/>
        <v>1</v>
      </c>
    </row>
    <row r="66" spans="1:83" outlineLevel="1" x14ac:dyDescent="0.6">
      <c r="A66" s="205">
        <v>5</v>
      </c>
      <c r="B66" s="206" t="s">
        <v>340</v>
      </c>
      <c r="C66" s="7"/>
      <c r="D66" s="1">
        <v>25</v>
      </c>
      <c r="E66" s="207">
        <v>30</v>
      </c>
      <c r="F66" s="209">
        <f t="shared" si="17"/>
        <v>0</v>
      </c>
      <c r="G66" s="209">
        <f t="shared" si="17"/>
        <v>0</v>
      </c>
      <c r="H66" s="209">
        <f t="shared" si="17"/>
        <v>0</v>
      </c>
      <c r="I66" s="209">
        <f t="shared" si="17"/>
        <v>5.3754999999999997</v>
      </c>
      <c r="J66" s="210">
        <f t="shared" si="17"/>
        <v>5.5148000000000001</v>
      </c>
      <c r="K66" s="210">
        <f t="shared" si="17"/>
        <v>4.6531000000000002</v>
      </c>
      <c r="L66" s="210">
        <f t="shared" si="17"/>
        <v>4.5534999999999997</v>
      </c>
      <c r="M66" s="210">
        <f t="shared" si="17"/>
        <v>4.6677</v>
      </c>
      <c r="N66" s="210">
        <f t="shared" si="17"/>
        <v>4.742</v>
      </c>
      <c r="O66" s="210">
        <f t="shared" si="17"/>
        <v>4.6531000000000002</v>
      </c>
      <c r="P66" s="210">
        <f t="shared" si="18"/>
        <v>4.5815000000000001</v>
      </c>
      <c r="Q66" s="210">
        <f t="shared" si="18"/>
        <v>4.4984999999999999</v>
      </c>
      <c r="R66" s="210">
        <f t="shared" si="18"/>
        <v>4.5258000000000003</v>
      </c>
      <c r="S66" s="210">
        <f t="shared" si="18"/>
        <v>4.5534999999999997</v>
      </c>
      <c r="T66" s="210">
        <f t="shared" si="18"/>
        <v>4.4984999999999999</v>
      </c>
      <c r="U66" s="210">
        <f t="shared" si="18"/>
        <v>4.4447999999999999</v>
      </c>
      <c r="V66" s="210">
        <f t="shared" si="18"/>
        <v>4.4184000000000001</v>
      </c>
      <c r="W66" s="210">
        <f t="shared" si="18"/>
        <v>4.3794000000000004</v>
      </c>
      <c r="X66" s="210">
        <f t="shared" si="18"/>
        <v>4.3159000000000001</v>
      </c>
      <c r="Y66" s="210">
        <f t="shared" si="18"/>
        <v>4.2180999999999997</v>
      </c>
      <c r="Z66" s="210">
        <f t="shared" si="19"/>
        <v>4.1592000000000002</v>
      </c>
      <c r="AA66" s="210">
        <f t="shared" si="19"/>
        <v>4.2061999999999999</v>
      </c>
      <c r="AB66" s="210">
        <f t="shared" si="19"/>
        <v>4.2180999999999997</v>
      </c>
      <c r="AC66" s="210">
        <f t="shared" si="19"/>
        <v>4.1475999999999997</v>
      </c>
      <c r="AD66" s="210">
        <f t="shared" si="19"/>
        <v>3.9496000000000002</v>
      </c>
      <c r="AE66" s="210">
        <f t="shared" si="19"/>
        <v>3.7985000000000002</v>
      </c>
      <c r="AF66" s="210">
        <f t="shared" si="19"/>
        <v>3.6856</v>
      </c>
      <c r="AG66" s="210">
        <f t="shared" si="19"/>
        <v>3.4628000000000001</v>
      </c>
      <c r="AH66" s="210">
        <f t="shared" si="19"/>
        <v>3.0512000000000001</v>
      </c>
      <c r="AI66" s="210">
        <f t="shared" si="19"/>
        <v>2.9196</v>
      </c>
      <c r="AJ66" s="210">
        <f t="shared" si="20"/>
        <v>2.8147000000000002</v>
      </c>
      <c r="AK66" s="210">
        <f t="shared" si="20"/>
        <v>2.7321</v>
      </c>
      <c r="AL66" s="210">
        <f t="shared" si="20"/>
        <v>2.7023999999999999</v>
      </c>
      <c r="AM66" s="210">
        <f t="shared" si="20"/>
        <v>2.6076999999999999</v>
      </c>
      <c r="AN66" s="210">
        <f t="shared" si="20"/>
        <v>2.4449999999999998</v>
      </c>
      <c r="AO66" s="210">
        <f t="shared" si="20"/>
        <v>2.2907999999999999</v>
      </c>
      <c r="AP66" s="210">
        <f t="shared" si="20"/>
        <v>2.1547999999999998</v>
      </c>
      <c r="AQ66" s="210">
        <f t="shared" si="20"/>
        <v>2.1181000000000001</v>
      </c>
      <c r="AR66" s="210">
        <f t="shared" si="20"/>
        <v>2.0594999999999999</v>
      </c>
      <c r="AS66" s="210">
        <f t="shared" si="20"/>
        <v>2.0148999999999999</v>
      </c>
      <c r="AT66" s="210">
        <f t="shared" si="21"/>
        <v>2.0314000000000001</v>
      </c>
      <c r="AU66" s="210">
        <f t="shared" si="21"/>
        <v>2.0796000000000001</v>
      </c>
      <c r="AV66" s="210">
        <f t="shared" si="21"/>
        <v>2.0480999999999998</v>
      </c>
      <c r="AW66" s="210">
        <f t="shared" si="21"/>
        <v>1.996</v>
      </c>
      <c r="AX66" s="210">
        <f t="shared" si="21"/>
        <v>1.9643999999999999</v>
      </c>
      <c r="AY66" s="210">
        <f t="shared" si="21"/>
        <v>1.9238</v>
      </c>
      <c r="AZ66" s="210">
        <f t="shared" si="21"/>
        <v>1.8968</v>
      </c>
      <c r="BA66" s="210">
        <f t="shared" si="21"/>
        <v>1.8944000000000001</v>
      </c>
      <c r="BB66" s="210">
        <f t="shared" si="21"/>
        <v>1.8895999999999999</v>
      </c>
      <c r="BC66" s="210">
        <f t="shared" si="21"/>
        <v>1.8566</v>
      </c>
      <c r="BD66" s="210">
        <f t="shared" si="22"/>
        <v>1.8872</v>
      </c>
      <c r="BE66" s="210">
        <f t="shared" si="22"/>
        <v>1.8658999999999999</v>
      </c>
      <c r="BF66" s="210">
        <f t="shared" si="22"/>
        <v>1.8658999999999999</v>
      </c>
      <c r="BG66" s="210">
        <f t="shared" si="22"/>
        <v>1.8944000000000001</v>
      </c>
      <c r="BH66" s="210">
        <f t="shared" si="22"/>
        <v>1.8589</v>
      </c>
      <c r="BI66" s="210">
        <f t="shared" si="22"/>
        <v>1.8005</v>
      </c>
      <c r="BJ66" s="210">
        <f t="shared" si="22"/>
        <v>1.8113999999999999</v>
      </c>
      <c r="BK66" s="210">
        <f t="shared" si="22"/>
        <v>1.7854000000000001</v>
      </c>
      <c r="BL66" s="210">
        <f t="shared" si="22"/>
        <v>1.76</v>
      </c>
      <c r="BM66" s="210">
        <f t="shared" si="22"/>
        <v>1.6959</v>
      </c>
      <c r="BN66" s="210">
        <f t="shared" si="23"/>
        <v>1.6096999999999999</v>
      </c>
      <c r="BO66" s="210">
        <f t="shared" si="23"/>
        <v>1.5908</v>
      </c>
      <c r="BP66" s="210">
        <f t="shared" si="23"/>
        <v>1.5132000000000001</v>
      </c>
      <c r="BQ66" s="210">
        <f t="shared" si="23"/>
        <v>1.5657000000000001</v>
      </c>
      <c r="BR66" s="210">
        <f t="shared" si="23"/>
        <v>1.5527</v>
      </c>
      <c r="BS66" s="210">
        <f t="shared" si="23"/>
        <v>1.4816</v>
      </c>
      <c r="BT66" s="210">
        <f t="shared" si="23"/>
        <v>1.4612000000000001</v>
      </c>
      <c r="BU66" s="210">
        <f t="shared" si="23"/>
        <v>1.4598</v>
      </c>
      <c r="BV66" s="210">
        <f t="shared" si="23"/>
        <v>1.4699</v>
      </c>
      <c r="BW66" s="210">
        <f t="shared" si="23"/>
        <v>1.4890000000000001</v>
      </c>
      <c r="BX66" s="210">
        <f t="shared" si="24"/>
        <v>1.5101</v>
      </c>
      <c r="BY66" s="210">
        <f t="shared" si="24"/>
        <v>1.4728000000000001</v>
      </c>
      <c r="BZ66" s="210">
        <f t="shared" si="24"/>
        <v>1.4386000000000001</v>
      </c>
      <c r="CA66" s="210">
        <f t="shared" si="24"/>
        <v>1.4221999999999999</v>
      </c>
      <c r="CB66" s="210">
        <f t="shared" si="24"/>
        <v>1.429</v>
      </c>
      <c r="CC66" s="210">
        <f t="shared" si="24"/>
        <v>1.2992999999999999</v>
      </c>
      <c r="CD66" s="210">
        <f t="shared" si="15"/>
        <v>0.97899999999999998</v>
      </c>
      <c r="CE66" s="210">
        <f t="shared" si="16"/>
        <v>1</v>
      </c>
    </row>
    <row r="67" spans="1:83" outlineLevel="1" x14ac:dyDescent="0.6">
      <c r="A67" s="205">
        <v>5</v>
      </c>
      <c r="B67" s="319" t="s">
        <v>341</v>
      </c>
      <c r="C67" s="7"/>
      <c r="D67" s="1">
        <v>20</v>
      </c>
      <c r="E67" s="207">
        <v>20</v>
      </c>
      <c r="F67" s="209">
        <f t="shared" si="17"/>
        <v>0</v>
      </c>
      <c r="G67" s="209">
        <f t="shared" si="17"/>
        <v>0</v>
      </c>
      <c r="H67" s="209">
        <f t="shared" si="17"/>
        <v>0</v>
      </c>
      <c r="I67" s="209">
        <f t="shared" si="17"/>
        <v>5.3754999999999997</v>
      </c>
      <c r="J67" s="210">
        <f t="shared" si="17"/>
        <v>5.5148000000000001</v>
      </c>
      <c r="K67" s="210">
        <f t="shared" si="17"/>
        <v>4.6531000000000002</v>
      </c>
      <c r="L67" s="210">
        <f t="shared" si="17"/>
        <v>4.5534999999999997</v>
      </c>
      <c r="M67" s="210">
        <f t="shared" si="17"/>
        <v>4.6677</v>
      </c>
      <c r="N67" s="210">
        <f t="shared" si="17"/>
        <v>4.742</v>
      </c>
      <c r="O67" s="210">
        <f t="shared" si="17"/>
        <v>4.6531000000000002</v>
      </c>
      <c r="P67" s="210">
        <f t="shared" si="18"/>
        <v>4.5815000000000001</v>
      </c>
      <c r="Q67" s="210">
        <f t="shared" si="18"/>
        <v>4.4984999999999999</v>
      </c>
      <c r="R67" s="210">
        <f t="shared" si="18"/>
        <v>4.5258000000000003</v>
      </c>
      <c r="S67" s="210">
        <f t="shared" si="18"/>
        <v>4.5534999999999997</v>
      </c>
      <c r="T67" s="210">
        <f t="shared" si="18"/>
        <v>4.4984999999999999</v>
      </c>
      <c r="U67" s="210">
        <f t="shared" si="18"/>
        <v>4.4447999999999999</v>
      </c>
      <c r="V67" s="210">
        <f t="shared" si="18"/>
        <v>4.4184000000000001</v>
      </c>
      <c r="W67" s="210">
        <f t="shared" si="18"/>
        <v>4.3794000000000004</v>
      </c>
      <c r="X67" s="210">
        <f t="shared" si="18"/>
        <v>4.3159000000000001</v>
      </c>
      <c r="Y67" s="210">
        <f t="shared" si="18"/>
        <v>4.2180999999999997</v>
      </c>
      <c r="Z67" s="210">
        <f t="shared" si="19"/>
        <v>4.1592000000000002</v>
      </c>
      <c r="AA67" s="210">
        <f t="shared" si="19"/>
        <v>4.2061999999999999</v>
      </c>
      <c r="AB67" s="210">
        <f t="shared" si="19"/>
        <v>4.2180999999999997</v>
      </c>
      <c r="AC67" s="210">
        <f t="shared" si="19"/>
        <v>4.1475999999999997</v>
      </c>
      <c r="AD67" s="210">
        <f t="shared" si="19"/>
        <v>3.9496000000000002</v>
      </c>
      <c r="AE67" s="210">
        <f t="shared" si="19"/>
        <v>3.7985000000000002</v>
      </c>
      <c r="AF67" s="210">
        <f t="shared" si="19"/>
        <v>3.6856</v>
      </c>
      <c r="AG67" s="210">
        <f t="shared" si="19"/>
        <v>3.4628000000000001</v>
      </c>
      <c r="AH67" s="210">
        <f t="shared" si="19"/>
        <v>3.0512000000000001</v>
      </c>
      <c r="AI67" s="210">
        <f t="shared" si="19"/>
        <v>2.9196</v>
      </c>
      <c r="AJ67" s="210">
        <f t="shared" si="20"/>
        <v>2.8147000000000002</v>
      </c>
      <c r="AK67" s="210">
        <f t="shared" si="20"/>
        <v>2.7321</v>
      </c>
      <c r="AL67" s="210">
        <f t="shared" si="20"/>
        <v>2.7023999999999999</v>
      </c>
      <c r="AM67" s="210">
        <f t="shared" si="20"/>
        <v>2.6076999999999999</v>
      </c>
      <c r="AN67" s="210">
        <f t="shared" si="20"/>
        <v>2.4449999999999998</v>
      </c>
      <c r="AO67" s="210">
        <f t="shared" si="20"/>
        <v>2.2907999999999999</v>
      </c>
      <c r="AP67" s="210">
        <f t="shared" si="20"/>
        <v>2.1547999999999998</v>
      </c>
      <c r="AQ67" s="210">
        <f t="shared" si="20"/>
        <v>2.1181000000000001</v>
      </c>
      <c r="AR67" s="210">
        <f t="shared" si="20"/>
        <v>2.0594999999999999</v>
      </c>
      <c r="AS67" s="210">
        <f t="shared" si="20"/>
        <v>2.0148999999999999</v>
      </c>
      <c r="AT67" s="210">
        <f t="shared" si="21"/>
        <v>2.0314000000000001</v>
      </c>
      <c r="AU67" s="210">
        <f t="shared" si="21"/>
        <v>2.0796000000000001</v>
      </c>
      <c r="AV67" s="210">
        <f t="shared" si="21"/>
        <v>2.0480999999999998</v>
      </c>
      <c r="AW67" s="210">
        <f t="shared" si="21"/>
        <v>1.996</v>
      </c>
      <c r="AX67" s="210">
        <f t="shared" si="21"/>
        <v>1.9643999999999999</v>
      </c>
      <c r="AY67" s="210">
        <f t="shared" si="21"/>
        <v>1.9238</v>
      </c>
      <c r="AZ67" s="210">
        <f t="shared" si="21"/>
        <v>1.8968</v>
      </c>
      <c r="BA67" s="210">
        <f t="shared" si="21"/>
        <v>1.8944000000000001</v>
      </c>
      <c r="BB67" s="210">
        <f t="shared" si="21"/>
        <v>1.8895999999999999</v>
      </c>
      <c r="BC67" s="210">
        <f t="shared" si="21"/>
        <v>1.8566</v>
      </c>
      <c r="BD67" s="210">
        <f t="shared" si="22"/>
        <v>1.8872</v>
      </c>
      <c r="BE67" s="210">
        <f t="shared" si="22"/>
        <v>1.8658999999999999</v>
      </c>
      <c r="BF67" s="210">
        <f t="shared" si="22"/>
        <v>1.8658999999999999</v>
      </c>
      <c r="BG67" s="210">
        <f t="shared" si="22"/>
        <v>1.8944000000000001</v>
      </c>
      <c r="BH67" s="210">
        <f t="shared" si="22"/>
        <v>1.8589</v>
      </c>
      <c r="BI67" s="210">
        <f t="shared" si="22"/>
        <v>1.8005</v>
      </c>
      <c r="BJ67" s="210">
        <f t="shared" si="22"/>
        <v>1.8113999999999999</v>
      </c>
      <c r="BK67" s="210">
        <f t="shared" si="22"/>
        <v>1.7854000000000001</v>
      </c>
      <c r="BL67" s="210">
        <f t="shared" si="22"/>
        <v>1.76</v>
      </c>
      <c r="BM67" s="210">
        <f t="shared" si="22"/>
        <v>1.6959</v>
      </c>
      <c r="BN67" s="210">
        <f t="shared" si="23"/>
        <v>1.6096999999999999</v>
      </c>
      <c r="BO67" s="210">
        <f t="shared" si="23"/>
        <v>1.5908</v>
      </c>
      <c r="BP67" s="210">
        <f t="shared" si="23"/>
        <v>1.5132000000000001</v>
      </c>
      <c r="BQ67" s="210">
        <f t="shared" si="23"/>
        <v>1.5657000000000001</v>
      </c>
      <c r="BR67" s="210">
        <f t="shared" si="23"/>
        <v>1.5527</v>
      </c>
      <c r="BS67" s="210">
        <f t="shared" si="23"/>
        <v>1.4816</v>
      </c>
      <c r="BT67" s="210">
        <f t="shared" si="23"/>
        <v>1.4612000000000001</v>
      </c>
      <c r="BU67" s="210">
        <f t="shared" si="23"/>
        <v>1.4598</v>
      </c>
      <c r="BV67" s="210">
        <f t="shared" si="23"/>
        <v>1.4699</v>
      </c>
      <c r="BW67" s="210">
        <f t="shared" si="23"/>
        <v>1.4890000000000001</v>
      </c>
      <c r="BX67" s="210">
        <f t="shared" si="24"/>
        <v>1.5101</v>
      </c>
      <c r="BY67" s="210">
        <f t="shared" si="24"/>
        <v>1.4728000000000001</v>
      </c>
      <c r="BZ67" s="210">
        <f t="shared" si="24"/>
        <v>1.4386000000000001</v>
      </c>
      <c r="CA67" s="210">
        <f t="shared" si="24"/>
        <v>1.4221999999999999</v>
      </c>
      <c r="CB67" s="210">
        <f t="shared" si="24"/>
        <v>1.429</v>
      </c>
      <c r="CC67" s="210">
        <f t="shared" si="24"/>
        <v>1.2992999999999999</v>
      </c>
      <c r="CD67" s="210">
        <f t="shared" si="24"/>
        <v>0.97899999999999998</v>
      </c>
      <c r="CE67" s="210">
        <f t="shared" si="16"/>
        <v>1</v>
      </c>
    </row>
    <row r="68" spans="1:83" outlineLevel="1" x14ac:dyDescent="0.6">
      <c r="A68" s="205">
        <v>5</v>
      </c>
      <c r="B68" s="206" t="s">
        <v>342</v>
      </c>
      <c r="C68" s="7"/>
      <c r="D68" s="1">
        <v>20</v>
      </c>
      <c r="E68" s="207">
        <v>30</v>
      </c>
      <c r="F68" s="209">
        <f t="shared" si="17"/>
        <v>0</v>
      </c>
      <c r="G68" s="209">
        <f t="shared" si="17"/>
        <v>0</v>
      </c>
      <c r="H68" s="209">
        <f t="shared" si="17"/>
        <v>0</v>
      </c>
      <c r="I68" s="209">
        <f t="shared" si="17"/>
        <v>5.3754999999999997</v>
      </c>
      <c r="J68" s="210">
        <f t="shared" si="17"/>
        <v>5.5148000000000001</v>
      </c>
      <c r="K68" s="210">
        <f t="shared" si="17"/>
        <v>4.6531000000000002</v>
      </c>
      <c r="L68" s="210">
        <f t="shared" si="17"/>
        <v>4.5534999999999997</v>
      </c>
      <c r="M68" s="210">
        <f t="shared" si="17"/>
        <v>4.6677</v>
      </c>
      <c r="N68" s="210">
        <f t="shared" si="17"/>
        <v>4.742</v>
      </c>
      <c r="O68" s="210">
        <f t="shared" si="17"/>
        <v>4.6531000000000002</v>
      </c>
      <c r="P68" s="210">
        <f t="shared" si="18"/>
        <v>4.5815000000000001</v>
      </c>
      <c r="Q68" s="210">
        <f>VLOOKUP($A68,$A$11:$CE$15,Q$49)</f>
        <v>4.4984999999999999</v>
      </c>
      <c r="R68" s="210">
        <f t="shared" si="18"/>
        <v>4.5258000000000003</v>
      </c>
      <c r="S68" s="210">
        <f t="shared" si="18"/>
        <v>4.5534999999999997</v>
      </c>
      <c r="T68" s="210">
        <f t="shared" si="18"/>
        <v>4.4984999999999999</v>
      </c>
      <c r="U68" s="210">
        <f t="shared" si="18"/>
        <v>4.4447999999999999</v>
      </c>
      <c r="V68" s="210">
        <f t="shared" si="18"/>
        <v>4.4184000000000001</v>
      </c>
      <c r="W68" s="210">
        <f t="shared" si="18"/>
        <v>4.3794000000000004</v>
      </c>
      <c r="X68" s="210">
        <f t="shared" si="18"/>
        <v>4.3159000000000001</v>
      </c>
      <c r="Y68" s="210">
        <f t="shared" si="18"/>
        <v>4.2180999999999997</v>
      </c>
      <c r="Z68" s="210">
        <f t="shared" si="19"/>
        <v>4.1592000000000002</v>
      </c>
      <c r="AA68" s="210">
        <f t="shared" si="19"/>
        <v>4.2061999999999999</v>
      </c>
      <c r="AB68" s="210">
        <f t="shared" si="19"/>
        <v>4.2180999999999997</v>
      </c>
      <c r="AC68" s="210">
        <f t="shared" si="19"/>
        <v>4.1475999999999997</v>
      </c>
      <c r="AD68" s="210">
        <f t="shared" si="19"/>
        <v>3.9496000000000002</v>
      </c>
      <c r="AE68" s="210">
        <f t="shared" si="19"/>
        <v>3.7985000000000002</v>
      </c>
      <c r="AF68" s="210">
        <f t="shared" si="19"/>
        <v>3.6856</v>
      </c>
      <c r="AG68" s="210">
        <f t="shared" si="19"/>
        <v>3.4628000000000001</v>
      </c>
      <c r="AH68" s="210">
        <f t="shared" si="19"/>
        <v>3.0512000000000001</v>
      </c>
      <c r="AI68" s="210">
        <f t="shared" si="19"/>
        <v>2.9196</v>
      </c>
      <c r="AJ68" s="210">
        <f t="shared" si="20"/>
        <v>2.8147000000000002</v>
      </c>
      <c r="AK68" s="210">
        <f t="shared" si="20"/>
        <v>2.7321</v>
      </c>
      <c r="AL68" s="210">
        <f t="shared" si="20"/>
        <v>2.7023999999999999</v>
      </c>
      <c r="AM68" s="210">
        <f t="shared" si="20"/>
        <v>2.6076999999999999</v>
      </c>
      <c r="AN68" s="210">
        <f t="shared" si="20"/>
        <v>2.4449999999999998</v>
      </c>
      <c r="AO68" s="210">
        <f t="shared" si="20"/>
        <v>2.2907999999999999</v>
      </c>
      <c r="AP68" s="210">
        <f t="shared" si="20"/>
        <v>2.1547999999999998</v>
      </c>
      <c r="AQ68" s="210">
        <f t="shared" si="20"/>
        <v>2.1181000000000001</v>
      </c>
      <c r="AR68" s="210">
        <f t="shared" si="20"/>
        <v>2.0594999999999999</v>
      </c>
      <c r="AS68" s="210">
        <f t="shared" si="20"/>
        <v>2.0148999999999999</v>
      </c>
      <c r="AT68" s="210">
        <f t="shared" si="21"/>
        <v>2.0314000000000001</v>
      </c>
      <c r="AU68" s="210">
        <f t="shared" si="21"/>
        <v>2.0796000000000001</v>
      </c>
      <c r="AV68" s="210">
        <f t="shared" si="21"/>
        <v>2.0480999999999998</v>
      </c>
      <c r="AW68" s="210">
        <f t="shared" si="21"/>
        <v>1.996</v>
      </c>
      <c r="AX68" s="210">
        <f t="shared" si="21"/>
        <v>1.9643999999999999</v>
      </c>
      <c r="AY68" s="210">
        <f t="shared" si="21"/>
        <v>1.9238</v>
      </c>
      <c r="AZ68" s="210">
        <f t="shared" si="21"/>
        <v>1.8968</v>
      </c>
      <c r="BA68" s="210">
        <f t="shared" si="21"/>
        <v>1.8944000000000001</v>
      </c>
      <c r="BB68" s="210">
        <f t="shared" si="21"/>
        <v>1.8895999999999999</v>
      </c>
      <c r="BC68" s="210">
        <f t="shared" si="21"/>
        <v>1.8566</v>
      </c>
      <c r="BD68" s="210">
        <f t="shared" si="22"/>
        <v>1.8872</v>
      </c>
      <c r="BE68" s="210">
        <f t="shared" si="22"/>
        <v>1.8658999999999999</v>
      </c>
      <c r="BF68" s="210">
        <f t="shared" si="22"/>
        <v>1.8658999999999999</v>
      </c>
      <c r="BG68" s="210">
        <f t="shared" si="22"/>
        <v>1.8944000000000001</v>
      </c>
      <c r="BH68" s="210">
        <f t="shared" si="22"/>
        <v>1.8589</v>
      </c>
      <c r="BI68" s="210">
        <f t="shared" si="22"/>
        <v>1.8005</v>
      </c>
      <c r="BJ68" s="210">
        <f t="shared" si="22"/>
        <v>1.8113999999999999</v>
      </c>
      <c r="BK68" s="210">
        <f t="shared" si="22"/>
        <v>1.7854000000000001</v>
      </c>
      <c r="BL68" s="210">
        <f t="shared" si="22"/>
        <v>1.76</v>
      </c>
      <c r="BM68" s="210">
        <f t="shared" si="22"/>
        <v>1.6959</v>
      </c>
      <c r="BN68" s="210">
        <f t="shared" si="23"/>
        <v>1.6096999999999999</v>
      </c>
      <c r="BO68" s="210">
        <f t="shared" si="23"/>
        <v>1.5908</v>
      </c>
      <c r="BP68" s="210">
        <f t="shared" si="23"/>
        <v>1.5132000000000001</v>
      </c>
      <c r="BQ68" s="210">
        <f t="shared" si="23"/>
        <v>1.5657000000000001</v>
      </c>
      <c r="BR68" s="210">
        <f t="shared" si="23"/>
        <v>1.5527</v>
      </c>
      <c r="BS68" s="210">
        <f t="shared" si="23"/>
        <v>1.4816</v>
      </c>
      <c r="BT68" s="210">
        <f t="shared" si="23"/>
        <v>1.4612000000000001</v>
      </c>
      <c r="BU68" s="210">
        <f t="shared" si="23"/>
        <v>1.4598</v>
      </c>
      <c r="BV68" s="210">
        <f t="shared" si="23"/>
        <v>1.4699</v>
      </c>
      <c r="BW68" s="210">
        <f t="shared" si="23"/>
        <v>1.4890000000000001</v>
      </c>
      <c r="BX68" s="210">
        <f t="shared" si="24"/>
        <v>1.5101</v>
      </c>
      <c r="BY68" s="210">
        <f t="shared" si="24"/>
        <v>1.4728000000000001</v>
      </c>
      <c r="BZ68" s="210">
        <f t="shared" si="24"/>
        <v>1.4386000000000001</v>
      </c>
      <c r="CA68" s="210">
        <f t="shared" si="24"/>
        <v>1.4221999999999999</v>
      </c>
      <c r="CB68" s="210">
        <f t="shared" si="24"/>
        <v>1.429</v>
      </c>
      <c r="CC68" s="210">
        <f t="shared" si="24"/>
        <v>1.2992999999999999</v>
      </c>
      <c r="CD68" s="210">
        <f t="shared" si="24"/>
        <v>0.97899999999999998</v>
      </c>
      <c r="CE68" s="210">
        <f t="shared" si="16"/>
        <v>1</v>
      </c>
    </row>
    <row r="69" spans="1:83" outlineLevel="1" x14ac:dyDescent="0.6">
      <c r="A69" s="205">
        <v>2</v>
      </c>
      <c r="B69" s="206" t="s">
        <v>343</v>
      </c>
      <c r="C69" s="7"/>
      <c r="D69" s="1">
        <v>40</v>
      </c>
      <c r="E69" s="207">
        <v>45</v>
      </c>
      <c r="F69" s="209">
        <f t="shared" si="17"/>
        <v>0</v>
      </c>
      <c r="G69" s="209">
        <f t="shared" si="17"/>
        <v>0</v>
      </c>
      <c r="H69" s="209">
        <f t="shared" si="17"/>
        <v>0</v>
      </c>
      <c r="I69" s="209">
        <f t="shared" si="17"/>
        <v>0</v>
      </c>
      <c r="J69" s="210">
        <f t="shared" si="17"/>
        <v>0</v>
      </c>
      <c r="K69" s="210">
        <f t="shared" si="17"/>
        <v>0</v>
      </c>
      <c r="L69" s="210">
        <f t="shared" si="17"/>
        <v>0</v>
      </c>
      <c r="M69" s="210">
        <f t="shared" si="17"/>
        <v>0</v>
      </c>
      <c r="N69" s="210">
        <f t="shared" si="17"/>
        <v>0</v>
      </c>
      <c r="O69" s="210">
        <f t="shared" si="17"/>
        <v>0</v>
      </c>
      <c r="P69" s="210">
        <f t="shared" si="18"/>
        <v>0</v>
      </c>
      <c r="Q69" s="210">
        <f t="shared" si="18"/>
        <v>0</v>
      </c>
      <c r="R69" s="210">
        <f t="shared" si="18"/>
        <v>3.4327999999999999</v>
      </c>
      <c r="S69" s="210">
        <f t="shared" si="18"/>
        <v>3.3121</v>
      </c>
      <c r="T69" s="210">
        <f t="shared" si="18"/>
        <v>3.2132000000000001</v>
      </c>
      <c r="U69" s="210">
        <f t="shared" si="18"/>
        <v>3.2339000000000002</v>
      </c>
      <c r="V69" s="210">
        <f t="shared" si="18"/>
        <v>3.1593</v>
      </c>
      <c r="W69" s="210">
        <f t="shared" si="18"/>
        <v>3.1265999999999998</v>
      </c>
      <c r="X69" s="210">
        <f t="shared" si="18"/>
        <v>2.8815</v>
      </c>
      <c r="Y69" s="210">
        <f t="shared" si="18"/>
        <v>2.7202000000000002</v>
      </c>
      <c r="Z69" s="210">
        <f t="shared" si="19"/>
        <v>2.5455999999999999</v>
      </c>
      <c r="AA69" s="210">
        <f t="shared" si="19"/>
        <v>2.7907000000000002</v>
      </c>
      <c r="AB69" s="210">
        <f t="shared" si="19"/>
        <v>2.7856000000000001</v>
      </c>
      <c r="AC69" s="210">
        <f t="shared" si="19"/>
        <v>2.6625000000000001</v>
      </c>
      <c r="AD69" s="210">
        <f t="shared" si="19"/>
        <v>2.4744999999999999</v>
      </c>
      <c r="AE69" s="210">
        <f t="shared" si="19"/>
        <v>2.5413000000000001</v>
      </c>
      <c r="AF69" s="210">
        <f t="shared" si="19"/>
        <v>2.5243000000000002</v>
      </c>
      <c r="AG69" s="210">
        <f t="shared" si="19"/>
        <v>2.3997000000000002</v>
      </c>
      <c r="AH69" s="210">
        <f t="shared" si="19"/>
        <v>2.2593999999999999</v>
      </c>
      <c r="AI69" s="210">
        <f t="shared" si="19"/>
        <v>2.3732000000000002</v>
      </c>
      <c r="AJ69" s="210">
        <f t="shared" si="20"/>
        <v>2.3184999999999998</v>
      </c>
      <c r="AK69" s="210">
        <f t="shared" si="20"/>
        <v>2.2938000000000001</v>
      </c>
      <c r="AL69" s="210">
        <f t="shared" si="20"/>
        <v>2.2425999999999999</v>
      </c>
      <c r="AM69" s="210">
        <f t="shared" si="20"/>
        <v>2.0615999999999999</v>
      </c>
      <c r="AN69" s="210">
        <f t="shared" si="20"/>
        <v>1.8861000000000001</v>
      </c>
      <c r="AO69" s="210">
        <f t="shared" si="20"/>
        <v>1.8222</v>
      </c>
      <c r="AP69" s="210">
        <f t="shared" si="20"/>
        <v>1.8222</v>
      </c>
      <c r="AQ69" s="210">
        <f t="shared" si="20"/>
        <v>1.7770999999999999</v>
      </c>
      <c r="AR69" s="210">
        <f t="shared" si="20"/>
        <v>1.7402</v>
      </c>
      <c r="AS69" s="210">
        <f t="shared" si="20"/>
        <v>1.7163999999999999</v>
      </c>
      <c r="AT69" s="210">
        <f t="shared" si="21"/>
        <v>1.7362</v>
      </c>
      <c r="AU69" s="210">
        <f t="shared" si="21"/>
        <v>1.7124999999999999</v>
      </c>
      <c r="AV69" s="210">
        <f t="shared" si="21"/>
        <v>1.6452</v>
      </c>
      <c r="AW69" s="210">
        <f t="shared" si="21"/>
        <v>1.5964</v>
      </c>
      <c r="AX69" s="210">
        <f t="shared" si="21"/>
        <v>1.5947</v>
      </c>
      <c r="AY69" s="210">
        <f t="shared" si="21"/>
        <v>1.5488</v>
      </c>
      <c r="AZ69" s="210">
        <f t="shared" si="21"/>
        <v>1.5192000000000001</v>
      </c>
      <c r="BA69" s="210">
        <f t="shared" si="21"/>
        <v>1.5330999999999999</v>
      </c>
      <c r="BB69" s="210">
        <f t="shared" si="21"/>
        <v>1.5456000000000001</v>
      </c>
      <c r="BC69" s="210">
        <f t="shared" si="21"/>
        <v>1.5632999999999999</v>
      </c>
      <c r="BD69" s="210">
        <f t="shared" si="22"/>
        <v>1.6327</v>
      </c>
      <c r="BE69" s="210">
        <f t="shared" si="22"/>
        <v>1.7048000000000001</v>
      </c>
      <c r="BF69" s="210">
        <f t="shared" si="22"/>
        <v>1.7402</v>
      </c>
      <c r="BG69" s="210">
        <f t="shared" si="22"/>
        <v>1.7544</v>
      </c>
      <c r="BH69" s="210">
        <f t="shared" si="22"/>
        <v>1.7085999999999999</v>
      </c>
      <c r="BI69" s="210">
        <f t="shared" si="22"/>
        <v>1.7143999999999999</v>
      </c>
      <c r="BJ69" s="210">
        <f t="shared" si="22"/>
        <v>1.7322</v>
      </c>
      <c r="BK69" s="210">
        <f t="shared" si="22"/>
        <v>1.7503</v>
      </c>
      <c r="BL69" s="210">
        <f t="shared" si="22"/>
        <v>1.7523</v>
      </c>
      <c r="BM69" s="210">
        <f t="shared" si="22"/>
        <v>1.7645999999999999</v>
      </c>
      <c r="BN69" s="210">
        <f t="shared" si="23"/>
        <v>1.7009000000000001</v>
      </c>
      <c r="BO69" s="210">
        <f t="shared" si="23"/>
        <v>1.6541999999999999</v>
      </c>
      <c r="BP69" s="210">
        <f t="shared" si="23"/>
        <v>1.6397999999999999</v>
      </c>
      <c r="BQ69" s="210">
        <f t="shared" si="23"/>
        <v>1.6652</v>
      </c>
      <c r="BR69" s="210">
        <f t="shared" si="23"/>
        <v>1.6506000000000001</v>
      </c>
      <c r="BS69" s="210">
        <f t="shared" si="23"/>
        <v>1.5730999999999999</v>
      </c>
      <c r="BT69" s="210">
        <f t="shared" si="23"/>
        <v>1.552</v>
      </c>
      <c r="BU69" s="210">
        <f t="shared" si="23"/>
        <v>1.5551999999999999</v>
      </c>
      <c r="BV69" s="210">
        <f t="shared" si="23"/>
        <v>1.5504</v>
      </c>
      <c r="BW69" s="210">
        <f t="shared" si="23"/>
        <v>1.5069999999999999</v>
      </c>
      <c r="BX69" s="210">
        <f t="shared" si="24"/>
        <v>1.5069999999999999</v>
      </c>
      <c r="BY69" s="210">
        <f t="shared" si="24"/>
        <v>1.466</v>
      </c>
      <c r="BZ69" s="210">
        <f t="shared" si="24"/>
        <v>1.4018999999999999</v>
      </c>
      <c r="CA69" s="210">
        <f t="shared" si="24"/>
        <v>1.3454999999999999</v>
      </c>
      <c r="CB69" s="210">
        <f t="shared" si="24"/>
        <v>1.3219000000000001</v>
      </c>
      <c r="CC69" s="210">
        <f t="shared" si="24"/>
        <v>1.2517</v>
      </c>
      <c r="CD69" s="210">
        <f t="shared" si="24"/>
        <v>1.0672999999999999</v>
      </c>
      <c r="CE69" s="210">
        <f t="shared" si="16"/>
        <v>1</v>
      </c>
    </row>
    <row r="70" spans="1:83" outlineLevel="1" x14ac:dyDescent="0.6">
      <c r="A70" s="205">
        <v>3</v>
      </c>
      <c r="B70" s="206" t="s">
        <v>344</v>
      </c>
      <c r="C70" s="7"/>
      <c r="D70" s="1">
        <v>30</v>
      </c>
      <c r="E70" s="207">
        <v>40</v>
      </c>
      <c r="F70" s="209">
        <f t="shared" si="17"/>
        <v>0</v>
      </c>
      <c r="G70" s="209">
        <f t="shared" si="17"/>
        <v>0</v>
      </c>
      <c r="H70" s="209">
        <f t="shared" si="17"/>
        <v>0</v>
      </c>
      <c r="I70" s="209">
        <f t="shared" si="17"/>
        <v>0</v>
      </c>
      <c r="J70" s="210">
        <f t="shared" si="17"/>
        <v>0</v>
      </c>
      <c r="K70" s="210">
        <f t="shared" si="17"/>
        <v>0</v>
      </c>
      <c r="L70" s="210">
        <f t="shared" si="17"/>
        <v>0</v>
      </c>
      <c r="M70" s="210">
        <f t="shared" si="17"/>
        <v>0</v>
      </c>
      <c r="N70" s="210">
        <f t="shared" si="17"/>
        <v>0</v>
      </c>
      <c r="O70" s="210">
        <f t="shared" si="17"/>
        <v>0</v>
      </c>
      <c r="P70" s="210">
        <f t="shared" si="18"/>
        <v>0</v>
      </c>
      <c r="Q70" s="210">
        <f t="shared" si="18"/>
        <v>0</v>
      </c>
      <c r="R70" s="210">
        <f t="shared" si="18"/>
        <v>4.0740999999999996</v>
      </c>
      <c r="S70" s="210">
        <f t="shared" si="18"/>
        <v>3.9792999999999998</v>
      </c>
      <c r="T70" s="210">
        <f t="shared" si="18"/>
        <v>3.8119000000000001</v>
      </c>
      <c r="U70" s="210">
        <f t="shared" si="18"/>
        <v>3.7198000000000002</v>
      </c>
      <c r="V70" s="210">
        <f t="shared" si="18"/>
        <v>3.6406999999999998</v>
      </c>
      <c r="W70" s="210">
        <f t="shared" si="18"/>
        <v>3.6667000000000001</v>
      </c>
      <c r="X70" s="210">
        <f t="shared" si="18"/>
        <v>3.5402</v>
      </c>
      <c r="Y70" s="210">
        <f t="shared" si="18"/>
        <v>3.4070999999999998</v>
      </c>
      <c r="Z70" s="210">
        <f t="shared" si="19"/>
        <v>3.2149999999999999</v>
      </c>
      <c r="AA70" s="210">
        <f t="shared" si="19"/>
        <v>3.5402</v>
      </c>
      <c r="AB70" s="210">
        <f t="shared" si="19"/>
        <v>3.5897000000000001</v>
      </c>
      <c r="AC70" s="210">
        <f t="shared" si="19"/>
        <v>3.319</v>
      </c>
      <c r="AD70" s="210">
        <f t="shared" si="19"/>
        <v>2.9672000000000001</v>
      </c>
      <c r="AE70" s="210">
        <f t="shared" si="19"/>
        <v>2.9903</v>
      </c>
      <c r="AF70" s="210">
        <f t="shared" si="19"/>
        <v>3.0078</v>
      </c>
      <c r="AG70" s="210">
        <f t="shared" si="19"/>
        <v>2.8839000000000001</v>
      </c>
      <c r="AH70" s="210">
        <f t="shared" si="19"/>
        <v>2.6970000000000001</v>
      </c>
      <c r="AI70" s="210">
        <f t="shared" si="19"/>
        <v>2.8102</v>
      </c>
      <c r="AJ70" s="210">
        <f t="shared" si="20"/>
        <v>2.7160000000000002</v>
      </c>
      <c r="AK70" s="210">
        <f t="shared" si="20"/>
        <v>2.6783000000000001</v>
      </c>
      <c r="AL70" s="210">
        <f t="shared" si="20"/>
        <v>2.6970000000000001</v>
      </c>
      <c r="AM70" s="210">
        <f t="shared" si="20"/>
        <v>2.5041000000000002</v>
      </c>
      <c r="AN70" s="210">
        <f t="shared" si="20"/>
        <v>2.2713999999999999</v>
      </c>
      <c r="AO70" s="210">
        <f t="shared" si="20"/>
        <v>2.1598999999999999</v>
      </c>
      <c r="AP70" s="210">
        <f t="shared" si="20"/>
        <v>2.1038000000000001</v>
      </c>
      <c r="AQ70" s="210">
        <f t="shared" si="20"/>
        <v>2.1067</v>
      </c>
      <c r="AR70" s="210">
        <f t="shared" si="20"/>
        <v>2.0981000000000001</v>
      </c>
      <c r="AS70" s="210">
        <f t="shared" si="20"/>
        <v>2.0838999999999999</v>
      </c>
      <c r="AT70" s="210">
        <f t="shared" si="21"/>
        <v>2.0533000000000001</v>
      </c>
      <c r="AU70" s="210">
        <f t="shared" si="21"/>
        <v>2.0183</v>
      </c>
      <c r="AV70" s="210">
        <f t="shared" si="21"/>
        <v>1.9769000000000001</v>
      </c>
      <c r="AW70" s="210">
        <f t="shared" si="21"/>
        <v>1.925</v>
      </c>
      <c r="AX70" s="210">
        <f t="shared" si="21"/>
        <v>1.8712</v>
      </c>
      <c r="AY70" s="210">
        <f t="shared" si="21"/>
        <v>1.8032999999999999</v>
      </c>
      <c r="AZ70" s="210">
        <f t="shared" si="21"/>
        <v>1.75</v>
      </c>
      <c r="BA70" s="210">
        <f t="shared" si="21"/>
        <v>1.7441</v>
      </c>
      <c r="BB70" s="210">
        <f t="shared" si="21"/>
        <v>1.746</v>
      </c>
      <c r="BC70" s="210">
        <f t="shared" si="21"/>
        <v>1.754</v>
      </c>
      <c r="BD70" s="210">
        <f t="shared" si="22"/>
        <v>1.8011999999999999</v>
      </c>
      <c r="BE70" s="210">
        <f t="shared" si="22"/>
        <v>1.8332999999999999</v>
      </c>
      <c r="BF70" s="210">
        <f t="shared" si="22"/>
        <v>1.8399000000000001</v>
      </c>
      <c r="BG70" s="210">
        <f t="shared" si="22"/>
        <v>1.8376999999999999</v>
      </c>
      <c r="BH70" s="210">
        <f t="shared" si="22"/>
        <v>1.7865</v>
      </c>
      <c r="BI70" s="210">
        <f t="shared" si="22"/>
        <v>1.7824</v>
      </c>
      <c r="BJ70" s="210">
        <f t="shared" si="22"/>
        <v>1.8139000000000001</v>
      </c>
      <c r="BK70" s="210">
        <f t="shared" si="22"/>
        <v>1.8443000000000001</v>
      </c>
      <c r="BL70" s="210">
        <f t="shared" si="22"/>
        <v>1.8118000000000001</v>
      </c>
      <c r="BM70" s="210">
        <f t="shared" si="22"/>
        <v>1.76</v>
      </c>
      <c r="BN70" s="210">
        <f t="shared" si="23"/>
        <v>1.7168000000000001</v>
      </c>
      <c r="BO70" s="210">
        <f t="shared" si="23"/>
        <v>1.6453</v>
      </c>
      <c r="BP70" s="210">
        <f t="shared" si="23"/>
        <v>1.5959000000000001</v>
      </c>
      <c r="BQ70" s="210">
        <f t="shared" si="23"/>
        <v>1.6126</v>
      </c>
      <c r="BR70" s="210">
        <f t="shared" si="23"/>
        <v>1.6435</v>
      </c>
      <c r="BS70" s="210">
        <f t="shared" si="23"/>
        <v>1.5892999999999999</v>
      </c>
      <c r="BT70" s="210">
        <f t="shared" si="23"/>
        <v>1.5827</v>
      </c>
      <c r="BU70" s="210">
        <f t="shared" si="23"/>
        <v>1.5844</v>
      </c>
      <c r="BV70" s="210">
        <f t="shared" si="23"/>
        <v>1.573</v>
      </c>
      <c r="BW70" s="210">
        <f t="shared" si="23"/>
        <v>1.54</v>
      </c>
      <c r="BX70" s="210">
        <f t="shared" si="24"/>
        <v>1.54</v>
      </c>
      <c r="BY70" s="210">
        <f t="shared" si="24"/>
        <v>1.4981</v>
      </c>
      <c r="BZ70" s="210">
        <f t="shared" si="24"/>
        <v>1.4352</v>
      </c>
      <c r="CA70" s="210">
        <f t="shared" si="24"/>
        <v>1.3835999999999999</v>
      </c>
      <c r="CB70" s="210">
        <f t="shared" si="24"/>
        <v>1.3568</v>
      </c>
      <c r="CC70" s="210">
        <f t="shared" si="24"/>
        <v>1.2865</v>
      </c>
      <c r="CD70" s="210">
        <f t="shared" si="24"/>
        <v>1.0709</v>
      </c>
      <c r="CE70" s="210">
        <f t="shared" si="16"/>
        <v>1</v>
      </c>
    </row>
    <row r="71" spans="1:83" outlineLevel="1" x14ac:dyDescent="0.6">
      <c r="A71" s="205">
        <v>2</v>
      </c>
      <c r="B71" s="206" t="s">
        <v>345</v>
      </c>
      <c r="C71" s="7"/>
      <c r="D71" s="1">
        <v>40</v>
      </c>
      <c r="E71" s="207">
        <v>45</v>
      </c>
      <c r="F71" s="209">
        <f t="shared" ref="F71:O80" si="25">VLOOKUP($A71,$A$11:$CE$15,F$49)</f>
        <v>0</v>
      </c>
      <c r="G71" s="209">
        <f t="shared" si="25"/>
        <v>0</v>
      </c>
      <c r="H71" s="209">
        <f t="shared" si="25"/>
        <v>0</v>
      </c>
      <c r="I71" s="209">
        <f t="shared" si="25"/>
        <v>0</v>
      </c>
      <c r="J71" s="210">
        <f t="shared" si="25"/>
        <v>0</v>
      </c>
      <c r="K71" s="210">
        <f t="shared" si="25"/>
        <v>0</v>
      </c>
      <c r="L71" s="210">
        <f t="shared" si="25"/>
        <v>0</v>
      </c>
      <c r="M71" s="210">
        <f t="shared" si="25"/>
        <v>0</v>
      </c>
      <c r="N71" s="210">
        <f t="shared" si="25"/>
        <v>0</v>
      </c>
      <c r="O71" s="210">
        <f t="shared" si="25"/>
        <v>0</v>
      </c>
      <c r="P71" s="210">
        <f t="shared" ref="P71:Y80" si="26">VLOOKUP($A71,$A$11:$CE$15,P$49)</f>
        <v>0</v>
      </c>
      <c r="Q71" s="210">
        <f t="shared" si="26"/>
        <v>0</v>
      </c>
      <c r="R71" s="210">
        <f t="shared" si="26"/>
        <v>3.4327999999999999</v>
      </c>
      <c r="S71" s="210">
        <f t="shared" si="26"/>
        <v>3.3121</v>
      </c>
      <c r="T71" s="210">
        <f t="shared" si="26"/>
        <v>3.2132000000000001</v>
      </c>
      <c r="U71" s="210">
        <f t="shared" si="26"/>
        <v>3.2339000000000002</v>
      </c>
      <c r="V71" s="210">
        <f t="shared" si="26"/>
        <v>3.1593</v>
      </c>
      <c r="W71" s="210">
        <f t="shared" si="26"/>
        <v>3.1265999999999998</v>
      </c>
      <c r="X71" s="210">
        <f t="shared" si="26"/>
        <v>2.8815</v>
      </c>
      <c r="Y71" s="210">
        <f t="shared" si="26"/>
        <v>2.7202000000000002</v>
      </c>
      <c r="Z71" s="210">
        <f t="shared" ref="Z71:AI80" si="27">VLOOKUP($A71,$A$11:$CE$15,Z$49)</f>
        <v>2.5455999999999999</v>
      </c>
      <c r="AA71" s="210">
        <f t="shared" si="27"/>
        <v>2.7907000000000002</v>
      </c>
      <c r="AB71" s="210">
        <f t="shared" si="27"/>
        <v>2.7856000000000001</v>
      </c>
      <c r="AC71" s="210">
        <f t="shared" si="27"/>
        <v>2.6625000000000001</v>
      </c>
      <c r="AD71" s="210">
        <f t="shared" si="27"/>
        <v>2.4744999999999999</v>
      </c>
      <c r="AE71" s="210">
        <f t="shared" si="27"/>
        <v>2.5413000000000001</v>
      </c>
      <c r="AF71" s="210">
        <f t="shared" si="27"/>
        <v>2.5243000000000002</v>
      </c>
      <c r="AG71" s="210">
        <f t="shared" si="27"/>
        <v>2.3997000000000002</v>
      </c>
      <c r="AH71" s="210">
        <f t="shared" si="27"/>
        <v>2.2593999999999999</v>
      </c>
      <c r="AI71" s="210">
        <f t="shared" si="27"/>
        <v>2.3732000000000002</v>
      </c>
      <c r="AJ71" s="210">
        <f t="shared" ref="AJ71:AS80" si="28">VLOOKUP($A71,$A$11:$CE$15,AJ$49)</f>
        <v>2.3184999999999998</v>
      </c>
      <c r="AK71" s="210">
        <f t="shared" si="28"/>
        <v>2.2938000000000001</v>
      </c>
      <c r="AL71" s="210">
        <f t="shared" si="28"/>
        <v>2.2425999999999999</v>
      </c>
      <c r="AM71" s="210">
        <f t="shared" si="28"/>
        <v>2.0615999999999999</v>
      </c>
      <c r="AN71" s="210">
        <f t="shared" si="28"/>
        <v>1.8861000000000001</v>
      </c>
      <c r="AO71" s="210">
        <f t="shared" si="28"/>
        <v>1.8222</v>
      </c>
      <c r="AP71" s="210">
        <f t="shared" si="28"/>
        <v>1.8222</v>
      </c>
      <c r="AQ71" s="210">
        <f t="shared" si="28"/>
        <v>1.7770999999999999</v>
      </c>
      <c r="AR71" s="210">
        <f t="shared" si="28"/>
        <v>1.7402</v>
      </c>
      <c r="AS71" s="210">
        <f t="shared" si="28"/>
        <v>1.7163999999999999</v>
      </c>
      <c r="AT71" s="210">
        <f t="shared" ref="AT71:BC80" si="29">VLOOKUP($A71,$A$11:$CE$15,AT$49)</f>
        <v>1.7362</v>
      </c>
      <c r="AU71" s="210">
        <f t="shared" si="29"/>
        <v>1.7124999999999999</v>
      </c>
      <c r="AV71" s="210">
        <f t="shared" si="29"/>
        <v>1.6452</v>
      </c>
      <c r="AW71" s="210">
        <f t="shared" si="29"/>
        <v>1.5964</v>
      </c>
      <c r="AX71" s="210">
        <f t="shared" si="29"/>
        <v>1.5947</v>
      </c>
      <c r="AY71" s="210">
        <f t="shared" si="29"/>
        <v>1.5488</v>
      </c>
      <c r="AZ71" s="210">
        <f t="shared" si="29"/>
        <v>1.5192000000000001</v>
      </c>
      <c r="BA71" s="210">
        <f t="shared" si="29"/>
        <v>1.5330999999999999</v>
      </c>
      <c r="BB71" s="210">
        <f t="shared" si="29"/>
        <v>1.5456000000000001</v>
      </c>
      <c r="BC71" s="210">
        <f t="shared" si="29"/>
        <v>1.5632999999999999</v>
      </c>
      <c r="BD71" s="210">
        <f t="shared" ref="BD71:BM80" si="30">VLOOKUP($A71,$A$11:$CE$15,BD$49)</f>
        <v>1.6327</v>
      </c>
      <c r="BE71" s="210">
        <f t="shared" si="30"/>
        <v>1.7048000000000001</v>
      </c>
      <c r="BF71" s="210">
        <f t="shared" si="30"/>
        <v>1.7402</v>
      </c>
      <c r="BG71" s="210">
        <f t="shared" si="30"/>
        <v>1.7544</v>
      </c>
      <c r="BH71" s="210">
        <f t="shared" si="30"/>
        <v>1.7085999999999999</v>
      </c>
      <c r="BI71" s="210">
        <f t="shared" si="30"/>
        <v>1.7143999999999999</v>
      </c>
      <c r="BJ71" s="210">
        <f t="shared" si="30"/>
        <v>1.7322</v>
      </c>
      <c r="BK71" s="210">
        <f t="shared" si="30"/>
        <v>1.7503</v>
      </c>
      <c r="BL71" s="210">
        <f t="shared" si="30"/>
        <v>1.7523</v>
      </c>
      <c r="BM71" s="210">
        <f t="shared" si="30"/>
        <v>1.7645999999999999</v>
      </c>
      <c r="BN71" s="210">
        <f t="shared" ref="BN71:BW80" si="31">VLOOKUP($A71,$A$11:$CE$15,BN$49)</f>
        <v>1.7009000000000001</v>
      </c>
      <c r="BO71" s="210">
        <f t="shared" si="31"/>
        <v>1.6541999999999999</v>
      </c>
      <c r="BP71" s="210">
        <f t="shared" si="31"/>
        <v>1.6397999999999999</v>
      </c>
      <c r="BQ71" s="210">
        <f t="shared" si="31"/>
        <v>1.6652</v>
      </c>
      <c r="BR71" s="210">
        <f t="shared" si="31"/>
        <v>1.6506000000000001</v>
      </c>
      <c r="BS71" s="210">
        <f t="shared" si="31"/>
        <v>1.5730999999999999</v>
      </c>
      <c r="BT71" s="210">
        <f t="shared" si="31"/>
        <v>1.552</v>
      </c>
      <c r="BU71" s="210">
        <f t="shared" si="31"/>
        <v>1.5551999999999999</v>
      </c>
      <c r="BV71" s="210">
        <f t="shared" si="31"/>
        <v>1.5504</v>
      </c>
      <c r="BW71" s="210">
        <f t="shared" si="31"/>
        <v>1.5069999999999999</v>
      </c>
      <c r="BX71" s="210">
        <f t="shared" ref="BX71:CD86" si="32">VLOOKUP($A71,$A$11:$CE$15,BX$49)</f>
        <v>1.5069999999999999</v>
      </c>
      <c r="BY71" s="210">
        <f t="shared" si="32"/>
        <v>1.466</v>
      </c>
      <c r="BZ71" s="210">
        <f t="shared" si="32"/>
        <v>1.4018999999999999</v>
      </c>
      <c r="CA71" s="210">
        <f t="shared" si="32"/>
        <v>1.3454999999999999</v>
      </c>
      <c r="CB71" s="210">
        <f t="shared" si="32"/>
        <v>1.3219000000000001</v>
      </c>
      <c r="CC71" s="210">
        <f t="shared" si="32"/>
        <v>1.2517</v>
      </c>
      <c r="CD71" s="210">
        <f t="shared" si="24"/>
        <v>1.0672999999999999</v>
      </c>
      <c r="CE71" s="210">
        <f t="shared" si="16"/>
        <v>1</v>
      </c>
    </row>
    <row r="72" spans="1:83" outlineLevel="1" x14ac:dyDescent="0.6">
      <c r="A72" s="205">
        <v>3</v>
      </c>
      <c r="B72" s="206" t="s">
        <v>346</v>
      </c>
      <c r="C72" s="7"/>
      <c r="D72" s="1">
        <v>30</v>
      </c>
      <c r="E72" s="207">
        <v>40</v>
      </c>
      <c r="F72" s="209">
        <f t="shared" si="25"/>
        <v>0</v>
      </c>
      <c r="G72" s="209">
        <f t="shared" si="25"/>
        <v>0</v>
      </c>
      <c r="H72" s="209">
        <f t="shared" si="25"/>
        <v>0</v>
      </c>
      <c r="I72" s="209">
        <f t="shared" si="25"/>
        <v>0</v>
      </c>
      <c r="J72" s="210">
        <f t="shared" si="25"/>
        <v>0</v>
      </c>
      <c r="K72" s="210">
        <f t="shared" si="25"/>
        <v>0</v>
      </c>
      <c r="L72" s="210">
        <f t="shared" si="25"/>
        <v>0</v>
      </c>
      <c r="M72" s="210">
        <f t="shared" si="25"/>
        <v>0</v>
      </c>
      <c r="N72" s="210">
        <f t="shared" si="25"/>
        <v>0</v>
      </c>
      <c r="O72" s="210">
        <f t="shared" si="25"/>
        <v>0</v>
      </c>
      <c r="P72" s="210">
        <f t="shared" si="26"/>
        <v>0</v>
      </c>
      <c r="Q72" s="210">
        <f t="shared" si="26"/>
        <v>0</v>
      </c>
      <c r="R72" s="210">
        <f t="shared" si="26"/>
        <v>4.0740999999999996</v>
      </c>
      <c r="S72" s="210">
        <f t="shared" si="26"/>
        <v>3.9792999999999998</v>
      </c>
      <c r="T72" s="210">
        <f t="shared" si="26"/>
        <v>3.8119000000000001</v>
      </c>
      <c r="U72" s="210">
        <f t="shared" si="26"/>
        <v>3.7198000000000002</v>
      </c>
      <c r="V72" s="210">
        <f t="shared" si="26"/>
        <v>3.6406999999999998</v>
      </c>
      <c r="W72" s="210">
        <f t="shared" si="26"/>
        <v>3.6667000000000001</v>
      </c>
      <c r="X72" s="210">
        <f t="shared" si="26"/>
        <v>3.5402</v>
      </c>
      <c r="Y72" s="210">
        <f t="shared" si="26"/>
        <v>3.4070999999999998</v>
      </c>
      <c r="Z72" s="210">
        <f t="shared" si="27"/>
        <v>3.2149999999999999</v>
      </c>
      <c r="AA72" s="210">
        <f t="shared" si="27"/>
        <v>3.5402</v>
      </c>
      <c r="AB72" s="210">
        <f t="shared" si="27"/>
        <v>3.5897000000000001</v>
      </c>
      <c r="AC72" s="210">
        <f t="shared" si="27"/>
        <v>3.319</v>
      </c>
      <c r="AD72" s="210">
        <f t="shared" si="27"/>
        <v>2.9672000000000001</v>
      </c>
      <c r="AE72" s="210">
        <f t="shared" si="27"/>
        <v>2.9903</v>
      </c>
      <c r="AF72" s="210">
        <f t="shared" si="27"/>
        <v>3.0078</v>
      </c>
      <c r="AG72" s="210">
        <f t="shared" si="27"/>
        <v>2.8839000000000001</v>
      </c>
      <c r="AH72" s="210">
        <f t="shared" si="27"/>
        <v>2.6970000000000001</v>
      </c>
      <c r="AI72" s="210">
        <f t="shared" si="27"/>
        <v>2.8102</v>
      </c>
      <c r="AJ72" s="210">
        <f t="shared" si="28"/>
        <v>2.7160000000000002</v>
      </c>
      <c r="AK72" s="210">
        <f t="shared" si="28"/>
        <v>2.6783000000000001</v>
      </c>
      <c r="AL72" s="210">
        <f t="shared" si="28"/>
        <v>2.6970000000000001</v>
      </c>
      <c r="AM72" s="210">
        <f t="shared" si="28"/>
        <v>2.5041000000000002</v>
      </c>
      <c r="AN72" s="210">
        <f t="shared" si="28"/>
        <v>2.2713999999999999</v>
      </c>
      <c r="AO72" s="210">
        <f t="shared" si="28"/>
        <v>2.1598999999999999</v>
      </c>
      <c r="AP72" s="210">
        <f t="shared" si="28"/>
        <v>2.1038000000000001</v>
      </c>
      <c r="AQ72" s="210">
        <f t="shared" si="28"/>
        <v>2.1067</v>
      </c>
      <c r="AR72" s="210">
        <f t="shared" si="28"/>
        <v>2.0981000000000001</v>
      </c>
      <c r="AS72" s="210">
        <f t="shared" si="28"/>
        <v>2.0838999999999999</v>
      </c>
      <c r="AT72" s="210">
        <f t="shared" si="29"/>
        <v>2.0533000000000001</v>
      </c>
      <c r="AU72" s="210">
        <f t="shared" si="29"/>
        <v>2.0183</v>
      </c>
      <c r="AV72" s="210">
        <f t="shared" si="29"/>
        <v>1.9769000000000001</v>
      </c>
      <c r="AW72" s="210">
        <f t="shared" si="29"/>
        <v>1.925</v>
      </c>
      <c r="AX72" s="210">
        <f t="shared" si="29"/>
        <v>1.8712</v>
      </c>
      <c r="AY72" s="210">
        <f t="shared" si="29"/>
        <v>1.8032999999999999</v>
      </c>
      <c r="AZ72" s="210">
        <f t="shared" si="29"/>
        <v>1.75</v>
      </c>
      <c r="BA72" s="210">
        <f t="shared" si="29"/>
        <v>1.7441</v>
      </c>
      <c r="BB72" s="210">
        <f t="shared" si="29"/>
        <v>1.746</v>
      </c>
      <c r="BC72" s="210">
        <f t="shared" si="29"/>
        <v>1.754</v>
      </c>
      <c r="BD72" s="210">
        <f t="shared" si="30"/>
        <v>1.8011999999999999</v>
      </c>
      <c r="BE72" s="210">
        <f t="shared" si="30"/>
        <v>1.8332999999999999</v>
      </c>
      <c r="BF72" s="210">
        <f t="shared" si="30"/>
        <v>1.8399000000000001</v>
      </c>
      <c r="BG72" s="210">
        <f t="shared" si="30"/>
        <v>1.8376999999999999</v>
      </c>
      <c r="BH72" s="210">
        <f t="shared" si="30"/>
        <v>1.7865</v>
      </c>
      <c r="BI72" s="210">
        <f t="shared" si="30"/>
        <v>1.7824</v>
      </c>
      <c r="BJ72" s="210">
        <f t="shared" si="30"/>
        <v>1.8139000000000001</v>
      </c>
      <c r="BK72" s="210">
        <f t="shared" si="30"/>
        <v>1.8443000000000001</v>
      </c>
      <c r="BL72" s="210">
        <f t="shared" si="30"/>
        <v>1.8118000000000001</v>
      </c>
      <c r="BM72" s="210">
        <f t="shared" si="30"/>
        <v>1.76</v>
      </c>
      <c r="BN72" s="210">
        <f t="shared" si="31"/>
        <v>1.7168000000000001</v>
      </c>
      <c r="BO72" s="210">
        <f t="shared" si="31"/>
        <v>1.6453</v>
      </c>
      <c r="BP72" s="210">
        <f t="shared" si="31"/>
        <v>1.5959000000000001</v>
      </c>
      <c r="BQ72" s="210">
        <f t="shared" si="31"/>
        <v>1.6126</v>
      </c>
      <c r="BR72" s="210">
        <f t="shared" si="31"/>
        <v>1.6435</v>
      </c>
      <c r="BS72" s="210">
        <f t="shared" si="31"/>
        <v>1.5892999999999999</v>
      </c>
      <c r="BT72" s="210">
        <f t="shared" si="31"/>
        <v>1.5827</v>
      </c>
      <c r="BU72" s="210">
        <f t="shared" si="31"/>
        <v>1.5844</v>
      </c>
      <c r="BV72" s="210">
        <f t="shared" si="31"/>
        <v>1.573</v>
      </c>
      <c r="BW72" s="210">
        <f t="shared" si="31"/>
        <v>1.54</v>
      </c>
      <c r="BX72" s="210">
        <f t="shared" si="32"/>
        <v>1.54</v>
      </c>
      <c r="BY72" s="210">
        <f t="shared" si="32"/>
        <v>1.4981</v>
      </c>
      <c r="BZ72" s="210">
        <f t="shared" si="32"/>
        <v>1.4352</v>
      </c>
      <c r="CA72" s="210">
        <f t="shared" si="32"/>
        <v>1.3835999999999999</v>
      </c>
      <c r="CB72" s="210">
        <f t="shared" si="32"/>
        <v>1.3568</v>
      </c>
      <c r="CC72" s="210">
        <f t="shared" si="32"/>
        <v>1.2865</v>
      </c>
      <c r="CD72" s="210">
        <f t="shared" si="24"/>
        <v>1.0709</v>
      </c>
      <c r="CE72" s="210">
        <f t="shared" si="16"/>
        <v>1</v>
      </c>
    </row>
    <row r="73" spans="1:83" outlineLevel="1" x14ac:dyDescent="0.6">
      <c r="A73" s="205">
        <v>4</v>
      </c>
      <c r="B73" s="206" t="s">
        <v>347</v>
      </c>
      <c r="C73" s="7"/>
      <c r="D73" s="1">
        <v>25</v>
      </c>
      <c r="E73" s="207">
        <v>35</v>
      </c>
      <c r="F73" s="209">
        <f t="shared" si="25"/>
        <v>0</v>
      </c>
      <c r="G73" s="209">
        <f t="shared" si="25"/>
        <v>0</v>
      </c>
      <c r="H73" s="209">
        <f t="shared" si="25"/>
        <v>0</v>
      </c>
      <c r="I73" s="209">
        <f t="shared" si="25"/>
        <v>0</v>
      </c>
      <c r="J73" s="210">
        <f t="shared" si="25"/>
        <v>0</v>
      </c>
      <c r="K73" s="210">
        <f t="shared" si="25"/>
        <v>0</v>
      </c>
      <c r="L73" s="210">
        <f t="shared" si="25"/>
        <v>0</v>
      </c>
      <c r="M73" s="210">
        <f t="shared" si="25"/>
        <v>0</v>
      </c>
      <c r="N73" s="210">
        <f t="shared" si="25"/>
        <v>0</v>
      </c>
      <c r="O73" s="210">
        <f t="shared" si="25"/>
        <v>0</v>
      </c>
      <c r="P73" s="210">
        <f t="shared" si="26"/>
        <v>0</v>
      </c>
      <c r="Q73" s="210">
        <f t="shared" si="26"/>
        <v>0</v>
      </c>
      <c r="R73" s="210">
        <f t="shared" si="26"/>
        <v>5.3170999999999999</v>
      </c>
      <c r="S73" s="210">
        <f t="shared" si="26"/>
        <v>5.2439999999999998</v>
      </c>
      <c r="T73" s="210">
        <f t="shared" si="26"/>
        <v>5.0867000000000004</v>
      </c>
      <c r="U73" s="210">
        <f t="shared" si="26"/>
        <v>4.9385000000000003</v>
      </c>
      <c r="V73" s="210">
        <f t="shared" si="26"/>
        <v>4.8291000000000004</v>
      </c>
      <c r="W73" s="210">
        <f t="shared" si="26"/>
        <v>4.7244999999999999</v>
      </c>
      <c r="X73" s="210">
        <f t="shared" si="26"/>
        <v>4.6524000000000001</v>
      </c>
      <c r="Y73" s="210">
        <f t="shared" si="26"/>
        <v>4.6242000000000001</v>
      </c>
      <c r="Z73" s="210">
        <f t="shared" si="27"/>
        <v>4.5689000000000002</v>
      </c>
      <c r="AA73" s="210">
        <f t="shared" si="27"/>
        <v>4.6666999999999996</v>
      </c>
      <c r="AB73" s="210">
        <f t="shared" si="27"/>
        <v>4.5964</v>
      </c>
      <c r="AC73" s="210">
        <f t="shared" si="27"/>
        <v>4.4882</v>
      </c>
      <c r="AD73" s="210">
        <f t="shared" si="27"/>
        <v>4.1242999999999999</v>
      </c>
      <c r="AE73" s="210">
        <f t="shared" si="27"/>
        <v>3.9127999999999998</v>
      </c>
      <c r="AF73" s="210">
        <f t="shared" si="27"/>
        <v>3.7866</v>
      </c>
      <c r="AG73" s="210">
        <f t="shared" si="27"/>
        <v>3.5905999999999998</v>
      </c>
      <c r="AH73" s="210">
        <f t="shared" si="27"/>
        <v>3.2262</v>
      </c>
      <c r="AI73" s="210">
        <f t="shared" si="27"/>
        <v>3.1143000000000001</v>
      </c>
      <c r="AJ73" s="210">
        <f t="shared" si="28"/>
        <v>3.0158</v>
      </c>
      <c r="AK73" s="210">
        <f t="shared" si="28"/>
        <v>2.9234</v>
      </c>
      <c r="AL73" s="210">
        <f t="shared" si="28"/>
        <v>2.8523000000000001</v>
      </c>
      <c r="AM73" s="210">
        <f t="shared" si="28"/>
        <v>2.7008999999999999</v>
      </c>
      <c r="AN73" s="210">
        <f t="shared" si="28"/>
        <v>2.4975000000000001</v>
      </c>
      <c r="AO73" s="210">
        <f t="shared" si="28"/>
        <v>2.3733</v>
      </c>
      <c r="AP73" s="210">
        <f t="shared" si="28"/>
        <v>2.2913000000000001</v>
      </c>
      <c r="AQ73" s="210">
        <f t="shared" si="28"/>
        <v>2.2675000000000001</v>
      </c>
      <c r="AR73" s="210">
        <f t="shared" si="28"/>
        <v>2.218</v>
      </c>
      <c r="AS73" s="210">
        <f t="shared" si="28"/>
        <v>2.1831</v>
      </c>
      <c r="AT73" s="210">
        <f t="shared" si="29"/>
        <v>2.1800000000000002</v>
      </c>
      <c r="AU73" s="210">
        <f t="shared" si="29"/>
        <v>2.202</v>
      </c>
      <c r="AV73" s="210">
        <f t="shared" si="29"/>
        <v>2.1676000000000002</v>
      </c>
      <c r="AW73" s="210">
        <f t="shared" si="29"/>
        <v>2.1107</v>
      </c>
      <c r="AX73" s="210">
        <f t="shared" si="29"/>
        <v>2.0428000000000002</v>
      </c>
      <c r="AY73" s="210">
        <f t="shared" si="29"/>
        <v>1.9664999999999999</v>
      </c>
      <c r="AZ73" s="210">
        <f t="shared" si="29"/>
        <v>1.9075</v>
      </c>
      <c r="BA73" s="210">
        <f t="shared" si="29"/>
        <v>1.8863000000000001</v>
      </c>
      <c r="BB73" s="210">
        <f t="shared" si="29"/>
        <v>1.8747</v>
      </c>
      <c r="BC73" s="210">
        <f t="shared" si="29"/>
        <v>1.8474999999999999</v>
      </c>
      <c r="BD73" s="210">
        <f t="shared" si="30"/>
        <v>1.8793</v>
      </c>
      <c r="BE73" s="210">
        <f t="shared" si="30"/>
        <v>1.877</v>
      </c>
      <c r="BF73" s="210">
        <f t="shared" si="30"/>
        <v>1.8886000000000001</v>
      </c>
      <c r="BG73" s="210">
        <f t="shared" si="30"/>
        <v>1.9098999999999999</v>
      </c>
      <c r="BH73" s="210">
        <f t="shared" si="30"/>
        <v>1.8863000000000001</v>
      </c>
      <c r="BI73" s="210">
        <f t="shared" si="30"/>
        <v>1.8496999999999999</v>
      </c>
      <c r="BJ73" s="210">
        <f t="shared" si="30"/>
        <v>1.8587</v>
      </c>
      <c r="BK73" s="210">
        <f t="shared" si="30"/>
        <v>1.843</v>
      </c>
      <c r="BL73" s="210">
        <f t="shared" si="30"/>
        <v>1.8253999999999999</v>
      </c>
      <c r="BM73" s="210">
        <f t="shared" si="30"/>
        <v>1.7806</v>
      </c>
      <c r="BN73" s="210">
        <f t="shared" si="31"/>
        <v>1.7050000000000001</v>
      </c>
      <c r="BO73" s="210">
        <f t="shared" si="31"/>
        <v>1.6751</v>
      </c>
      <c r="BP73" s="210">
        <f t="shared" si="31"/>
        <v>1.6046</v>
      </c>
      <c r="BQ73" s="210">
        <f t="shared" si="31"/>
        <v>1.6321000000000001</v>
      </c>
      <c r="BR73" s="210">
        <f t="shared" si="31"/>
        <v>1.62</v>
      </c>
      <c r="BS73" s="210">
        <f t="shared" si="31"/>
        <v>1.5603</v>
      </c>
      <c r="BT73" s="210">
        <f t="shared" si="31"/>
        <v>1.5337000000000001</v>
      </c>
      <c r="BU73" s="210">
        <f t="shared" si="31"/>
        <v>1.5245</v>
      </c>
      <c r="BV73" s="210">
        <f t="shared" si="31"/>
        <v>1.5229999999999999</v>
      </c>
      <c r="BW73" s="210">
        <f t="shared" si="31"/>
        <v>1.526</v>
      </c>
      <c r="BX73" s="210">
        <f t="shared" si="32"/>
        <v>1.5306</v>
      </c>
      <c r="BY73" s="210">
        <f t="shared" si="32"/>
        <v>1.4873000000000001</v>
      </c>
      <c r="BZ73" s="210">
        <f t="shared" si="32"/>
        <v>1.4356</v>
      </c>
      <c r="CA73" s="210">
        <f t="shared" si="32"/>
        <v>1.3962000000000001</v>
      </c>
      <c r="CB73" s="210">
        <f t="shared" si="32"/>
        <v>1.3885000000000001</v>
      </c>
      <c r="CC73" s="210">
        <f t="shared" si="32"/>
        <v>1.2856000000000001</v>
      </c>
      <c r="CD73" s="210">
        <f t="shared" si="24"/>
        <v>1.0186999999999999</v>
      </c>
      <c r="CE73" s="210">
        <f t="shared" si="16"/>
        <v>1</v>
      </c>
    </row>
    <row r="74" spans="1:83" outlineLevel="1" x14ac:dyDescent="0.6">
      <c r="A74" s="205">
        <v>4</v>
      </c>
      <c r="B74" s="206" t="s">
        <v>348</v>
      </c>
      <c r="C74" s="7"/>
      <c r="D74" s="1">
        <v>25</v>
      </c>
      <c r="E74" s="207">
        <v>35</v>
      </c>
      <c r="F74" s="209">
        <f t="shared" si="25"/>
        <v>0</v>
      </c>
      <c r="G74" s="209">
        <f t="shared" si="25"/>
        <v>0</v>
      </c>
      <c r="H74" s="209">
        <f t="shared" si="25"/>
        <v>0</v>
      </c>
      <c r="I74" s="209">
        <f t="shared" si="25"/>
        <v>0</v>
      </c>
      <c r="J74" s="210">
        <f t="shared" si="25"/>
        <v>0</v>
      </c>
      <c r="K74" s="210">
        <f t="shared" si="25"/>
        <v>0</v>
      </c>
      <c r="L74" s="210">
        <f t="shared" si="25"/>
        <v>0</v>
      </c>
      <c r="M74" s="210">
        <f t="shared" si="25"/>
        <v>0</v>
      </c>
      <c r="N74" s="210">
        <f t="shared" si="25"/>
        <v>0</v>
      </c>
      <c r="O74" s="210">
        <f t="shared" si="25"/>
        <v>0</v>
      </c>
      <c r="P74" s="210">
        <f t="shared" si="26"/>
        <v>0</v>
      </c>
      <c r="Q74" s="210">
        <f t="shared" si="26"/>
        <v>0</v>
      </c>
      <c r="R74" s="210">
        <f t="shared" si="26"/>
        <v>5.3170999999999999</v>
      </c>
      <c r="S74" s="210">
        <f t="shared" si="26"/>
        <v>5.2439999999999998</v>
      </c>
      <c r="T74" s="210">
        <f t="shared" si="26"/>
        <v>5.0867000000000004</v>
      </c>
      <c r="U74" s="210">
        <f t="shared" si="26"/>
        <v>4.9385000000000003</v>
      </c>
      <c r="V74" s="210">
        <f t="shared" si="26"/>
        <v>4.8291000000000004</v>
      </c>
      <c r="W74" s="210">
        <f t="shared" si="26"/>
        <v>4.7244999999999999</v>
      </c>
      <c r="X74" s="210">
        <f t="shared" si="26"/>
        <v>4.6524000000000001</v>
      </c>
      <c r="Y74" s="210">
        <f t="shared" si="26"/>
        <v>4.6242000000000001</v>
      </c>
      <c r="Z74" s="210">
        <f t="shared" si="27"/>
        <v>4.5689000000000002</v>
      </c>
      <c r="AA74" s="210">
        <f t="shared" si="27"/>
        <v>4.6666999999999996</v>
      </c>
      <c r="AB74" s="210">
        <f t="shared" si="27"/>
        <v>4.5964</v>
      </c>
      <c r="AC74" s="210">
        <f t="shared" si="27"/>
        <v>4.4882</v>
      </c>
      <c r="AD74" s="210">
        <f t="shared" si="27"/>
        <v>4.1242999999999999</v>
      </c>
      <c r="AE74" s="210">
        <f t="shared" si="27"/>
        <v>3.9127999999999998</v>
      </c>
      <c r="AF74" s="210">
        <f t="shared" si="27"/>
        <v>3.7866</v>
      </c>
      <c r="AG74" s="210">
        <f t="shared" si="27"/>
        <v>3.5905999999999998</v>
      </c>
      <c r="AH74" s="210">
        <f t="shared" si="27"/>
        <v>3.2262</v>
      </c>
      <c r="AI74" s="210">
        <f t="shared" si="27"/>
        <v>3.1143000000000001</v>
      </c>
      <c r="AJ74" s="210">
        <f t="shared" si="28"/>
        <v>3.0158</v>
      </c>
      <c r="AK74" s="210">
        <f t="shared" si="28"/>
        <v>2.9234</v>
      </c>
      <c r="AL74" s="210">
        <f t="shared" si="28"/>
        <v>2.8523000000000001</v>
      </c>
      <c r="AM74" s="210">
        <f t="shared" si="28"/>
        <v>2.7008999999999999</v>
      </c>
      <c r="AN74" s="210">
        <f t="shared" si="28"/>
        <v>2.4975000000000001</v>
      </c>
      <c r="AO74" s="210">
        <f t="shared" si="28"/>
        <v>2.3733</v>
      </c>
      <c r="AP74" s="210">
        <f t="shared" si="28"/>
        <v>2.2913000000000001</v>
      </c>
      <c r="AQ74" s="210">
        <f t="shared" si="28"/>
        <v>2.2675000000000001</v>
      </c>
      <c r="AR74" s="210">
        <f t="shared" si="28"/>
        <v>2.218</v>
      </c>
      <c r="AS74" s="210">
        <f t="shared" si="28"/>
        <v>2.1831</v>
      </c>
      <c r="AT74" s="210">
        <f t="shared" si="29"/>
        <v>2.1800000000000002</v>
      </c>
      <c r="AU74" s="210">
        <f t="shared" si="29"/>
        <v>2.202</v>
      </c>
      <c r="AV74" s="210">
        <f t="shared" si="29"/>
        <v>2.1676000000000002</v>
      </c>
      <c r="AW74" s="210">
        <f t="shared" si="29"/>
        <v>2.1107</v>
      </c>
      <c r="AX74" s="210">
        <f t="shared" si="29"/>
        <v>2.0428000000000002</v>
      </c>
      <c r="AY74" s="210">
        <f t="shared" si="29"/>
        <v>1.9664999999999999</v>
      </c>
      <c r="AZ74" s="210">
        <f t="shared" si="29"/>
        <v>1.9075</v>
      </c>
      <c r="BA74" s="210">
        <f t="shared" si="29"/>
        <v>1.8863000000000001</v>
      </c>
      <c r="BB74" s="210">
        <f t="shared" si="29"/>
        <v>1.8747</v>
      </c>
      <c r="BC74" s="210">
        <f t="shared" si="29"/>
        <v>1.8474999999999999</v>
      </c>
      <c r="BD74" s="210">
        <f t="shared" si="30"/>
        <v>1.8793</v>
      </c>
      <c r="BE74" s="210">
        <f t="shared" si="30"/>
        <v>1.877</v>
      </c>
      <c r="BF74" s="210">
        <f t="shared" si="30"/>
        <v>1.8886000000000001</v>
      </c>
      <c r="BG74" s="210">
        <f t="shared" si="30"/>
        <v>1.9098999999999999</v>
      </c>
      <c r="BH74" s="210">
        <f t="shared" si="30"/>
        <v>1.8863000000000001</v>
      </c>
      <c r="BI74" s="210">
        <f t="shared" si="30"/>
        <v>1.8496999999999999</v>
      </c>
      <c r="BJ74" s="210">
        <f t="shared" si="30"/>
        <v>1.8587</v>
      </c>
      <c r="BK74" s="210">
        <f t="shared" si="30"/>
        <v>1.843</v>
      </c>
      <c r="BL74" s="210">
        <f t="shared" si="30"/>
        <v>1.8253999999999999</v>
      </c>
      <c r="BM74" s="210">
        <f t="shared" si="30"/>
        <v>1.7806</v>
      </c>
      <c r="BN74" s="210">
        <f t="shared" si="31"/>
        <v>1.7050000000000001</v>
      </c>
      <c r="BO74" s="210">
        <f t="shared" si="31"/>
        <v>1.6751</v>
      </c>
      <c r="BP74" s="210">
        <f t="shared" si="31"/>
        <v>1.6046</v>
      </c>
      <c r="BQ74" s="210">
        <f t="shared" si="31"/>
        <v>1.6321000000000001</v>
      </c>
      <c r="BR74" s="210">
        <f t="shared" si="31"/>
        <v>1.62</v>
      </c>
      <c r="BS74" s="210">
        <f t="shared" si="31"/>
        <v>1.5603</v>
      </c>
      <c r="BT74" s="210">
        <f t="shared" si="31"/>
        <v>1.5337000000000001</v>
      </c>
      <c r="BU74" s="210">
        <f t="shared" si="31"/>
        <v>1.5245</v>
      </c>
      <c r="BV74" s="210">
        <f t="shared" si="31"/>
        <v>1.5229999999999999</v>
      </c>
      <c r="BW74" s="210">
        <f t="shared" si="31"/>
        <v>1.526</v>
      </c>
      <c r="BX74" s="210">
        <f t="shared" si="32"/>
        <v>1.5306</v>
      </c>
      <c r="BY74" s="210">
        <f t="shared" si="32"/>
        <v>1.4873000000000001</v>
      </c>
      <c r="BZ74" s="210">
        <f t="shared" si="32"/>
        <v>1.4356</v>
      </c>
      <c r="CA74" s="210">
        <f t="shared" si="32"/>
        <v>1.3962000000000001</v>
      </c>
      <c r="CB74" s="210">
        <f t="shared" si="32"/>
        <v>1.3885000000000001</v>
      </c>
      <c r="CC74" s="210">
        <f t="shared" si="32"/>
        <v>1.2856000000000001</v>
      </c>
      <c r="CD74" s="210">
        <f t="shared" si="24"/>
        <v>1.0186999999999999</v>
      </c>
      <c r="CE74" s="210">
        <f t="shared" si="16"/>
        <v>1</v>
      </c>
    </row>
    <row r="75" spans="1:83" outlineLevel="1" x14ac:dyDescent="0.6">
      <c r="A75" s="205">
        <v>4</v>
      </c>
      <c r="B75" s="206" t="s">
        <v>349</v>
      </c>
      <c r="C75" s="7"/>
      <c r="D75" s="1">
        <v>30</v>
      </c>
      <c r="E75" s="207">
        <v>40</v>
      </c>
      <c r="F75" s="209">
        <f t="shared" si="25"/>
        <v>0</v>
      </c>
      <c r="G75" s="209">
        <f t="shared" si="25"/>
        <v>0</v>
      </c>
      <c r="H75" s="209">
        <f t="shared" si="25"/>
        <v>0</v>
      </c>
      <c r="I75" s="209">
        <f t="shared" si="25"/>
        <v>0</v>
      </c>
      <c r="J75" s="210">
        <f t="shared" si="25"/>
        <v>0</v>
      </c>
      <c r="K75" s="210">
        <f t="shared" si="25"/>
        <v>0</v>
      </c>
      <c r="L75" s="210">
        <f t="shared" si="25"/>
        <v>0</v>
      </c>
      <c r="M75" s="210">
        <f t="shared" si="25"/>
        <v>0</v>
      </c>
      <c r="N75" s="210">
        <f t="shared" si="25"/>
        <v>0</v>
      </c>
      <c r="O75" s="210">
        <f t="shared" si="25"/>
        <v>0</v>
      </c>
      <c r="P75" s="210">
        <f t="shared" si="26"/>
        <v>0</v>
      </c>
      <c r="Q75" s="210">
        <f t="shared" si="26"/>
        <v>0</v>
      </c>
      <c r="R75" s="210">
        <f t="shared" si="26"/>
        <v>5.3170999999999999</v>
      </c>
      <c r="S75" s="210">
        <f t="shared" si="26"/>
        <v>5.2439999999999998</v>
      </c>
      <c r="T75" s="210">
        <f t="shared" si="26"/>
        <v>5.0867000000000004</v>
      </c>
      <c r="U75" s="210">
        <f t="shared" si="26"/>
        <v>4.9385000000000003</v>
      </c>
      <c r="V75" s="210">
        <f t="shared" si="26"/>
        <v>4.8291000000000004</v>
      </c>
      <c r="W75" s="210">
        <f t="shared" si="26"/>
        <v>4.7244999999999999</v>
      </c>
      <c r="X75" s="210">
        <f t="shared" si="26"/>
        <v>4.6524000000000001</v>
      </c>
      <c r="Y75" s="210">
        <f t="shared" si="26"/>
        <v>4.6242000000000001</v>
      </c>
      <c r="Z75" s="210">
        <f t="shared" si="27"/>
        <v>4.5689000000000002</v>
      </c>
      <c r="AA75" s="210">
        <f t="shared" si="27"/>
        <v>4.6666999999999996</v>
      </c>
      <c r="AB75" s="210">
        <f t="shared" si="27"/>
        <v>4.5964</v>
      </c>
      <c r="AC75" s="210">
        <f t="shared" si="27"/>
        <v>4.4882</v>
      </c>
      <c r="AD75" s="210">
        <f t="shared" si="27"/>
        <v>4.1242999999999999</v>
      </c>
      <c r="AE75" s="210">
        <f t="shared" si="27"/>
        <v>3.9127999999999998</v>
      </c>
      <c r="AF75" s="210">
        <f t="shared" si="27"/>
        <v>3.7866</v>
      </c>
      <c r="AG75" s="210">
        <f t="shared" si="27"/>
        <v>3.5905999999999998</v>
      </c>
      <c r="AH75" s="210">
        <f t="shared" si="27"/>
        <v>3.2262</v>
      </c>
      <c r="AI75" s="210">
        <f t="shared" si="27"/>
        <v>3.1143000000000001</v>
      </c>
      <c r="AJ75" s="210">
        <f t="shared" si="28"/>
        <v>3.0158</v>
      </c>
      <c r="AK75" s="210">
        <f t="shared" si="28"/>
        <v>2.9234</v>
      </c>
      <c r="AL75" s="210">
        <f t="shared" si="28"/>
        <v>2.8523000000000001</v>
      </c>
      <c r="AM75" s="210">
        <f t="shared" si="28"/>
        <v>2.7008999999999999</v>
      </c>
      <c r="AN75" s="210">
        <f t="shared" si="28"/>
        <v>2.4975000000000001</v>
      </c>
      <c r="AO75" s="210">
        <f t="shared" si="28"/>
        <v>2.3733</v>
      </c>
      <c r="AP75" s="210">
        <f t="shared" si="28"/>
        <v>2.2913000000000001</v>
      </c>
      <c r="AQ75" s="210">
        <f t="shared" si="28"/>
        <v>2.2675000000000001</v>
      </c>
      <c r="AR75" s="210">
        <f t="shared" si="28"/>
        <v>2.218</v>
      </c>
      <c r="AS75" s="210">
        <f t="shared" si="28"/>
        <v>2.1831</v>
      </c>
      <c r="AT75" s="210">
        <f t="shared" si="29"/>
        <v>2.1800000000000002</v>
      </c>
      <c r="AU75" s="210">
        <f t="shared" si="29"/>
        <v>2.202</v>
      </c>
      <c r="AV75" s="210">
        <f t="shared" si="29"/>
        <v>2.1676000000000002</v>
      </c>
      <c r="AW75" s="210">
        <f t="shared" si="29"/>
        <v>2.1107</v>
      </c>
      <c r="AX75" s="210">
        <f t="shared" si="29"/>
        <v>2.0428000000000002</v>
      </c>
      <c r="AY75" s="210">
        <f t="shared" si="29"/>
        <v>1.9664999999999999</v>
      </c>
      <c r="AZ75" s="210">
        <f t="shared" si="29"/>
        <v>1.9075</v>
      </c>
      <c r="BA75" s="210">
        <f t="shared" si="29"/>
        <v>1.8863000000000001</v>
      </c>
      <c r="BB75" s="210">
        <f t="shared" si="29"/>
        <v>1.8747</v>
      </c>
      <c r="BC75" s="210">
        <f t="shared" si="29"/>
        <v>1.8474999999999999</v>
      </c>
      <c r="BD75" s="210">
        <f t="shared" si="30"/>
        <v>1.8793</v>
      </c>
      <c r="BE75" s="210">
        <f t="shared" si="30"/>
        <v>1.877</v>
      </c>
      <c r="BF75" s="210">
        <f t="shared" si="30"/>
        <v>1.8886000000000001</v>
      </c>
      <c r="BG75" s="210">
        <f t="shared" si="30"/>
        <v>1.9098999999999999</v>
      </c>
      <c r="BH75" s="210">
        <f t="shared" si="30"/>
        <v>1.8863000000000001</v>
      </c>
      <c r="BI75" s="210">
        <f t="shared" si="30"/>
        <v>1.8496999999999999</v>
      </c>
      <c r="BJ75" s="210">
        <f t="shared" si="30"/>
        <v>1.8587</v>
      </c>
      <c r="BK75" s="210">
        <f t="shared" si="30"/>
        <v>1.843</v>
      </c>
      <c r="BL75" s="210">
        <f t="shared" si="30"/>
        <v>1.8253999999999999</v>
      </c>
      <c r="BM75" s="210">
        <f t="shared" si="30"/>
        <v>1.7806</v>
      </c>
      <c r="BN75" s="210">
        <f t="shared" si="31"/>
        <v>1.7050000000000001</v>
      </c>
      <c r="BO75" s="210">
        <f t="shared" si="31"/>
        <v>1.6751</v>
      </c>
      <c r="BP75" s="210">
        <f t="shared" si="31"/>
        <v>1.6046</v>
      </c>
      <c r="BQ75" s="210">
        <f t="shared" si="31"/>
        <v>1.6321000000000001</v>
      </c>
      <c r="BR75" s="210">
        <f t="shared" si="31"/>
        <v>1.62</v>
      </c>
      <c r="BS75" s="210">
        <f t="shared" si="31"/>
        <v>1.5603</v>
      </c>
      <c r="BT75" s="210">
        <f t="shared" si="31"/>
        <v>1.5337000000000001</v>
      </c>
      <c r="BU75" s="210">
        <f t="shared" si="31"/>
        <v>1.5245</v>
      </c>
      <c r="BV75" s="210">
        <f t="shared" si="31"/>
        <v>1.5229999999999999</v>
      </c>
      <c r="BW75" s="210">
        <f t="shared" si="31"/>
        <v>1.526</v>
      </c>
      <c r="BX75" s="210">
        <f t="shared" si="32"/>
        <v>1.5306</v>
      </c>
      <c r="BY75" s="210">
        <f t="shared" si="32"/>
        <v>1.4873000000000001</v>
      </c>
      <c r="BZ75" s="210">
        <f t="shared" si="32"/>
        <v>1.4356</v>
      </c>
      <c r="CA75" s="210">
        <f t="shared" si="32"/>
        <v>1.3962000000000001</v>
      </c>
      <c r="CB75" s="210">
        <f t="shared" si="32"/>
        <v>1.3885000000000001</v>
      </c>
      <c r="CC75" s="210">
        <f t="shared" si="32"/>
        <v>1.2856000000000001</v>
      </c>
      <c r="CD75" s="210">
        <f t="shared" si="24"/>
        <v>1.0186999999999999</v>
      </c>
      <c r="CE75" s="210">
        <f t="shared" si="16"/>
        <v>1</v>
      </c>
    </row>
    <row r="76" spans="1:83" outlineLevel="1" x14ac:dyDescent="0.6">
      <c r="A76" s="205">
        <v>4</v>
      </c>
      <c r="B76" s="206" t="s">
        <v>350</v>
      </c>
      <c r="C76" s="7"/>
      <c r="D76" s="1">
        <v>30</v>
      </c>
      <c r="E76" s="207">
        <v>40</v>
      </c>
      <c r="F76" s="209">
        <f t="shared" si="25"/>
        <v>0</v>
      </c>
      <c r="G76" s="209">
        <f t="shared" si="25"/>
        <v>0</v>
      </c>
      <c r="H76" s="209">
        <f t="shared" si="25"/>
        <v>0</v>
      </c>
      <c r="I76" s="209">
        <f t="shared" si="25"/>
        <v>0</v>
      </c>
      <c r="J76" s="210">
        <f t="shared" si="25"/>
        <v>0</v>
      </c>
      <c r="K76" s="210">
        <f t="shared" si="25"/>
        <v>0</v>
      </c>
      <c r="L76" s="210">
        <f t="shared" si="25"/>
        <v>0</v>
      </c>
      <c r="M76" s="210">
        <f t="shared" si="25"/>
        <v>0</v>
      </c>
      <c r="N76" s="210">
        <f t="shared" si="25"/>
        <v>0</v>
      </c>
      <c r="O76" s="210">
        <f t="shared" si="25"/>
        <v>0</v>
      </c>
      <c r="P76" s="210">
        <f t="shared" si="26"/>
        <v>0</v>
      </c>
      <c r="Q76" s="210">
        <f t="shared" si="26"/>
        <v>0</v>
      </c>
      <c r="R76" s="210">
        <f t="shared" si="26"/>
        <v>5.3170999999999999</v>
      </c>
      <c r="S76" s="210">
        <f t="shared" si="26"/>
        <v>5.2439999999999998</v>
      </c>
      <c r="T76" s="210">
        <f t="shared" si="26"/>
        <v>5.0867000000000004</v>
      </c>
      <c r="U76" s="210">
        <f t="shared" si="26"/>
        <v>4.9385000000000003</v>
      </c>
      <c r="V76" s="210">
        <f t="shared" si="26"/>
        <v>4.8291000000000004</v>
      </c>
      <c r="W76" s="210">
        <f t="shared" si="26"/>
        <v>4.7244999999999999</v>
      </c>
      <c r="X76" s="210">
        <f t="shared" si="26"/>
        <v>4.6524000000000001</v>
      </c>
      <c r="Y76" s="210">
        <f t="shared" si="26"/>
        <v>4.6242000000000001</v>
      </c>
      <c r="Z76" s="210">
        <f t="shared" si="27"/>
        <v>4.5689000000000002</v>
      </c>
      <c r="AA76" s="210">
        <f t="shared" si="27"/>
        <v>4.6666999999999996</v>
      </c>
      <c r="AB76" s="210">
        <f t="shared" si="27"/>
        <v>4.5964</v>
      </c>
      <c r="AC76" s="210">
        <f t="shared" si="27"/>
        <v>4.4882</v>
      </c>
      <c r="AD76" s="210">
        <f t="shared" si="27"/>
        <v>4.1242999999999999</v>
      </c>
      <c r="AE76" s="210">
        <f t="shared" si="27"/>
        <v>3.9127999999999998</v>
      </c>
      <c r="AF76" s="210">
        <f t="shared" si="27"/>
        <v>3.7866</v>
      </c>
      <c r="AG76" s="210">
        <f t="shared" si="27"/>
        <v>3.5905999999999998</v>
      </c>
      <c r="AH76" s="210">
        <f t="shared" si="27"/>
        <v>3.2262</v>
      </c>
      <c r="AI76" s="210">
        <f t="shared" si="27"/>
        <v>3.1143000000000001</v>
      </c>
      <c r="AJ76" s="210">
        <f t="shared" si="28"/>
        <v>3.0158</v>
      </c>
      <c r="AK76" s="210">
        <f t="shared" si="28"/>
        <v>2.9234</v>
      </c>
      <c r="AL76" s="210">
        <f t="shared" si="28"/>
        <v>2.8523000000000001</v>
      </c>
      <c r="AM76" s="210">
        <f t="shared" si="28"/>
        <v>2.7008999999999999</v>
      </c>
      <c r="AN76" s="210">
        <f t="shared" si="28"/>
        <v>2.4975000000000001</v>
      </c>
      <c r="AO76" s="210">
        <f t="shared" si="28"/>
        <v>2.3733</v>
      </c>
      <c r="AP76" s="210">
        <f t="shared" si="28"/>
        <v>2.2913000000000001</v>
      </c>
      <c r="AQ76" s="210">
        <f t="shared" si="28"/>
        <v>2.2675000000000001</v>
      </c>
      <c r="AR76" s="210">
        <f t="shared" si="28"/>
        <v>2.218</v>
      </c>
      <c r="AS76" s="210">
        <f t="shared" si="28"/>
        <v>2.1831</v>
      </c>
      <c r="AT76" s="210">
        <f t="shared" si="29"/>
        <v>2.1800000000000002</v>
      </c>
      <c r="AU76" s="210">
        <f t="shared" si="29"/>
        <v>2.202</v>
      </c>
      <c r="AV76" s="210">
        <f t="shared" si="29"/>
        <v>2.1676000000000002</v>
      </c>
      <c r="AW76" s="210">
        <f t="shared" si="29"/>
        <v>2.1107</v>
      </c>
      <c r="AX76" s="210">
        <f t="shared" si="29"/>
        <v>2.0428000000000002</v>
      </c>
      <c r="AY76" s="210">
        <f t="shared" si="29"/>
        <v>1.9664999999999999</v>
      </c>
      <c r="AZ76" s="210">
        <f t="shared" si="29"/>
        <v>1.9075</v>
      </c>
      <c r="BA76" s="210">
        <f t="shared" si="29"/>
        <v>1.8863000000000001</v>
      </c>
      <c r="BB76" s="210">
        <f t="shared" si="29"/>
        <v>1.8747</v>
      </c>
      <c r="BC76" s="210">
        <f t="shared" si="29"/>
        <v>1.8474999999999999</v>
      </c>
      <c r="BD76" s="210">
        <f t="shared" si="30"/>
        <v>1.8793</v>
      </c>
      <c r="BE76" s="210">
        <f t="shared" si="30"/>
        <v>1.877</v>
      </c>
      <c r="BF76" s="210">
        <f t="shared" si="30"/>
        <v>1.8886000000000001</v>
      </c>
      <c r="BG76" s="210">
        <f t="shared" si="30"/>
        <v>1.9098999999999999</v>
      </c>
      <c r="BH76" s="210">
        <f t="shared" si="30"/>
        <v>1.8863000000000001</v>
      </c>
      <c r="BI76" s="210">
        <f t="shared" si="30"/>
        <v>1.8496999999999999</v>
      </c>
      <c r="BJ76" s="210">
        <f t="shared" si="30"/>
        <v>1.8587</v>
      </c>
      <c r="BK76" s="210">
        <f t="shared" si="30"/>
        <v>1.843</v>
      </c>
      <c r="BL76" s="210">
        <f t="shared" si="30"/>
        <v>1.8253999999999999</v>
      </c>
      <c r="BM76" s="210">
        <f t="shared" si="30"/>
        <v>1.7806</v>
      </c>
      <c r="BN76" s="210">
        <f t="shared" si="31"/>
        <v>1.7050000000000001</v>
      </c>
      <c r="BO76" s="210">
        <f t="shared" si="31"/>
        <v>1.6751</v>
      </c>
      <c r="BP76" s="210">
        <f t="shared" si="31"/>
        <v>1.6046</v>
      </c>
      <c r="BQ76" s="210">
        <f t="shared" si="31"/>
        <v>1.6321000000000001</v>
      </c>
      <c r="BR76" s="210">
        <f t="shared" si="31"/>
        <v>1.62</v>
      </c>
      <c r="BS76" s="210">
        <f t="shared" si="31"/>
        <v>1.5603</v>
      </c>
      <c r="BT76" s="210">
        <f t="shared" si="31"/>
        <v>1.5337000000000001</v>
      </c>
      <c r="BU76" s="210">
        <f t="shared" si="31"/>
        <v>1.5245</v>
      </c>
      <c r="BV76" s="210">
        <f t="shared" si="31"/>
        <v>1.5229999999999999</v>
      </c>
      <c r="BW76" s="210">
        <f t="shared" si="31"/>
        <v>1.526</v>
      </c>
      <c r="BX76" s="210">
        <f t="shared" si="32"/>
        <v>1.5306</v>
      </c>
      <c r="BY76" s="210">
        <f t="shared" si="32"/>
        <v>1.4873000000000001</v>
      </c>
      <c r="BZ76" s="210">
        <f t="shared" si="32"/>
        <v>1.4356</v>
      </c>
      <c r="CA76" s="210">
        <f t="shared" si="32"/>
        <v>1.3962000000000001</v>
      </c>
      <c r="CB76" s="210">
        <f t="shared" si="32"/>
        <v>1.3885000000000001</v>
      </c>
      <c r="CC76" s="210">
        <f t="shared" si="32"/>
        <v>1.2856000000000001</v>
      </c>
      <c r="CD76" s="210">
        <f t="shared" si="24"/>
        <v>1.0186999999999999</v>
      </c>
      <c r="CE76" s="210">
        <f t="shared" si="16"/>
        <v>1</v>
      </c>
    </row>
    <row r="77" spans="1:83" outlineLevel="1" x14ac:dyDescent="0.6">
      <c r="A77" s="205">
        <v>1</v>
      </c>
      <c r="B77" s="206" t="s">
        <v>351</v>
      </c>
      <c r="C77" s="7"/>
      <c r="D77" s="1">
        <v>30</v>
      </c>
      <c r="E77" s="207">
        <v>50</v>
      </c>
      <c r="F77" s="209">
        <f t="shared" si="25"/>
        <v>22.287700000000001</v>
      </c>
      <c r="G77" s="209">
        <f t="shared" si="25"/>
        <v>19.141200000000001</v>
      </c>
      <c r="H77" s="209">
        <f t="shared" si="25"/>
        <v>17.684799999999999</v>
      </c>
      <c r="I77" s="209">
        <f t="shared" si="25"/>
        <v>15.6442</v>
      </c>
      <c r="J77" s="210">
        <f t="shared" si="25"/>
        <v>16.27</v>
      </c>
      <c r="K77" s="210">
        <f t="shared" si="25"/>
        <v>14.1478</v>
      </c>
      <c r="L77" s="210">
        <f t="shared" si="25"/>
        <v>13.227600000000001</v>
      </c>
      <c r="M77" s="210">
        <f t="shared" si="25"/>
        <v>13.6723</v>
      </c>
      <c r="N77" s="210">
        <f t="shared" si="25"/>
        <v>13.6723</v>
      </c>
      <c r="O77" s="210">
        <f t="shared" si="25"/>
        <v>12.912699999999999</v>
      </c>
      <c r="P77" s="210">
        <f t="shared" si="26"/>
        <v>12.612399999999999</v>
      </c>
      <c r="Q77" s="210">
        <f t="shared" si="26"/>
        <v>12.1418</v>
      </c>
      <c r="R77" s="210">
        <f t="shared" si="26"/>
        <v>11.789899999999999</v>
      </c>
      <c r="S77" s="210">
        <f t="shared" si="26"/>
        <v>11.377599999999999</v>
      </c>
      <c r="T77" s="210">
        <f t="shared" si="26"/>
        <v>10.634</v>
      </c>
      <c r="U77" s="210">
        <f t="shared" si="26"/>
        <v>9.9816000000000003</v>
      </c>
      <c r="V77" s="210">
        <f t="shared" si="26"/>
        <v>9.2971000000000004</v>
      </c>
      <c r="W77" s="210">
        <f t="shared" si="26"/>
        <v>8.9396000000000004</v>
      </c>
      <c r="X77" s="210">
        <f t="shared" si="26"/>
        <v>8.5632000000000001</v>
      </c>
      <c r="Y77" s="210">
        <f t="shared" si="26"/>
        <v>8.2172000000000001</v>
      </c>
      <c r="Z77" s="210">
        <f t="shared" si="27"/>
        <v>8.0147999999999993</v>
      </c>
      <c r="AA77" s="210">
        <f t="shared" si="27"/>
        <v>8.4300999999999995</v>
      </c>
      <c r="AB77" s="210">
        <f t="shared" si="27"/>
        <v>8.0147999999999993</v>
      </c>
      <c r="AC77" s="210">
        <f t="shared" si="27"/>
        <v>7.4633000000000003</v>
      </c>
      <c r="AD77" s="210">
        <f t="shared" si="27"/>
        <v>6.3061999999999996</v>
      </c>
      <c r="AE77" s="210">
        <f t="shared" si="27"/>
        <v>5.6887999999999996</v>
      </c>
      <c r="AF77" s="210">
        <f t="shared" si="27"/>
        <v>5.4233000000000002</v>
      </c>
      <c r="AG77" s="210">
        <f t="shared" si="27"/>
        <v>5.1002999999999998</v>
      </c>
      <c r="AH77" s="210">
        <f t="shared" si="27"/>
        <v>4.8136000000000001</v>
      </c>
      <c r="AI77" s="210">
        <f t="shared" si="27"/>
        <v>4.6887999999999996</v>
      </c>
      <c r="AJ77" s="210">
        <f t="shared" si="28"/>
        <v>4.5194000000000001</v>
      </c>
      <c r="AK77" s="210">
        <f t="shared" si="28"/>
        <v>4.3387000000000002</v>
      </c>
      <c r="AL77" s="210">
        <f t="shared" si="28"/>
        <v>4.1505000000000001</v>
      </c>
      <c r="AM77" s="210">
        <f t="shared" si="28"/>
        <v>3.8645999999999998</v>
      </c>
      <c r="AN77" s="210">
        <f t="shared" si="28"/>
        <v>3.5065</v>
      </c>
      <c r="AO77" s="210">
        <f t="shared" si="28"/>
        <v>3.3069000000000002</v>
      </c>
      <c r="AP77" s="210">
        <f t="shared" si="28"/>
        <v>3.1777000000000002</v>
      </c>
      <c r="AQ77" s="210">
        <f t="shared" si="28"/>
        <v>3.1227999999999998</v>
      </c>
      <c r="AR77" s="210">
        <f t="shared" si="28"/>
        <v>3.0583</v>
      </c>
      <c r="AS77" s="210">
        <f t="shared" si="28"/>
        <v>3.0411000000000001</v>
      </c>
      <c r="AT77" s="210">
        <f t="shared" si="29"/>
        <v>2.9799000000000002</v>
      </c>
      <c r="AU77" s="210">
        <f t="shared" si="29"/>
        <v>2.9157999999999999</v>
      </c>
      <c r="AV77" s="210">
        <f t="shared" si="29"/>
        <v>2.8494000000000002</v>
      </c>
      <c r="AW77" s="210">
        <f t="shared" si="29"/>
        <v>2.7530000000000001</v>
      </c>
      <c r="AX77" s="210">
        <f t="shared" si="29"/>
        <v>2.5949</v>
      </c>
      <c r="AY77" s="210">
        <f t="shared" si="29"/>
        <v>2.4466000000000001</v>
      </c>
      <c r="AZ77" s="210">
        <f t="shared" si="29"/>
        <v>2.3012999999999999</v>
      </c>
      <c r="BA77" s="210">
        <f t="shared" si="29"/>
        <v>2.2256999999999998</v>
      </c>
      <c r="BB77" s="210">
        <f t="shared" si="29"/>
        <v>2.181</v>
      </c>
      <c r="BC77" s="210">
        <f t="shared" si="29"/>
        <v>2.1324000000000001</v>
      </c>
      <c r="BD77" s="210">
        <f t="shared" si="30"/>
        <v>2.1267999999999998</v>
      </c>
      <c r="BE77" s="210">
        <f t="shared" si="30"/>
        <v>2.1379999999999999</v>
      </c>
      <c r="BF77" s="210">
        <f t="shared" si="30"/>
        <v>2.1493000000000002</v>
      </c>
      <c r="BG77" s="210">
        <f t="shared" si="30"/>
        <v>2.1606999999999998</v>
      </c>
      <c r="BH77" s="210">
        <f t="shared" si="30"/>
        <v>2.1463999999999999</v>
      </c>
      <c r="BI77" s="210">
        <f t="shared" si="30"/>
        <v>2.1379999999999999</v>
      </c>
      <c r="BJ77" s="210">
        <f t="shared" si="30"/>
        <v>2.1324000000000001</v>
      </c>
      <c r="BK77" s="210">
        <f t="shared" si="30"/>
        <v>2.1267999999999998</v>
      </c>
      <c r="BL77" s="210">
        <f t="shared" si="30"/>
        <v>2.0966</v>
      </c>
      <c r="BM77" s="210">
        <f t="shared" si="30"/>
        <v>2.0543</v>
      </c>
      <c r="BN77" s="210">
        <f t="shared" si="31"/>
        <v>2.0062000000000002</v>
      </c>
      <c r="BO77" s="210">
        <f t="shared" si="31"/>
        <v>1.9232</v>
      </c>
      <c r="BP77" s="210">
        <f t="shared" si="31"/>
        <v>1.8531</v>
      </c>
      <c r="BQ77" s="210">
        <f t="shared" si="31"/>
        <v>1.8343</v>
      </c>
      <c r="BR77" s="210">
        <f t="shared" si="31"/>
        <v>1.8138000000000001</v>
      </c>
      <c r="BS77" s="210">
        <f t="shared" si="31"/>
        <v>1.7588999999999999</v>
      </c>
      <c r="BT77" s="210">
        <f t="shared" si="31"/>
        <v>1.7161999999999999</v>
      </c>
      <c r="BU77" s="210">
        <f t="shared" si="31"/>
        <v>1.6842999999999999</v>
      </c>
      <c r="BV77" s="210">
        <f t="shared" si="31"/>
        <v>1.6535</v>
      </c>
      <c r="BW77" s="210">
        <f t="shared" si="31"/>
        <v>1.627</v>
      </c>
      <c r="BX77" s="210">
        <f t="shared" si="32"/>
        <v>1.5934999999999999</v>
      </c>
      <c r="BY77" s="210">
        <f t="shared" si="32"/>
        <v>1.5422</v>
      </c>
      <c r="BZ77" s="210">
        <f t="shared" si="32"/>
        <v>1.4763999999999999</v>
      </c>
      <c r="CA77" s="210">
        <f t="shared" si="32"/>
        <v>1.4136</v>
      </c>
      <c r="CB77" s="210">
        <f t="shared" si="32"/>
        <v>1.3742000000000001</v>
      </c>
      <c r="CC77" s="210">
        <f t="shared" si="32"/>
        <v>1.2701</v>
      </c>
      <c r="CD77" s="210">
        <f t="shared" si="32"/>
        <v>1.0803</v>
      </c>
      <c r="CE77" s="210">
        <f t="shared" si="16"/>
        <v>1</v>
      </c>
    </row>
    <row r="78" spans="1:83" outlineLevel="1" x14ac:dyDescent="0.6">
      <c r="A78" s="205">
        <v>5</v>
      </c>
      <c r="B78" s="206" t="s">
        <v>352</v>
      </c>
      <c r="C78" s="7"/>
      <c r="D78" s="1">
        <v>25</v>
      </c>
      <c r="E78" s="207">
        <v>30</v>
      </c>
      <c r="F78" s="209">
        <f t="shared" si="25"/>
        <v>0</v>
      </c>
      <c r="G78" s="209">
        <f t="shared" si="25"/>
        <v>0</v>
      </c>
      <c r="H78" s="209">
        <f t="shared" si="25"/>
        <v>0</v>
      </c>
      <c r="I78" s="209">
        <f t="shared" si="25"/>
        <v>5.3754999999999997</v>
      </c>
      <c r="J78" s="210">
        <f t="shared" si="25"/>
        <v>5.5148000000000001</v>
      </c>
      <c r="K78" s="210">
        <f t="shared" si="25"/>
        <v>4.6531000000000002</v>
      </c>
      <c r="L78" s="210">
        <f t="shared" si="25"/>
        <v>4.5534999999999997</v>
      </c>
      <c r="M78" s="210">
        <f t="shared" si="25"/>
        <v>4.6677</v>
      </c>
      <c r="N78" s="210">
        <f t="shared" si="25"/>
        <v>4.742</v>
      </c>
      <c r="O78" s="210">
        <f t="shared" si="25"/>
        <v>4.6531000000000002</v>
      </c>
      <c r="P78" s="210">
        <f t="shared" si="26"/>
        <v>4.5815000000000001</v>
      </c>
      <c r="Q78" s="210">
        <f t="shared" si="26"/>
        <v>4.4984999999999999</v>
      </c>
      <c r="R78" s="210">
        <f t="shared" si="26"/>
        <v>4.5258000000000003</v>
      </c>
      <c r="S78" s="210">
        <f t="shared" si="26"/>
        <v>4.5534999999999997</v>
      </c>
      <c r="T78" s="210">
        <f t="shared" si="26"/>
        <v>4.4984999999999999</v>
      </c>
      <c r="U78" s="210">
        <f t="shared" si="26"/>
        <v>4.4447999999999999</v>
      </c>
      <c r="V78" s="210">
        <f t="shared" si="26"/>
        <v>4.4184000000000001</v>
      </c>
      <c r="W78" s="210">
        <f t="shared" si="26"/>
        <v>4.3794000000000004</v>
      </c>
      <c r="X78" s="210">
        <f t="shared" si="26"/>
        <v>4.3159000000000001</v>
      </c>
      <c r="Y78" s="210">
        <f t="shared" si="26"/>
        <v>4.2180999999999997</v>
      </c>
      <c r="Z78" s="210">
        <f t="shared" si="27"/>
        <v>4.1592000000000002</v>
      </c>
      <c r="AA78" s="210">
        <f t="shared" si="27"/>
        <v>4.2061999999999999</v>
      </c>
      <c r="AB78" s="210">
        <f t="shared" si="27"/>
        <v>4.2180999999999997</v>
      </c>
      <c r="AC78" s="210">
        <f t="shared" si="27"/>
        <v>4.1475999999999997</v>
      </c>
      <c r="AD78" s="210">
        <f t="shared" si="27"/>
        <v>3.9496000000000002</v>
      </c>
      <c r="AE78" s="210">
        <f t="shared" si="27"/>
        <v>3.7985000000000002</v>
      </c>
      <c r="AF78" s="210">
        <f t="shared" si="27"/>
        <v>3.6856</v>
      </c>
      <c r="AG78" s="210">
        <f t="shared" si="27"/>
        <v>3.4628000000000001</v>
      </c>
      <c r="AH78" s="210">
        <f t="shared" si="27"/>
        <v>3.0512000000000001</v>
      </c>
      <c r="AI78" s="210">
        <f t="shared" si="27"/>
        <v>2.9196</v>
      </c>
      <c r="AJ78" s="210">
        <f t="shared" si="28"/>
        <v>2.8147000000000002</v>
      </c>
      <c r="AK78" s="210">
        <f t="shared" si="28"/>
        <v>2.7321</v>
      </c>
      <c r="AL78" s="210">
        <f t="shared" si="28"/>
        <v>2.7023999999999999</v>
      </c>
      <c r="AM78" s="210">
        <f t="shared" si="28"/>
        <v>2.6076999999999999</v>
      </c>
      <c r="AN78" s="210">
        <f t="shared" si="28"/>
        <v>2.4449999999999998</v>
      </c>
      <c r="AO78" s="210">
        <f t="shared" si="28"/>
        <v>2.2907999999999999</v>
      </c>
      <c r="AP78" s="210">
        <f t="shared" si="28"/>
        <v>2.1547999999999998</v>
      </c>
      <c r="AQ78" s="210">
        <f t="shared" si="28"/>
        <v>2.1181000000000001</v>
      </c>
      <c r="AR78" s="210">
        <f t="shared" si="28"/>
        <v>2.0594999999999999</v>
      </c>
      <c r="AS78" s="210">
        <f t="shared" si="28"/>
        <v>2.0148999999999999</v>
      </c>
      <c r="AT78" s="210">
        <f t="shared" si="29"/>
        <v>2.0314000000000001</v>
      </c>
      <c r="AU78" s="210">
        <f t="shared" si="29"/>
        <v>2.0796000000000001</v>
      </c>
      <c r="AV78" s="210">
        <f t="shared" si="29"/>
        <v>2.0480999999999998</v>
      </c>
      <c r="AW78" s="210">
        <f t="shared" si="29"/>
        <v>1.996</v>
      </c>
      <c r="AX78" s="210">
        <f t="shared" si="29"/>
        <v>1.9643999999999999</v>
      </c>
      <c r="AY78" s="210">
        <f t="shared" si="29"/>
        <v>1.9238</v>
      </c>
      <c r="AZ78" s="210">
        <f t="shared" si="29"/>
        <v>1.8968</v>
      </c>
      <c r="BA78" s="210">
        <f t="shared" si="29"/>
        <v>1.8944000000000001</v>
      </c>
      <c r="BB78" s="210">
        <f t="shared" si="29"/>
        <v>1.8895999999999999</v>
      </c>
      <c r="BC78" s="210">
        <f t="shared" si="29"/>
        <v>1.8566</v>
      </c>
      <c r="BD78" s="210">
        <f t="shared" si="30"/>
        <v>1.8872</v>
      </c>
      <c r="BE78" s="210">
        <f t="shared" si="30"/>
        <v>1.8658999999999999</v>
      </c>
      <c r="BF78" s="210">
        <f t="shared" si="30"/>
        <v>1.8658999999999999</v>
      </c>
      <c r="BG78" s="210">
        <f t="shared" si="30"/>
        <v>1.8944000000000001</v>
      </c>
      <c r="BH78" s="210">
        <f t="shared" si="30"/>
        <v>1.8589</v>
      </c>
      <c r="BI78" s="210">
        <f t="shared" si="30"/>
        <v>1.8005</v>
      </c>
      <c r="BJ78" s="210">
        <f t="shared" si="30"/>
        <v>1.8113999999999999</v>
      </c>
      <c r="BK78" s="210">
        <f t="shared" si="30"/>
        <v>1.7854000000000001</v>
      </c>
      <c r="BL78" s="210">
        <f t="shared" si="30"/>
        <v>1.76</v>
      </c>
      <c r="BM78" s="210">
        <f t="shared" si="30"/>
        <v>1.6959</v>
      </c>
      <c r="BN78" s="210">
        <f t="shared" si="31"/>
        <v>1.6096999999999999</v>
      </c>
      <c r="BO78" s="210">
        <f t="shared" si="31"/>
        <v>1.5908</v>
      </c>
      <c r="BP78" s="210">
        <f t="shared" si="31"/>
        <v>1.5132000000000001</v>
      </c>
      <c r="BQ78" s="210">
        <f t="shared" si="31"/>
        <v>1.5657000000000001</v>
      </c>
      <c r="BR78" s="210">
        <f t="shared" si="31"/>
        <v>1.5527</v>
      </c>
      <c r="BS78" s="210">
        <f t="shared" si="31"/>
        <v>1.4816</v>
      </c>
      <c r="BT78" s="210">
        <f t="shared" si="31"/>
        <v>1.4612000000000001</v>
      </c>
      <c r="BU78" s="210">
        <f t="shared" si="31"/>
        <v>1.4598</v>
      </c>
      <c r="BV78" s="210">
        <f t="shared" si="31"/>
        <v>1.4699</v>
      </c>
      <c r="BW78" s="210">
        <f t="shared" si="31"/>
        <v>1.4890000000000001</v>
      </c>
      <c r="BX78" s="210">
        <f t="shared" si="32"/>
        <v>1.5101</v>
      </c>
      <c r="BY78" s="210">
        <f t="shared" si="32"/>
        <v>1.4728000000000001</v>
      </c>
      <c r="BZ78" s="210">
        <f t="shared" si="32"/>
        <v>1.4386000000000001</v>
      </c>
      <c r="CA78" s="210">
        <f t="shared" si="32"/>
        <v>1.4221999999999999</v>
      </c>
      <c r="CB78" s="210">
        <f t="shared" si="32"/>
        <v>1.429</v>
      </c>
      <c r="CC78" s="210">
        <f t="shared" si="32"/>
        <v>1.2992999999999999</v>
      </c>
      <c r="CD78" s="210">
        <f t="shared" si="32"/>
        <v>0.97899999999999998</v>
      </c>
      <c r="CE78" s="210">
        <f t="shared" si="16"/>
        <v>1</v>
      </c>
    </row>
    <row r="79" spans="1:83" outlineLevel="1" x14ac:dyDescent="0.6">
      <c r="A79" s="205">
        <v>5</v>
      </c>
      <c r="B79" s="206" t="s">
        <v>353</v>
      </c>
      <c r="C79" s="7"/>
      <c r="D79" s="1">
        <v>25</v>
      </c>
      <c r="E79" s="207">
        <v>30</v>
      </c>
      <c r="F79" s="209">
        <f t="shared" si="25"/>
        <v>0</v>
      </c>
      <c r="G79" s="209">
        <f t="shared" si="25"/>
        <v>0</v>
      </c>
      <c r="H79" s="209">
        <f t="shared" si="25"/>
        <v>0</v>
      </c>
      <c r="I79" s="209">
        <f t="shared" si="25"/>
        <v>5.3754999999999997</v>
      </c>
      <c r="J79" s="210">
        <f t="shared" si="25"/>
        <v>5.5148000000000001</v>
      </c>
      <c r="K79" s="210">
        <f t="shared" si="25"/>
        <v>4.6531000000000002</v>
      </c>
      <c r="L79" s="210">
        <f t="shared" si="25"/>
        <v>4.5534999999999997</v>
      </c>
      <c r="M79" s="210">
        <f t="shared" si="25"/>
        <v>4.6677</v>
      </c>
      <c r="N79" s="210">
        <f t="shared" si="25"/>
        <v>4.742</v>
      </c>
      <c r="O79" s="210">
        <f t="shared" si="25"/>
        <v>4.6531000000000002</v>
      </c>
      <c r="P79" s="210">
        <f t="shared" si="26"/>
        <v>4.5815000000000001</v>
      </c>
      <c r="Q79" s="210">
        <f t="shared" si="26"/>
        <v>4.4984999999999999</v>
      </c>
      <c r="R79" s="210">
        <f t="shared" si="26"/>
        <v>4.5258000000000003</v>
      </c>
      <c r="S79" s="210">
        <f t="shared" si="26"/>
        <v>4.5534999999999997</v>
      </c>
      <c r="T79" s="210">
        <f t="shared" si="26"/>
        <v>4.4984999999999999</v>
      </c>
      <c r="U79" s="210">
        <f t="shared" si="26"/>
        <v>4.4447999999999999</v>
      </c>
      <c r="V79" s="210">
        <f t="shared" si="26"/>
        <v>4.4184000000000001</v>
      </c>
      <c r="W79" s="210">
        <f t="shared" si="26"/>
        <v>4.3794000000000004</v>
      </c>
      <c r="X79" s="210">
        <f t="shared" si="26"/>
        <v>4.3159000000000001</v>
      </c>
      <c r="Y79" s="210">
        <f t="shared" si="26"/>
        <v>4.2180999999999997</v>
      </c>
      <c r="Z79" s="210">
        <f t="shared" si="27"/>
        <v>4.1592000000000002</v>
      </c>
      <c r="AA79" s="210">
        <f t="shared" si="27"/>
        <v>4.2061999999999999</v>
      </c>
      <c r="AB79" s="210">
        <f t="shared" si="27"/>
        <v>4.2180999999999997</v>
      </c>
      <c r="AC79" s="210">
        <f t="shared" si="27"/>
        <v>4.1475999999999997</v>
      </c>
      <c r="AD79" s="210">
        <f t="shared" si="27"/>
        <v>3.9496000000000002</v>
      </c>
      <c r="AE79" s="210">
        <f t="shared" si="27"/>
        <v>3.7985000000000002</v>
      </c>
      <c r="AF79" s="210">
        <f t="shared" si="27"/>
        <v>3.6856</v>
      </c>
      <c r="AG79" s="210">
        <f t="shared" si="27"/>
        <v>3.4628000000000001</v>
      </c>
      <c r="AH79" s="210">
        <f t="shared" si="27"/>
        <v>3.0512000000000001</v>
      </c>
      <c r="AI79" s="210">
        <f t="shared" si="27"/>
        <v>2.9196</v>
      </c>
      <c r="AJ79" s="210">
        <f t="shared" si="28"/>
        <v>2.8147000000000002</v>
      </c>
      <c r="AK79" s="210">
        <f t="shared" si="28"/>
        <v>2.7321</v>
      </c>
      <c r="AL79" s="210">
        <f t="shared" si="28"/>
        <v>2.7023999999999999</v>
      </c>
      <c r="AM79" s="210">
        <f t="shared" si="28"/>
        <v>2.6076999999999999</v>
      </c>
      <c r="AN79" s="210">
        <f t="shared" si="28"/>
        <v>2.4449999999999998</v>
      </c>
      <c r="AO79" s="210">
        <f t="shared" si="28"/>
        <v>2.2907999999999999</v>
      </c>
      <c r="AP79" s="210">
        <f t="shared" si="28"/>
        <v>2.1547999999999998</v>
      </c>
      <c r="AQ79" s="210">
        <f t="shared" si="28"/>
        <v>2.1181000000000001</v>
      </c>
      <c r="AR79" s="210">
        <f t="shared" si="28"/>
        <v>2.0594999999999999</v>
      </c>
      <c r="AS79" s="210">
        <f t="shared" si="28"/>
        <v>2.0148999999999999</v>
      </c>
      <c r="AT79" s="210">
        <f t="shared" si="29"/>
        <v>2.0314000000000001</v>
      </c>
      <c r="AU79" s="210">
        <f t="shared" si="29"/>
        <v>2.0796000000000001</v>
      </c>
      <c r="AV79" s="210">
        <f t="shared" si="29"/>
        <v>2.0480999999999998</v>
      </c>
      <c r="AW79" s="210">
        <f t="shared" si="29"/>
        <v>1.996</v>
      </c>
      <c r="AX79" s="210">
        <f t="shared" si="29"/>
        <v>1.9643999999999999</v>
      </c>
      <c r="AY79" s="210">
        <f t="shared" si="29"/>
        <v>1.9238</v>
      </c>
      <c r="AZ79" s="210">
        <f t="shared" si="29"/>
        <v>1.8968</v>
      </c>
      <c r="BA79" s="210">
        <f t="shared" si="29"/>
        <v>1.8944000000000001</v>
      </c>
      <c r="BB79" s="210">
        <f t="shared" si="29"/>
        <v>1.8895999999999999</v>
      </c>
      <c r="BC79" s="210">
        <f t="shared" si="29"/>
        <v>1.8566</v>
      </c>
      <c r="BD79" s="210">
        <f t="shared" si="30"/>
        <v>1.8872</v>
      </c>
      <c r="BE79" s="210">
        <f t="shared" si="30"/>
        <v>1.8658999999999999</v>
      </c>
      <c r="BF79" s="210">
        <f t="shared" si="30"/>
        <v>1.8658999999999999</v>
      </c>
      <c r="BG79" s="210">
        <f t="shared" si="30"/>
        <v>1.8944000000000001</v>
      </c>
      <c r="BH79" s="210">
        <f t="shared" si="30"/>
        <v>1.8589</v>
      </c>
      <c r="BI79" s="210">
        <f t="shared" si="30"/>
        <v>1.8005</v>
      </c>
      <c r="BJ79" s="210">
        <f t="shared" si="30"/>
        <v>1.8113999999999999</v>
      </c>
      <c r="BK79" s="210">
        <f t="shared" si="30"/>
        <v>1.7854000000000001</v>
      </c>
      <c r="BL79" s="210">
        <f t="shared" si="30"/>
        <v>1.76</v>
      </c>
      <c r="BM79" s="210">
        <f t="shared" si="30"/>
        <v>1.6959</v>
      </c>
      <c r="BN79" s="210">
        <f t="shared" si="31"/>
        <v>1.6096999999999999</v>
      </c>
      <c r="BO79" s="210">
        <f t="shared" si="31"/>
        <v>1.5908</v>
      </c>
      <c r="BP79" s="210">
        <f t="shared" si="31"/>
        <v>1.5132000000000001</v>
      </c>
      <c r="BQ79" s="210">
        <f t="shared" si="31"/>
        <v>1.5657000000000001</v>
      </c>
      <c r="BR79" s="210">
        <f t="shared" si="31"/>
        <v>1.5527</v>
      </c>
      <c r="BS79" s="210">
        <f t="shared" si="31"/>
        <v>1.4816</v>
      </c>
      <c r="BT79" s="210">
        <f t="shared" si="31"/>
        <v>1.4612000000000001</v>
      </c>
      <c r="BU79" s="210">
        <f t="shared" si="31"/>
        <v>1.4598</v>
      </c>
      <c r="BV79" s="210">
        <f t="shared" si="31"/>
        <v>1.4699</v>
      </c>
      <c r="BW79" s="210">
        <f t="shared" si="31"/>
        <v>1.4890000000000001</v>
      </c>
      <c r="BX79" s="210">
        <f t="shared" si="32"/>
        <v>1.5101</v>
      </c>
      <c r="BY79" s="210">
        <f t="shared" si="32"/>
        <v>1.4728000000000001</v>
      </c>
      <c r="BZ79" s="210">
        <f t="shared" si="32"/>
        <v>1.4386000000000001</v>
      </c>
      <c r="CA79" s="210">
        <f t="shared" si="32"/>
        <v>1.4221999999999999</v>
      </c>
      <c r="CB79" s="210">
        <f t="shared" si="32"/>
        <v>1.429</v>
      </c>
      <c r="CC79" s="210">
        <f t="shared" si="32"/>
        <v>1.2992999999999999</v>
      </c>
      <c r="CD79" s="210">
        <f t="shared" si="32"/>
        <v>0.97899999999999998</v>
      </c>
      <c r="CE79" s="210">
        <f t="shared" si="16"/>
        <v>1</v>
      </c>
    </row>
    <row r="80" spans="1:83" outlineLevel="1" x14ac:dyDescent="0.6">
      <c r="A80" s="205">
        <v>5</v>
      </c>
      <c r="B80" s="206" t="s">
        <v>354</v>
      </c>
      <c r="C80" s="7"/>
      <c r="D80" s="1">
        <v>30</v>
      </c>
      <c r="E80" s="207">
        <v>35</v>
      </c>
      <c r="F80" s="209">
        <f t="shared" si="25"/>
        <v>0</v>
      </c>
      <c r="G80" s="209">
        <f t="shared" si="25"/>
        <v>0</v>
      </c>
      <c r="H80" s="209">
        <f t="shared" si="25"/>
        <v>0</v>
      </c>
      <c r="I80" s="209">
        <f t="shared" si="25"/>
        <v>5.3754999999999997</v>
      </c>
      <c r="J80" s="210">
        <f t="shared" si="25"/>
        <v>5.5148000000000001</v>
      </c>
      <c r="K80" s="210">
        <f t="shared" si="25"/>
        <v>4.6531000000000002</v>
      </c>
      <c r="L80" s="210">
        <f t="shared" si="25"/>
        <v>4.5534999999999997</v>
      </c>
      <c r="M80" s="210">
        <f t="shared" si="25"/>
        <v>4.6677</v>
      </c>
      <c r="N80" s="210">
        <f t="shared" si="25"/>
        <v>4.742</v>
      </c>
      <c r="O80" s="210">
        <f t="shared" si="25"/>
        <v>4.6531000000000002</v>
      </c>
      <c r="P80" s="210">
        <f t="shared" si="26"/>
        <v>4.5815000000000001</v>
      </c>
      <c r="Q80" s="210">
        <f t="shared" si="26"/>
        <v>4.4984999999999999</v>
      </c>
      <c r="R80" s="210">
        <f t="shared" si="26"/>
        <v>4.5258000000000003</v>
      </c>
      <c r="S80" s="210">
        <f t="shared" si="26"/>
        <v>4.5534999999999997</v>
      </c>
      <c r="T80" s="210">
        <f t="shared" si="26"/>
        <v>4.4984999999999999</v>
      </c>
      <c r="U80" s="210">
        <f t="shared" si="26"/>
        <v>4.4447999999999999</v>
      </c>
      <c r="V80" s="210">
        <f t="shared" si="26"/>
        <v>4.4184000000000001</v>
      </c>
      <c r="W80" s="210">
        <f t="shared" si="26"/>
        <v>4.3794000000000004</v>
      </c>
      <c r="X80" s="210">
        <f t="shared" si="26"/>
        <v>4.3159000000000001</v>
      </c>
      <c r="Y80" s="210">
        <f t="shared" si="26"/>
        <v>4.2180999999999997</v>
      </c>
      <c r="Z80" s="210">
        <f t="shared" si="27"/>
        <v>4.1592000000000002</v>
      </c>
      <c r="AA80" s="210">
        <f t="shared" si="27"/>
        <v>4.2061999999999999</v>
      </c>
      <c r="AB80" s="210">
        <f t="shared" si="27"/>
        <v>4.2180999999999997</v>
      </c>
      <c r="AC80" s="210">
        <f t="shared" si="27"/>
        <v>4.1475999999999997</v>
      </c>
      <c r="AD80" s="210">
        <f t="shared" si="27"/>
        <v>3.9496000000000002</v>
      </c>
      <c r="AE80" s="210">
        <f t="shared" si="27"/>
        <v>3.7985000000000002</v>
      </c>
      <c r="AF80" s="210">
        <f t="shared" si="27"/>
        <v>3.6856</v>
      </c>
      <c r="AG80" s="210">
        <f t="shared" si="27"/>
        <v>3.4628000000000001</v>
      </c>
      <c r="AH80" s="210">
        <f t="shared" si="27"/>
        <v>3.0512000000000001</v>
      </c>
      <c r="AI80" s="210">
        <f t="shared" si="27"/>
        <v>2.9196</v>
      </c>
      <c r="AJ80" s="210">
        <f t="shared" si="28"/>
        <v>2.8147000000000002</v>
      </c>
      <c r="AK80" s="210">
        <f t="shared" si="28"/>
        <v>2.7321</v>
      </c>
      <c r="AL80" s="210">
        <f t="shared" si="28"/>
        <v>2.7023999999999999</v>
      </c>
      <c r="AM80" s="210">
        <f t="shared" si="28"/>
        <v>2.6076999999999999</v>
      </c>
      <c r="AN80" s="210">
        <f t="shared" si="28"/>
        <v>2.4449999999999998</v>
      </c>
      <c r="AO80" s="210">
        <f t="shared" si="28"/>
        <v>2.2907999999999999</v>
      </c>
      <c r="AP80" s="210">
        <f t="shared" si="28"/>
        <v>2.1547999999999998</v>
      </c>
      <c r="AQ80" s="210">
        <f t="shared" si="28"/>
        <v>2.1181000000000001</v>
      </c>
      <c r="AR80" s="210">
        <f t="shared" si="28"/>
        <v>2.0594999999999999</v>
      </c>
      <c r="AS80" s="210">
        <f t="shared" si="28"/>
        <v>2.0148999999999999</v>
      </c>
      <c r="AT80" s="210">
        <f t="shared" si="29"/>
        <v>2.0314000000000001</v>
      </c>
      <c r="AU80" s="210">
        <f t="shared" si="29"/>
        <v>2.0796000000000001</v>
      </c>
      <c r="AV80" s="210">
        <f t="shared" si="29"/>
        <v>2.0480999999999998</v>
      </c>
      <c r="AW80" s="210">
        <f t="shared" si="29"/>
        <v>1.996</v>
      </c>
      <c r="AX80" s="210">
        <f t="shared" si="29"/>
        <v>1.9643999999999999</v>
      </c>
      <c r="AY80" s="210">
        <f t="shared" si="29"/>
        <v>1.9238</v>
      </c>
      <c r="AZ80" s="210">
        <f t="shared" si="29"/>
        <v>1.8968</v>
      </c>
      <c r="BA80" s="210">
        <f t="shared" si="29"/>
        <v>1.8944000000000001</v>
      </c>
      <c r="BB80" s="210">
        <f t="shared" si="29"/>
        <v>1.8895999999999999</v>
      </c>
      <c r="BC80" s="210">
        <f t="shared" si="29"/>
        <v>1.8566</v>
      </c>
      <c r="BD80" s="210">
        <f t="shared" si="30"/>
        <v>1.8872</v>
      </c>
      <c r="BE80" s="210">
        <f t="shared" si="30"/>
        <v>1.8658999999999999</v>
      </c>
      <c r="BF80" s="210">
        <f t="shared" si="30"/>
        <v>1.8658999999999999</v>
      </c>
      <c r="BG80" s="210">
        <f t="shared" si="30"/>
        <v>1.8944000000000001</v>
      </c>
      <c r="BH80" s="210">
        <f t="shared" si="30"/>
        <v>1.8589</v>
      </c>
      <c r="BI80" s="210">
        <f t="shared" si="30"/>
        <v>1.8005</v>
      </c>
      <c r="BJ80" s="210">
        <f t="shared" si="30"/>
        <v>1.8113999999999999</v>
      </c>
      <c r="BK80" s="210">
        <f t="shared" si="30"/>
        <v>1.7854000000000001</v>
      </c>
      <c r="BL80" s="210">
        <f t="shared" si="30"/>
        <v>1.76</v>
      </c>
      <c r="BM80" s="210">
        <f t="shared" si="30"/>
        <v>1.6959</v>
      </c>
      <c r="BN80" s="210">
        <f t="shared" si="31"/>
        <v>1.6096999999999999</v>
      </c>
      <c r="BO80" s="210">
        <f t="shared" si="31"/>
        <v>1.5908</v>
      </c>
      <c r="BP80" s="210">
        <f t="shared" si="31"/>
        <v>1.5132000000000001</v>
      </c>
      <c r="BQ80" s="210">
        <f t="shared" si="31"/>
        <v>1.5657000000000001</v>
      </c>
      <c r="BR80" s="210">
        <f t="shared" si="31"/>
        <v>1.5527</v>
      </c>
      <c r="BS80" s="210">
        <f t="shared" si="31"/>
        <v>1.4816</v>
      </c>
      <c r="BT80" s="210">
        <f t="shared" si="31"/>
        <v>1.4612000000000001</v>
      </c>
      <c r="BU80" s="210">
        <f t="shared" si="31"/>
        <v>1.4598</v>
      </c>
      <c r="BV80" s="210">
        <f t="shared" si="31"/>
        <v>1.4699</v>
      </c>
      <c r="BW80" s="210">
        <f t="shared" si="31"/>
        <v>1.4890000000000001</v>
      </c>
      <c r="BX80" s="210">
        <f t="shared" si="32"/>
        <v>1.5101</v>
      </c>
      <c r="BY80" s="210">
        <f t="shared" si="32"/>
        <v>1.4728000000000001</v>
      </c>
      <c r="BZ80" s="210">
        <f t="shared" si="32"/>
        <v>1.4386000000000001</v>
      </c>
      <c r="CA80" s="210">
        <f t="shared" si="32"/>
        <v>1.4221999999999999</v>
      </c>
      <c r="CB80" s="210">
        <f t="shared" si="32"/>
        <v>1.429</v>
      </c>
      <c r="CC80" s="210">
        <f t="shared" si="32"/>
        <v>1.2992999999999999</v>
      </c>
      <c r="CD80" s="210">
        <f t="shared" si="32"/>
        <v>0.97899999999999998</v>
      </c>
      <c r="CE80" s="210">
        <f t="shared" si="16"/>
        <v>1</v>
      </c>
    </row>
    <row r="81" spans="1:93" outlineLevel="1" x14ac:dyDescent="0.6">
      <c r="A81" s="205">
        <v>5</v>
      </c>
      <c r="B81" s="206" t="s">
        <v>355</v>
      </c>
      <c r="C81" s="7"/>
      <c r="D81" s="1">
        <v>25</v>
      </c>
      <c r="E81" s="207">
        <v>30</v>
      </c>
      <c r="F81" s="209">
        <f t="shared" ref="F81:O89" si="33">VLOOKUP($A81,$A$11:$CE$15,F$49)</f>
        <v>0</v>
      </c>
      <c r="G81" s="209">
        <f t="shared" si="33"/>
        <v>0</v>
      </c>
      <c r="H81" s="209">
        <f t="shared" si="33"/>
        <v>0</v>
      </c>
      <c r="I81" s="209">
        <f t="shared" si="33"/>
        <v>5.3754999999999997</v>
      </c>
      <c r="J81" s="210">
        <f t="shared" si="33"/>
        <v>5.5148000000000001</v>
      </c>
      <c r="K81" s="210">
        <f t="shared" si="33"/>
        <v>4.6531000000000002</v>
      </c>
      <c r="L81" s="210">
        <f t="shared" si="33"/>
        <v>4.5534999999999997</v>
      </c>
      <c r="M81" s="210">
        <f t="shared" si="33"/>
        <v>4.6677</v>
      </c>
      <c r="N81" s="210">
        <f t="shared" si="33"/>
        <v>4.742</v>
      </c>
      <c r="O81" s="210">
        <f t="shared" si="33"/>
        <v>4.6531000000000002</v>
      </c>
      <c r="P81" s="210">
        <f t="shared" ref="P81:Y89" si="34">VLOOKUP($A81,$A$11:$CE$15,P$49)</f>
        <v>4.5815000000000001</v>
      </c>
      <c r="Q81" s="210">
        <f t="shared" si="34"/>
        <v>4.4984999999999999</v>
      </c>
      <c r="R81" s="210">
        <f t="shared" si="34"/>
        <v>4.5258000000000003</v>
      </c>
      <c r="S81" s="210">
        <f t="shared" si="34"/>
        <v>4.5534999999999997</v>
      </c>
      <c r="T81" s="210">
        <f t="shared" si="34"/>
        <v>4.4984999999999999</v>
      </c>
      <c r="U81" s="210">
        <f t="shared" si="34"/>
        <v>4.4447999999999999</v>
      </c>
      <c r="V81" s="210">
        <f t="shared" si="34"/>
        <v>4.4184000000000001</v>
      </c>
      <c r="W81" s="210">
        <f t="shared" si="34"/>
        <v>4.3794000000000004</v>
      </c>
      <c r="X81" s="210">
        <f t="shared" si="34"/>
        <v>4.3159000000000001</v>
      </c>
      <c r="Y81" s="210">
        <f t="shared" si="34"/>
        <v>4.2180999999999997</v>
      </c>
      <c r="Z81" s="210">
        <f t="shared" ref="Z81:AI89" si="35">VLOOKUP($A81,$A$11:$CE$15,Z$49)</f>
        <v>4.1592000000000002</v>
      </c>
      <c r="AA81" s="210">
        <f t="shared" si="35"/>
        <v>4.2061999999999999</v>
      </c>
      <c r="AB81" s="210">
        <f t="shared" si="35"/>
        <v>4.2180999999999997</v>
      </c>
      <c r="AC81" s="210">
        <f t="shared" si="35"/>
        <v>4.1475999999999997</v>
      </c>
      <c r="AD81" s="210">
        <f t="shared" si="35"/>
        <v>3.9496000000000002</v>
      </c>
      <c r="AE81" s="210">
        <f t="shared" si="35"/>
        <v>3.7985000000000002</v>
      </c>
      <c r="AF81" s="210">
        <f t="shared" si="35"/>
        <v>3.6856</v>
      </c>
      <c r="AG81" s="210">
        <f t="shared" si="35"/>
        <v>3.4628000000000001</v>
      </c>
      <c r="AH81" s="210">
        <f t="shared" si="35"/>
        <v>3.0512000000000001</v>
      </c>
      <c r="AI81" s="210">
        <f t="shared" si="35"/>
        <v>2.9196</v>
      </c>
      <c r="AJ81" s="210">
        <f t="shared" ref="AJ81:AS89" si="36">VLOOKUP($A81,$A$11:$CE$15,AJ$49)</f>
        <v>2.8147000000000002</v>
      </c>
      <c r="AK81" s="210">
        <f t="shared" si="36"/>
        <v>2.7321</v>
      </c>
      <c r="AL81" s="210">
        <f t="shared" si="36"/>
        <v>2.7023999999999999</v>
      </c>
      <c r="AM81" s="210">
        <f t="shared" si="36"/>
        <v>2.6076999999999999</v>
      </c>
      <c r="AN81" s="210">
        <f t="shared" si="36"/>
        <v>2.4449999999999998</v>
      </c>
      <c r="AO81" s="210">
        <f t="shared" si="36"/>
        <v>2.2907999999999999</v>
      </c>
      <c r="AP81" s="210">
        <f t="shared" si="36"/>
        <v>2.1547999999999998</v>
      </c>
      <c r="AQ81" s="210">
        <f t="shared" si="36"/>
        <v>2.1181000000000001</v>
      </c>
      <c r="AR81" s="210">
        <f t="shared" si="36"/>
        <v>2.0594999999999999</v>
      </c>
      <c r="AS81" s="210">
        <f t="shared" si="36"/>
        <v>2.0148999999999999</v>
      </c>
      <c r="AT81" s="210">
        <f t="shared" ref="AT81:BC89" si="37">VLOOKUP($A81,$A$11:$CE$15,AT$49)</f>
        <v>2.0314000000000001</v>
      </c>
      <c r="AU81" s="210">
        <f t="shared" si="37"/>
        <v>2.0796000000000001</v>
      </c>
      <c r="AV81" s="210">
        <f t="shared" si="37"/>
        <v>2.0480999999999998</v>
      </c>
      <c r="AW81" s="210">
        <f t="shared" si="37"/>
        <v>1.996</v>
      </c>
      <c r="AX81" s="210">
        <f t="shared" si="37"/>
        <v>1.9643999999999999</v>
      </c>
      <c r="AY81" s="210">
        <f t="shared" si="37"/>
        <v>1.9238</v>
      </c>
      <c r="AZ81" s="210">
        <f t="shared" si="37"/>
        <v>1.8968</v>
      </c>
      <c r="BA81" s="210">
        <f t="shared" si="37"/>
        <v>1.8944000000000001</v>
      </c>
      <c r="BB81" s="210">
        <f t="shared" si="37"/>
        <v>1.8895999999999999</v>
      </c>
      <c r="BC81" s="210">
        <f t="shared" si="37"/>
        <v>1.8566</v>
      </c>
      <c r="BD81" s="210">
        <f t="shared" ref="BD81:BM89" si="38">VLOOKUP($A81,$A$11:$CE$15,BD$49)</f>
        <v>1.8872</v>
      </c>
      <c r="BE81" s="210">
        <f t="shared" si="38"/>
        <v>1.8658999999999999</v>
      </c>
      <c r="BF81" s="210">
        <f t="shared" si="38"/>
        <v>1.8658999999999999</v>
      </c>
      <c r="BG81" s="210">
        <f t="shared" si="38"/>
        <v>1.8944000000000001</v>
      </c>
      <c r="BH81" s="210">
        <f t="shared" si="38"/>
        <v>1.8589</v>
      </c>
      <c r="BI81" s="210">
        <f t="shared" si="38"/>
        <v>1.8005</v>
      </c>
      <c r="BJ81" s="210">
        <f t="shared" si="38"/>
        <v>1.8113999999999999</v>
      </c>
      <c r="BK81" s="210">
        <f t="shared" si="38"/>
        <v>1.7854000000000001</v>
      </c>
      <c r="BL81" s="210">
        <f t="shared" si="38"/>
        <v>1.76</v>
      </c>
      <c r="BM81" s="210">
        <f t="shared" si="38"/>
        <v>1.6959</v>
      </c>
      <c r="BN81" s="210">
        <f t="shared" ref="BN81:BW89" si="39">VLOOKUP($A81,$A$11:$CE$15,BN$49)</f>
        <v>1.6096999999999999</v>
      </c>
      <c r="BO81" s="210">
        <f t="shared" si="39"/>
        <v>1.5908</v>
      </c>
      <c r="BP81" s="210">
        <f t="shared" si="39"/>
        <v>1.5132000000000001</v>
      </c>
      <c r="BQ81" s="210">
        <f t="shared" si="39"/>
        <v>1.5657000000000001</v>
      </c>
      <c r="BR81" s="210">
        <f t="shared" si="39"/>
        <v>1.5527</v>
      </c>
      <c r="BS81" s="210">
        <f t="shared" si="39"/>
        <v>1.4816</v>
      </c>
      <c r="BT81" s="210">
        <f t="shared" si="39"/>
        <v>1.4612000000000001</v>
      </c>
      <c r="BU81" s="210">
        <f t="shared" si="39"/>
        <v>1.4598</v>
      </c>
      <c r="BV81" s="210">
        <f t="shared" si="39"/>
        <v>1.4699</v>
      </c>
      <c r="BW81" s="210">
        <f t="shared" si="39"/>
        <v>1.4890000000000001</v>
      </c>
      <c r="BX81" s="210">
        <f t="shared" ref="BX81:CD89" si="40">VLOOKUP($A81,$A$11:$CE$15,BX$49)</f>
        <v>1.5101</v>
      </c>
      <c r="BY81" s="210">
        <f t="shared" si="40"/>
        <v>1.4728000000000001</v>
      </c>
      <c r="BZ81" s="210">
        <f t="shared" si="40"/>
        <v>1.4386000000000001</v>
      </c>
      <c r="CA81" s="210">
        <f t="shared" si="40"/>
        <v>1.4221999999999999</v>
      </c>
      <c r="CB81" s="210">
        <f t="shared" si="40"/>
        <v>1.429</v>
      </c>
      <c r="CC81" s="210">
        <f t="shared" si="40"/>
        <v>1.2992999999999999</v>
      </c>
      <c r="CD81" s="210">
        <f t="shared" si="32"/>
        <v>0.97899999999999998</v>
      </c>
      <c r="CE81" s="210">
        <f t="shared" si="16"/>
        <v>1</v>
      </c>
    </row>
    <row r="82" spans="1:93" outlineLevel="1" x14ac:dyDescent="0.6">
      <c r="A82" s="205">
        <v>2</v>
      </c>
      <c r="B82" s="206" t="s">
        <v>356</v>
      </c>
      <c r="C82" s="7"/>
      <c r="D82" s="1">
        <v>35</v>
      </c>
      <c r="E82" s="207">
        <v>45</v>
      </c>
      <c r="F82" s="209">
        <f t="shared" si="33"/>
        <v>0</v>
      </c>
      <c r="G82" s="209">
        <f t="shared" si="33"/>
        <v>0</v>
      </c>
      <c r="H82" s="209">
        <f t="shared" si="33"/>
        <v>0</v>
      </c>
      <c r="I82" s="209">
        <f t="shared" si="33"/>
        <v>0</v>
      </c>
      <c r="J82" s="210">
        <f t="shared" si="33"/>
        <v>0</v>
      </c>
      <c r="K82" s="210">
        <f t="shared" si="33"/>
        <v>0</v>
      </c>
      <c r="L82" s="210">
        <f t="shared" si="33"/>
        <v>0</v>
      </c>
      <c r="M82" s="210">
        <f t="shared" si="33"/>
        <v>0</v>
      </c>
      <c r="N82" s="210">
        <f t="shared" si="33"/>
        <v>0</v>
      </c>
      <c r="O82" s="210">
        <f t="shared" si="33"/>
        <v>0</v>
      </c>
      <c r="P82" s="210">
        <f t="shared" si="34"/>
        <v>0</v>
      </c>
      <c r="Q82" s="210">
        <f t="shared" si="34"/>
        <v>0</v>
      </c>
      <c r="R82" s="210">
        <f t="shared" si="34"/>
        <v>3.4327999999999999</v>
      </c>
      <c r="S82" s="210">
        <f t="shared" si="34"/>
        <v>3.3121</v>
      </c>
      <c r="T82" s="210">
        <f t="shared" si="34"/>
        <v>3.2132000000000001</v>
      </c>
      <c r="U82" s="210">
        <f t="shared" si="34"/>
        <v>3.2339000000000002</v>
      </c>
      <c r="V82" s="210">
        <f t="shared" si="34"/>
        <v>3.1593</v>
      </c>
      <c r="W82" s="210">
        <f t="shared" si="34"/>
        <v>3.1265999999999998</v>
      </c>
      <c r="X82" s="210">
        <f t="shared" si="34"/>
        <v>2.8815</v>
      </c>
      <c r="Y82" s="210">
        <f t="shared" si="34"/>
        <v>2.7202000000000002</v>
      </c>
      <c r="Z82" s="210">
        <f t="shared" si="35"/>
        <v>2.5455999999999999</v>
      </c>
      <c r="AA82" s="210">
        <f t="shared" si="35"/>
        <v>2.7907000000000002</v>
      </c>
      <c r="AB82" s="210">
        <f t="shared" si="35"/>
        <v>2.7856000000000001</v>
      </c>
      <c r="AC82" s="210">
        <f t="shared" si="35"/>
        <v>2.6625000000000001</v>
      </c>
      <c r="AD82" s="210">
        <f t="shared" si="35"/>
        <v>2.4744999999999999</v>
      </c>
      <c r="AE82" s="210">
        <f t="shared" si="35"/>
        <v>2.5413000000000001</v>
      </c>
      <c r="AF82" s="210">
        <f t="shared" si="35"/>
        <v>2.5243000000000002</v>
      </c>
      <c r="AG82" s="210">
        <f t="shared" si="35"/>
        <v>2.3997000000000002</v>
      </c>
      <c r="AH82" s="210">
        <f t="shared" si="35"/>
        <v>2.2593999999999999</v>
      </c>
      <c r="AI82" s="210">
        <f t="shared" si="35"/>
        <v>2.3732000000000002</v>
      </c>
      <c r="AJ82" s="210">
        <f t="shared" si="36"/>
        <v>2.3184999999999998</v>
      </c>
      <c r="AK82" s="210">
        <f t="shared" si="36"/>
        <v>2.2938000000000001</v>
      </c>
      <c r="AL82" s="210">
        <f t="shared" si="36"/>
        <v>2.2425999999999999</v>
      </c>
      <c r="AM82" s="210">
        <f t="shared" si="36"/>
        <v>2.0615999999999999</v>
      </c>
      <c r="AN82" s="210">
        <f t="shared" si="36"/>
        <v>1.8861000000000001</v>
      </c>
      <c r="AO82" s="210">
        <f t="shared" si="36"/>
        <v>1.8222</v>
      </c>
      <c r="AP82" s="210">
        <f t="shared" si="36"/>
        <v>1.8222</v>
      </c>
      <c r="AQ82" s="210">
        <f t="shared" si="36"/>
        <v>1.7770999999999999</v>
      </c>
      <c r="AR82" s="210">
        <f t="shared" si="36"/>
        <v>1.7402</v>
      </c>
      <c r="AS82" s="210">
        <f t="shared" si="36"/>
        <v>1.7163999999999999</v>
      </c>
      <c r="AT82" s="210">
        <f t="shared" si="37"/>
        <v>1.7362</v>
      </c>
      <c r="AU82" s="210">
        <f t="shared" si="37"/>
        <v>1.7124999999999999</v>
      </c>
      <c r="AV82" s="210">
        <f t="shared" si="37"/>
        <v>1.6452</v>
      </c>
      <c r="AW82" s="210">
        <f t="shared" si="37"/>
        <v>1.5964</v>
      </c>
      <c r="AX82" s="210">
        <f t="shared" si="37"/>
        <v>1.5947</v>
      </c>
      <c r="AY82" s="210">
        <f t="shared" si="37"/>
        <v>1.5488</v>
      </c>
      <c r="AZ82" s="210">
        <f t="shared" si="37"/>
        <v>1.5192000000000001</v>
      </c>
      <c r="BA82" s="210">
        <f t="shared" si="37"/>
        <v>1.5330999999999999</v>
      </c>
      <c r="BB82" s="210">
        <f t="shared" si="37"/>
        <v>1.5456000000000001</v>
      </c>
      <c r="BC82" s="210">
        <f t="shared" si="37"/>
        <v>1.5632999999999999</v>
      </c>
      <c r="BD82" s="210">
        <f t="shared" si="38"/>
        <v>1.6327</v>
      </c>
      <c r="BE82" s="210">
        <f t="shared" si="38"/>
        <v>1.7048000000000001</v>
      </c>
      <c r="BF82" s="210">
        <f t="shared" si="38"/>
        <v>1.7402</v>
      </c>
      <c r="BG82" s="210">
        <f t="shared" si="38"/>
        <v>1.7544</v>
      </c>
      <c r="BH82" s="210">
        <f t="shared" si="38"/>
        <v>1.7085999999999999</v>
      </c>
      <c r="BI82" s="210">
        <f t="shared" si="38"/>
        <v>1.7143999999999999</v>
      </c>
      <c r="BJ82" s="210">
        <f t="shared" si="38"/>
        <v>1.7322</v>
      </c>
      <c r="BK82" s="210">
        <f t="shared" si="38"/>
        <v>1.7503</v>
      </c>
      <c r="BL82" s="210">
        <f t="shared" si="38"/>
        <v>1.7523</v>
      </c>
      <c r="BM82" s="210">
        <f t="shared" si="38"/>
        <v>1.7645999999999999</v>
      </c>
      <c r="BN82" s="210">
        <f t="shared" si="39"/>
        <v>1.7009000000000001</v>
      </c>
      <c r="BO82" s="210">
        <f t="shared" si="39"/>
        <v>1.6541999999999999</v>
      </c>
      <c r="BP82" s="210">
        <f t="shared" si="39"/>
        <v>1.6397999999999999</v>
      </c>
      <c r="BQ82" s="210">
        <f t="shared" si="39"/>
        <v>1.6652</v>
      </c>
      <c r="BR82" s="210">
        <f t="shared" si="39"/>
        <v>1.6506000000000001</v>
      </c>
      <c r="BS82" s="210">
        <f t="shared" si="39"/>
        <v>1.5730999999999999</v>
      </c>
      <c r="BT82" s="210">
        <f t="shared" si="39"/>
        <v>1.552</v>
      </c>
      <c r="BU82" s="210">
        <f t="shared" si="39"/>
        <v>1.5551999999999999</v>
      </c>
      <c r="BV82" s="210">
        <f t="shared" si="39"/>
        <v>1.5504</v>
      </c>
      <c r="BW82" s="210">
        <f t="shared" si="39"/>
        <v>1.5069999999999999</v>
      </c>
      <c r="BX82" s="210">
        <f t="shared" si="40"/>
        <v>1.5069999999999999</v>
      </c>
      <c r="BY82" s="210">
        <f t="shared" si="40"/>
        <v>1.466</v>
      </c>
      <c r="BZ82" s="210">
        <f t="shared" si="40"/>
        <v>1.4018999999999999</v>
      </c>
      <c r="CA82" s="210">
        <f t="shared" si="40"/>
        <v>1.3454999999999999</v>
      </c>
      <c r="CB82" s="210">
        <f t="shared" si="40"/>
        <v>1.3219000000000001</v>
      </c>
      <c r="CC82" s="210">
        <f t="shared" si="40"/>
        <v>1.2517</v>
      </c>
      <c r="CD82" s="210">
        <f t="shared" si="32"/>
        <v>1.0672999999999999</v>
      </c>
      <c r="CE82" s="210">
        <f t="shared" si="16"/>
        <v>1</v>
      </c>
    </row>
    <row r="83" spans="1:93" outlineLevel="1" x14ac:dyDescent="0.6">
      <c r="A83" s="205">
        <v>3</v>
      </c>
      <c r="B83" s="206" t="s">
        <v>357</v>
      </c>
      <c r="C83" s="7"/>
      <c r="D83" s="1">
        <v>30</v>
      </c>
      <c r="E83" s="207">
        <v>35</v>
      </c>
      <c r="F83" s="209">
        <f t="shared" si="33"/>
        <v>0</v>
      </c>
      <c r="G83" s="209">
        <f t="shared" si="33"/>
        <v>0</v>
      </c>
      <c r="H83" s="209">
        <f t="shared" si="33"/>
        <v>0</v>
      </c>
      <c r="I83" s="209">
        <f t="shared" si="33"/>
        <v>0</v>
      </c>
      <c r="J83" s="210">
        <f t="shared" si="33"/>
        <v>0</v>
      </c>
      <c r="K83" s="210">
        <f t="shared" si="33"/>
        <v>0</v>
      </c>
      <c r="L83" s="210">
        <f t="shared" si="33"/>
        <v>0</v>
      </c>
      <c r="M83" s="210">
        <f t="shared" si="33"/>
        <v>0</v>
      </c>
      <c r="N83" s="210">
        <f t="shared" si="33"/>
        <v>0</v>
      </c>
      <c r="O83" s="210">
        <f t="shared" si="33"/>
        <v>0</v>
      </c>
      <c r="P83" s="210">
        <f t="shared" si="34"/>
        <v>0</v>
      </c>
      <c r="Q83" s="210">
        <f t="shared" si="34"/>
        <v>0</v>
      </c>
      <c r="R83" s="210">
        <f t="shared" si="34"/>
        <v>4.0740999999999996</v>
      </c>
      <c r="S83" s="210">
        <f t="shared" si="34"/>
        <v>3.9792999999999998</v>
      </c>
      <c r="T83" s="210">
        <f t="shared" si="34"/>
        <v>3.8119000000000001</v>
      </c>
      <c r="U83" s="210">
        <f t="shared" si="34"/>
        <v>3.7198000000000002</v>
      </c>
      <c r="V83" s="210">
        <f t="shared" si="34"/>
        <v>3.6406999999999998</v>
      </c>
      <c r="W83" s="210">
        <f t="shared" si="34"/>
        <v>3.6667000000000001</v>
      </c>
      <c r="X83" s="210">
        <f t="shared" si="34"/>
        <v>3.5402</v>
      </c>
      <c r="Y83" s="210">
        <f t="shared" si="34"/>
        <v>3.4070999999999998</v>
      </c>
      <c r="Z83" s="210">
        <f t="shared" si="35"/>
        <v>3.2149999999999999</v>
      </c>
      <c r="AA83" s="210">
        <f t="shared" si="35"/>
        <v>3.5402</v>
      </c>
      <c r="AB83" s="210">
        <f t="shared" si="35"/>
        <v>3.5897000000000001</v>
      </c>
      <c r="AC83" s="210">
        <f t="shared" si="35"/>
        <v>3.319</v>
      </c>
      <c r="AD83" s="210">
        <f t="shared" si="35"/>
        <v>2.9672000000000001</v>
      </c>
      <c r="AE83" s="210">
        <f t="shared" si="35"/>
        <v>2.9903</v>
      </c>
      <c r="AF83" s="210">
        <f t="shared" si="35"/>
        <v>3.0078</v>
      </c>
      <c r="AG83" s="210">
        <f t="shared" si="35"/>
        <v>2.8839000000000001</v>
      </c>
      <c r="AH83" s="210">
        <f t="shared" si="35"/>
        <v>2.6970000000000001</v>
      </c>
      <c r="AI83" s="210">
        <f t="shared" si="35"/>
        <v>2.8102</v>
      </c>
      <c r="AJ83" s="210">
        <f t="shared" si="36"/>
        <v>2.7160000000000002</v>
      </c>
      <c r="AK83" s="210">
        <f t="shared" si="36"/>
        <v>2.6783000000000001</v>
      </c>
      <c r="AL83" s="210">
        <f t="shared" si="36"/>
        <v>2.6970000000000001</v>
      </c>
      <c r="AM83" s="210">
        <f t="shared" si="36"/>
        <v>2.5041000000000002</v>
      </c>
      <c r="AN83" s="210">
        <f t="shared" si="36"/>
        <v>2.2713999999999999</v>
      </c>
      <c r="AO83" s="210">
        <f t="shared" si="36"/>
        <v>2.1598999999999999</v>
      </c>
      <c r="AP83" s="210">
        <f t="shared" si="36"/>
        <v>2.1038000000000001</v>
      </c>
      <c r="AQ83" s="210">
        <f t="shared" si="36"/>
        <v>2.1067</v>
      </c>
      <c r="AR83" s="210">
        <f t="shared" si="36"/>
        <v>2.0981000000000001</v>
      </c>
      <c r="AS83" s="210">
        <f t="shared" si="36"/>
        <v>2.0838999999999999</v>
      </c>
      <c r="AT83" s="210">
        <f t="shared" si="37"/>
        <v>2.0533000000000001</v>
      </c>
      <c r="AU83" s="210">
        <f t="shared" si="37"/>
        <v>2.0183</v>
      </c>
      <c r="AV83" s="210">
        <f t="shared" si="37"/>
        <v>1.9769000000000001</v>
      </c>
      <c r="AW83" s="210">
        <f t="shared" si="37"/>
        <v>1.925</v>
      </c>
      <c r="AX83" s="210">
        <f t="shared" si="37"/>
        <v>1.8712</v>
      </c>
      <c r="AY83" s="210">
        <f t="shared" si="37"/>
        <v>1.8032999999999999</v>
      </c>
      <c r="AZ83" s="210">
        <f t="shared" si="37"/>
        <v>1.75</v>
      </c>
      <c r="BA83" s="210">
        <f t="shared" si="37"/>
        <v>1.7441</v>
      </c>
      <c r="BB83" s="210">
        <f t="shared" si="37"/>
        <v>1.746</v>
      </c>
      <c r="BC83" s="210">
        <f t="shared" si="37"/>
        <v>1.754</v>
      </c>
      <c r="BD83" s="210">
        <f t="shared" si="38"/>
        <v>1.8011999999999999</v>
      </c>
      <c r="BE83" s="210">
        <f t="shared" si="38"/>
        <v>1.8332999999999999</v>
      </c>
      <c r="BF83" s="210">
        <f t="shared" si="38"/>
        <v>1.8399000000000001</v>
      </c>
      <c r="BG83" s="210">
        <f t="shared" si="38"/>
        <v>1.8376999999999999</v>
      </c>
      <c r="BH83" s="210">
        <f t="shared" si="38"/>
        <v>1.7865</v>
      </c>
      <c r="BI83" s="210">
        <f t="shared" si="38"/>
        <v>1.7824</v>
      </c>
      <c r="BJ83" s="210">
        <f t="shared" si="38"/>
        <v>1.8139000000000001</v>
      </c>
      <c r="BK83" s="210">
        <f t="shared" si="38"/>
        <v>1.8443000000000001</v>
      </c>
      <c r="BL83" s="210">
        <f t="shared" si="38"/>
        <v>1.8118000000000001</v>
      </c>
      <c r="BM83" s="210">
        <f t="shared" si="38"/>
        <v>1.76</v>
      </c>
      <c r="BN83" s="210">
        <f t="shared" si="39"/>
        <v>1.7168000000000001</v>
      </c>
      <c r="BO83" s="210">
        <f t="shared" si="39"/>
        <v>1.6453</v>
      </c>
      <c r="BP83" s="210">
        <f t="shared" si="39"/>
        <v>1.5959000000000001</v>
      </c>
      <c r="BQ83" s="210">
        <f t="shared" si="39"/>
        <v>1.6126</v>
      </c>
      <c r="BR83" s="210">
        <f t="shared" si="39"/>
        <v>1.6435</v>
      </c>
      <c r="BS83" s="210">
        <f t="shared" si="39"/>
        <v>1.5892999999999999</v>
      </c>
      <c r="BT83" s="210">
        <f t="shared" si="39"/>
        <v>1.5827</v>
      </c>
      <c r="BU83" s="210">
        <f t="shared" si="39"/>
        <v>1.5844</v>
      </c>
      <c r="BV83" s="210">
        <f t="shared" si="39"/>
        <v>1.573</v>
      </c>
      <c r="BW83" s="210">
        <f t="shared" si="39"/>
        <v>1.54</v>
      </c>
      <c r="BX83" s="210">
        <f t="shared" si="40"/>
        <v>1.54</v>
      </c>
      <c r="BY83" s="210">
        <f t="shared" si="40"/>
        <v>1.4981</v>
      </c>
      <c r="BZ83" s="210">
        <f t="shared" si="40"/>
        <v>1.4352</v>
      </c>
      <c r="CA83" s="210">
        <f t="shared" si="40"/>
        <v>1.3835999999999999</v>
      </c>
      <c r="CB83" s="210">
        <f t="shared" si="40"/>
        <v>1.3568</v>
      </c>
      <c r="CC83" s="210">
        <f t="shared" si="40"/>
        <v>1.2865</v>
      </c>
      <c r="CD83" s="210">
        <f t="shared" si="32"/>
        <v>1.0709</v>
      </c>
      <c r="CE83" s="210">
        <f t="shared" si="16"/>
        <v>1</v>
      </c>
    </row>
    <row r="84" spans="1:93" outlineLevel="1" x14ac:dyDescent="0.6">
      <c r="A84" s="205">
        <v>5</v>
      </c>
      <c r="B84" s="206" t="s">
        <v>358</v>
      </c>
      <c r="C84" s="7"/>
      <c r="D84" s="1">
        <v>30</v>
      </c>
      <c r="E84" s="207">
        <v>35</v>
      </c>
      <c r="F84" s="209">
        <f t="shared" si="33"/>
        <v>0</v>
      </c>
      <c r="G84" s="209">
        <f t="shared" si="33"/>
        <v>0</v>
      </c>
      <c r="H84" s="209">
        <f t="shared" si="33"/>
        <v>0</v>
      </c>
      <c r="I84" s="209">
        <f t="shared" si="33"/>
        <v>5.3754999999999997</v>
      </c>
      <c r="J84" s="210">
        <f t="shared" si="33"/>
        <v>5.5148000000000001</v>
      </c>
      <c r="K84" s="210">
        <f t="shared" si="33"/>
        <v>4.6531000000000002</v>
      </c>
      <c r="L84" s="210">
        <f t="shared" si="33"/>
        <v>4.5534999999999997</v>
      </c>
      <c r="M84" s="210">
        <f t="shared" si="33"/>
        <v>4.6677</v>
      </c>
      <c r="N84" s="210">
        <f t="shared" si="33"/>
        <v>4.742</v>
      </c>
      <c r="O84" s="210">
        <f t="shared" si="33"/>
        <v>4.6531000000000002</v>
      </c>
      <c r="P84" s="210">
        <f t="shared" si="34"/>
        <v>4.5815000000000001</v>
      </c>
      <c r="Q84" s="210">
        <f t="shared" si="34"/>
        <v>4.4984999999999999</v>
      </c>
      <c r="R84" s="210">
        <f t="shared" si="34"/>
        <v>4.5258000000000003</v>
      </c>
      <c r="S84" s="210">
        <f t="shared" si="34"/>
        <v>4.5534999999999997</v>
      </c>
      <c r="T84" s="210">
        <f t="shared" si="34"/>
        <v>4.4984999999999999</v>
      </c>
      <c r="U84" s="210">
        <f t="shared" si="34"/>
        <v>4.4447999999999999</v>
      </c>
      <c r="V84" s="210">
        <f t="shared" si="34"/>
        <v>4.4184000000000001</v>
      </c>
      <c r="W84" s="210">
        <f t="shared" si="34"/>
        <v>4.3794000000000004</v>
      </c>
      <c r="X84" s="210">
        <f t="shared" si="34"/>
        <v>4.3159000000000001</v>
      </c>
      <c r="Y84" s="210">
        <f t="shared" si="34"/>
        <v>4.2180999999999997</v>
      </c>
      <c r="Z84" s="210">
        <f t="shared" si="35"/>
        <v>4.1592000000000002</v>
      </c>
      <c r="AA84" s="210">
        <f t="shared" si="35"/>
        <v>4.2061999999999999</v>
      </c>
      <c r="AB84" s="210">
        <f t="shared" si="35"/>
        <v>4.2180999999999997</v>
      </c>
      <c r="AC84" s="210">
        <f t="shared" si="35"/>
        <v>4.1475999999999997</v>
      </c>
      <c r="AD84" s="210">
        <f t="shared" si="35"/>
        <v>3.9496000000000002</v>
      </c>
      <c r="AE84" s="210">
        <f t="shared" si="35"/>
        <v>3.7985000000000002</v>
      </c>
      <c r="AF84" s="210">
        <f t="shared" si="35"/>
        <v>3.6856</v>
      </c>
      <c r="AG84" s="210">
        <f t="shared" si="35"/>
        <v>3.4628000000000001</v>
      </c>
      <c r="AH84" s="210">
        <f t="shared" si="35"/>
        <v>3.0512000000000001</v>
      </c>
      <c r="AI84" s="210">
        <f t="shared" si="35"/>
        <v>2.9196</v>
      </c>
      <c r="AJ84" s="210">
        <f t="shared" si="36"/>
        <v>2.8147000000000002</v>
      </c>
      <c r="AK84" s="210">
        <f t="shared" si="36"/>
        <v>2.7321</v>
      </c>
      <c r="AL84" s="210">
        <f t="shared" si="36"/>
        <v>2.7023999999999999</v>
      </c>
      <c r="AM84" s="210">
        <f t="shared" si="36"/>
        <v>2.6076999999999999</v>
      </c>
      <c r="AN84" s="210">
        <f t="shared" si="36"/>
        <v>2.4449999999999998</v>
      </c>
      <c r="AO84" s="210">
        <f t="shared" si="36"/>
        <v>2.2907999999999999</v>
      </c>
      <c r="AP84" s="210">
        <f t="shared" si="36"/>
        <v>2.1547999999999998</v>
      </c>
      <c r="AQ84" s="210">
        <f t="shared" si="36"/>
        <v>2.1181000000000001</v>
      </c>
      <c r="AR84" s="210">
        <f t="shared" si="36"/>
        <v>2.0594999999999999</v>
      </c>
      <c r="AS84" s="210">
        <f t="shared" si="36"/>
        <v>2.0148999999999999</v>
      </c>
      <c r="AT84" s="210">
        <f t="shared" si="37"/>
        <v>2.0314000000000001</v>
      </c>
      <c r="AU84" s="210">
        <f t="shared" si="37"/>
        <v>2.0796000000000001</v>
      </c>
      <c r="AV84" s="210">
        <f t="shared" si="37"/>
        <v>2.0480999999999998</v>
      </c>
      <c r="AW84" s="210">
        <f t="shared" si="37"/>
        <v>1.996</v>
      </c>
      <c r="AX84" s="210">
        <f t="shared" si="37"/>
        <v>1.9643999999999999</v>
      </c>
      <c r="AY84" s="210">
        <f t="shared" si="37"/>
        <v>1.9238</v>
      </c>
      <c r="AZ84" s="210">
        <f t="shared" si="37"/>
        <v>1.8968</v>
      </c>
      <c r="BA84" s="210">
        <f t="shared" si="37"/>
        <v>1.8944000000000001</v>
      </c>
      <c r="BB84" s="210">
        <f t="shared" si="37"/>
        <v>1.8895999999999999</v>
      </c>
      <c r="BC84" s="210">
        <f t="shared" si="37"/>
        <v>1.8566</v>
      </c>
      <c r="BD84" s="210">
        <f t="shared" si="38"/>
        <v>1.8872</v>
      </c>
      <c r="BE84" s="210">
        <f t="shared" si="38"/>
        <v>1.8658999999999999</v>
      </c>
      <c r="BF84" s="210">
        <f t="shared" si="38"/>
        <v>1.8658999999999999</v>
      </c>
      <c r="BG84" s="210">
        <f t="shared" si="38"/>
        <v>1.8944000000000001</v>
      </c>
      <c r="BH84" s="210">
        <f t="shared" si="38"/>
        <v>1.8589</v>
      </c>
      <c r="BI84" s="210">
        <f t="shared" si="38"/>
        <v>1.8005</v>
      </c>
      <c r="BJ84" s="210">
        <f t="shared" si="38"/>
        <v>1.8113999999999999</v>
      </c>
      <c r="BK84" s="210">
        <f t="shared" si="38"/>
        <v>1.7854000000000001</v>
      </c>
      <c r="BL84" s="210">
        <f t="shared" si="38"/>
        <v>1.76</v>
      </c>
      <c r="BM84" s="210">
        <f t="shared" si="38"/>
        <v>1.6959</v>
      </c>
      <c r="BN84" s="210">
        <f t="shared" si="39"/>
        <v>1.6096999999999999</v>
      </c>
      <c r="BO84" s="210">
        <f t="shared" si="39"/>
        <v>1.5908</v>
      </c>
      <c r="BP84" s="210">
        <f t="shared" si="39"/>
        <v>1.5132000000000001</v>
      </c>
      <c r="BQ84" s="210">
        <f t="shared" si="39"/>
        <v>1.5657000000000001</v>
      </c>
      <c r="BR84" s="210">
        <f t="shared" si="39"/>
        <v>1.5527</v>
      </c>
      <c r="BS84" s="210">
        <f t="shared" si="39"/>
        <v>1.4816</v>
      </c>
      <c r="BT84" s="210">
        <f t="shared" si="39"/>
        <v>1.4612000000000001</v>
      </c>
      <c r="BU84" s="210">
        <f t="shared" si="39"/>
        <v>1.4598</v>
      </c>
      <c r="BV84" s="210">
        <f t="shared" si="39"/>
        <v>1.4699</v>
      </c>
      <c r="BW84" s="210">
        <f t="shared" si="39"/>
        <v>1.4890000000000001</v>
      </c>
      <c r="BX84" s="210">
        <f t="shared" si="40"/>
        <v>1.5101</v>
      </c>
      <c r="BY84" s="210">
        <f t="shared" si="40"/>
        <v>1.4728000000000001</v>
      </c>
      <c r="BZ84" s="210">
        <f t="shared" si="40"/>
        <v>1.4386000000000001</v>
      </c>
      <c r="CA84" s="210">
        <f t="shared" si="40"/>
        <v>1.4221999999999999</v>
      </c>
      <c r="CB84" s="210">
        <f t="shared" si="40"/>
        <v>1.429</v>
      </c>
      <c r="CC84" s="210">
        <f t="shared" si="40"/>
        <v>1.2992999999999999</v>
      </c>
      <c r="CD84" s="210">
        <f t="shared" si="32"/>
        <v>0.97899999999999998</v>
      </c>
      <c r="CE84" s="210">
        <f t="shared" si="16"/>
        <v>1</v>
      </c>
    </row>
    <row r="85" spans="1:93" outlineLevel="1" x14ac:dyDescent="0.6">
      <c r="A85" s="205">
        <v>5</v>
      </c>
      <c r="B85" s="206" t="s">
        <v>359</v>
      </c>
      <c r="C85" s="7"/>
      <c r="D85" s="1">
        <v>20</v>
      </c>
      <c r="E85" s="207">
        <v>25</v>
      </c>
      <c r="F85" s="209">
        <f t="shared" si="33"/>
        <v>0</v>
      </c>
      <c r="G85" s="209">
        <f t="shared" si="33"/>
        <v>0</v>
      </c>
      <c r="H85" s="209">
        <f t="shared" si="33"/>
        <v>0</v>
      </c>
      <c r="I85" s="209">
        <f t="shared" si="33"/>
        <v>5.3754999999999997</v>
      </c>
      <c r="J85" s="210">
        <f t="shared" si="33"/>
        <v>5.5148000000000001</v>
      </c>
      <c r="K85" s="210">
        <f t="shared" si="33"/>
        <v>4.6531000000000002</v>
      </c>
      <c r="L85" s="210">
        <f t="shared" si="33"/>
        <v>4.5534999999999997</v>
      </c>
      <c r="M85" s="210">
        <f t="shared" si="33"/>
        <v>4.6677</v>
      </c>
      <c r="N85" s="210">
        <f t="shared" si="33"/>
        <v>4.742</v>
      </c>
      <c r="O85" s="210">
        <f t="shared" si="33"/>
        <v>4.6531000000000002</v>
      </c>
      <c r="P85" s="210">
        <f t="shared" si="34"/>
        <v>4.5815000000000001</v>
      </c>
      <c r="Q85" s="210">
        <f t="shared" si="34"/>
        <v>4.4984999999999999</v>
      </c>
      <c r="R85" s="210">
        <f t="shared" si="34"/>
        <v>4.5258000000000003</v>
      </c>
      <c r="S85" s="210">
        <f t="shared" si="34"/>
        <v>4.5534999999999997</v>
      </c>
      <c r="T85" s="210">
        <f t="shared" si="34"/>
        <v>4.4984999999999999</v>
      </c>
      <c r="U85" s="210">
        <f t="shared" si="34"/>
        <v>4.4447999999999999</v>
      </c>
      <c r="V85" s="210">
        <f t="shared" si="34"/>
        <v>4.4184000000000001</v>
      </c>
      <c r="W85" s="210">
        <f t="shared" si="34"/>
        <v>4.3794000000000004</v>
      </c>
      <c r="X85" s="210">
        <f t="shared" si="34"/>
        <v>4.3159000000000001</v>
      </c>
      <c r="Y85" s="210">
        <f t="shared" si="34"/>
        <v>4.2180999999999997</v>
      </c>
      <c r="Z85" s="210">
        <f t="shared" si="35"/>
        <v>4.1592000000000002</v>
      </c>
      <c r="AA85" s="210">
        <f t="shared" si="35"/>
        <v>4.2061999999999999</v>
      </c>
      <c r="AB85" s="210">
        <f t="shared" si="35"/>
        <v>4.2180999999999997</v>
      </c>
      <c r="AC85" s="210">
        <f t="shared" si="35"/>
        <v>4.1475999999999997</v>
      </c>
      <c r="AD85" s="210">
        <f t="shared" si="35"/>
        <v>3.9496000000000002</v>
      </c>
      <c r="AE85" s="210">
        <f t="shared" si="35"/>
        <v>3.7985000000000002</v>
      </c>
      <c r="AF85" s="210">
        <f t="shared" si="35"/>
        <v>3.6856</v>
      </c>
      <c r="AG85" s="210">
        <f t="shared" si="35"/>
        <v>3.4628000000000001</v>
      </c>
      <c r="AH85" s="210">
        <f t="shared" si="35"/>
        <v>3.0512000000000001</v>
      </c>
      <c r="AI85" s="210">
        <f t="shared" si="35"/>
        <v>2.9196</v>
      </c>
      <c r="AJ85" s="210">
        <f t="shared" si="36"/>
        <v>2.8147000000000002</v>
      </c>
      <c r="AK85" s="210">
        <f t="shared" si="36"/>
        <v>2.7321</v>
      </c>
      <c r="AL85" s="210">
        <f t="shared" si="36"/>
        <v>2.7023999999999999</v>
      </c>
      <c r="AM85" s="210">
        <f t="shared" si="36"/>
        <v>2.6076999999999999</v>
      </c>
      <c r="AN85" s="210">
        <f t="shared" si="36"/>
        <v>2.4449999999999998</v>
      </c>
      <c r="AO85" s="210">
        <f t="shared" si="36"/>
        <v>2.2907999999999999</v>
      </c>
      <c r="AP85" s="210">
        <f t="shared" si="36"/>
        <v>2.1547999999999998</v>
      </c>
      <c r="AQ85" s="210">
        <f t="shared" si="36"/>
        <v>2.1181000000000001</v>
      </c>
      <c r="AR85" s="210">
        <f t="shared" si="36"/>
        <v>2.0594999999999999</v>
      </c>
      <c r="AS85" s="210">
        <f t="shared" si="36"/>
        <v>2.0148999999999999</v>
      </c>
      <c r="AT85" s="210">
        <f t="shared" si="37"/>
        <v>2.0314000000000001</v>
      </c>
      <c r="AU85" s="210">
        <f t="shared" si="37"/>
        <v>2.0796000000000001</v>
      </c>
      <c r="AV85" s="210">
        <f t="shared" si="37"/>
        <v>2.0480999999999998</v>
      </c>
      <c r="AW85" s="210">
        <f t="shared" si="37"/>
        <v>1.996</v>
      </c>
      <c r="AX85" s="210">
        <f t="shared" si="37"/>
        <v>1.9643999999999999</v>
      </c>
      <c r="AY85" s="210">
        <f t="shared" si="37"/>
        <v>1.9238</v>
      </c>
      <c r="AZ85" s="210">
        <f t="shared" si="37"/>
        <v>1.8968</v>
      </c>
      <c r="BA85" s="210">
        <f t="shared" si="37"/>
        <v>1.8944000000000001</v>
      </c>
      <c r="BB85" s="210">
        <f t="shared" si="37"/>
        <v>1.8895999999999999</v>
      </c>
      <c r="BC85" s="210">
        <f t="shared" si="37"/>
        <v>1.8566</v>
      </c>
      <c r="BD85" s="210">
        <f t="shared" si="38"/>
        <v>1.8872</v>
      </c>
      <c r="BE85" s="210">
        <f t="shared" si="38"/>
        <v>1.8658999999999999</v>
      </c>
      <c r="BF85" s="210">
        <f t="shared" si="38"/>
        <v>1.8658999999999999</v>
      </c>
      <c r="BG85" s="210">
        <f t="shared" si="38"/>
        <v>1.8944000000000001</v>
      </c>
      <c r="BH85" s="210">
        <f t="shared" si="38"/>
        <v>1.8589</v>
      </c>
      <c r="BI85" s="210">
        <f t="shared" si="38"/>
        <v>1.8005</v>
      </c>
      <c r="BJ85" s="210">
        <f t="shared" si="38"/>
        <v>1.8113999999999999</v>
      </c>
      <c r="BK85" s="210">
        <f t="shared" si="38"/>
        <v>1.7854000000000001</v>
      </c>
      <c r="BL85" s="210">
        <f t="shared" si="38"/>
        <v>1.76</v>
      </c>
      <c r="BM85" s="210">
        <f t="shared" si="38"/>
        <v>1.6959</v>
      </c>
      <c r="BN85" s="210">
        <f t="shared" si="39"/>
        <v>1.6096999999999999</v>
      </c>
      <c r="BO85" s="210">
        <f t="shared" si="39"/>
        <v>1.5908</v>
      </c>
      <c r="BP85" s="210">
        <f t="shared" si="39"/>
        <v>1.5132000000000001</v>
      </c>
      <c r="BQ85" s="210">
        <f t="shared" si="39"/>
        <v>1.5657000000000001</v>
      </c>
      <c r="BR85" s="210">
        <f t="shared" si="39"/>
        <v>1.5527</v>
      </c>
      <c r="BS85" s="210">
        <f t="shared" si="39"/>
        <v>1.4816</v>
      </c>
      <c r="BT85" s="210">
        <f t="shared" si="39"/>
        <v>1.4612000000000001</v>
      </c>
      <c r="BU85" s="210">
        <f t="shared" si="39"/>
        <v>1.4598</v>
      </c>
      <c r="BV85" s="210">
        <f t="shared" si="39"/>
        <v>1.4699</v>
      </c>
      <c r="BW85" s="210">
        <f t="shared" si="39"/>
        <v>1.4890000000000001</v>
      </c>
      <c r="BX85" s="210">
        <f t="shared" si="40"/>
        <v>1.5101</v>
      </c>
      <c r="BY85" s="210">
        <f t="shared" si="40"/>
        <v>1.4728000000000001</v>
      </c>
      <c r="BZ85" s="210">
        <f t="shared" si="40"/>
        <v>1.4386000000000001</v>
      </c>
      <c r="CA85" s="210">
        <f t="shared" si="40"/>
        <v>1.4221999999999999</v>
      </c>
      <c r="CB85" s="210">
        <f t="shared" si="40"/>
        <v>1.429</v>
      </c>
      <c r="CC85" s="210">
        <f t="shared" si="40"/>
        <v>1.2992999999999999</v>
      </c>
      <c r="CD85" s="210">
        <f t="shared" si="32"/>
        <v>0.97899999999999998</v>
      </c>
      <c r="CE85" s="210">
        <f t="shared" si="16"/>
        <v>1</v>
      </c>
    </row>
    <row r="86" spans="1:93" outlineLevel="1" x14ac:dyDescent="0.6">
      <c r="A86" s="205">
        <v>5</v>
      </c>
      <c r="B86" s="206" t="s">
        <v>360</v>
      </c>
      <c r="C86" s="7"/>
      <c r="D86" s="1">
        <v>30</v>
      </c>
      <c r="E86" s="207">
        <v>40</v>
      </c>
      <c r="F86" s="209">
        <f t="shared" si="33"/>
        <v>0</v>
      </c>
      <c r="G86" s="209">
        <f t="shared" si="33"/>
        <v>0</v>
      </c>
      <c r="H86" s="209">
        <f t="shared" si="33"/>
        <v>0</v>
      </c>
      <c r="I86" s="209">
        <f t="shared" si="33"/>
        <v>5.3754999999999997</v>
      </c>
      <c r="J86" s="210">
        <f t="shared" si="33"/>
        <v>5.5148000000000001</v>
      </c>
      <c r="K86" s="210">
        <f t="shared" si="33"/>
        <v>4.6531000000000002</v>
      </c>
      <c r="L86" s="210">
        <f t="shared" si="33"/>
        <v>4.5534999999999997</v>
      </c>
      <c r="M86" s="210">
        <f t="shared" si="33"/>
        <v>4.6677</v>
      </c>
      <c r="N86" s="210">
        <f t="shared" si="33"/>
        <v>4.742</v>
      </c>
      <c r="O86" s="210">
        <f t="shared" si="33"/>
        <v>4.6531000000000002</v>
      </c>
      <c r="P86" s="210">
        <f t="shared" si="34"/>
        <v>4.5815000000000001</v>
      </c>
      <c r="Q86" s="210">
        <f t="shared" si="34"/>
        <v>4.4984999999999999</v>
      </c>
      <c r="R86" s="210">
        <f t="shared" si="34"/>
        <v>4.5258000000000003</v>
      </c>
      <c r="S86" s="210">
        <f t="shared" si="34"/>
        <v>4.5534999999999997</v>
      </c>
      <c r="T86" s="210">
        <f t="shared" si="34"/>
        <v>4.4984999999999999</v>
      </c>
      <c r="U86" s="210">
        <f t="shared" si="34"/>
        <v>4.4447999999999999</v>
      </c>
      <c r="V86" s="210">
        <f t="shared" si="34"/>
        <v>4.4184000000000001</v>
      </c>
      <c r="W86" s="210">
        <f t="shared" si="34"/>
        <v>4.3794000000000004</v>
      </c>
      <c r="X86" s="210">
        <f t="shared" si="34"/>
        <v>4.3159000000000001</v>
      </c>
      <c r="Y86" s="210">
        <f t="shared" si="34"/>
        <v>4.2180999999999997</v>
      </c>
      <c r="Z86" s="210">
        <f t="shared" si="35"/>
        <v>4.1592000000000002</v>
      </c>
      <c r="AA86" s="210">
        <f t="shared" si="35"/>
        <v>4.2061999999999999</v>
      </c>
      <c r="AB86" s="210">
        <f t="shared" si="35"/>
        <v>4.2180999999999997</v>
      </c>
      <c r="AC86" s="210">
        <f t="shared" si="35"/>
        <v>4.1475999999999997</v>
      </c>
      <c r="AD86" s="210">
        <f t="shared" si="35"/>
        <v>3.9496000000000002</v>
      </c>
      <c r="AE86" s="210">
        <f t="shared" si="35"/>
        <v>3.7985000000000002</v>
      </c>
      <c r="AF86" s="210">
        <f t="shared" si="35"/>
        <v>3.6856</v>
      </c>
      <c r="AG86" s="210">
        <f t="shared" si="35"/>
        <v>3.4628000000000001</v>
      </c>
      <c r="AH86" s="210">
        <f t="shared" si="35"/>
        <v>3.0512000000000001</v>
      </c>
      <c r="AI86" s="210">
        <f t="shared" si="35"/>
        <v>2.9196</v>
      </c>
      <c r="AJ86" s="210">
        <f t="shared" si="36"/>
        <v>2.8147000000000002</v>
      </c>
      <c r="AK86" s="210">
        <f t="shared" si="36"/>
        <v>2.7321</v>
      </c>
      <c r="AL86" s="210">
        <f t="shared" si="36"/>
        <v>2.7023999999999999</v>
      </c>
      <c r="AM86" s="210">
        <f t="shared" si="36"/>
        <v>2.6076999999999999</v>
      </c>
      <c r="AN86" s="210">
        <f t="shared" si="36"/>
        <v>2.4449999999999998</v>
      </c>
      <c r="AO86" s="210">
        <f t="shared" si="36"/>
        <v>2.2907999999999999</v>
      </c>
      <c r="AP86" s="210">
        <f t="shared" si="36"/>
        <v>2.1547999999999998</v>
      </c>
      <c r="AQ86" s="210">
        <f t="shared" si="36"/>
        <v>2.1181000000000001</v>
      </c>
      <c r="AR86" s="210">
        <f t="shared" si="36"/>
        <v>2.0594999999999999</v>
      </c>
      <c r="AS86" s="210">
        <f t="shared" si="36"/>
        <v>2.0148999999999999</v>
      </c>
      <c r="AT86" s="210">
        <f t="shared" si="37"/>
        <v>2.0314000000000001</v>
      </c>
      <c r="AU86" s="210">
        <f t="shared" si="37"/>
        <v>2.0796000000000001</v>
      </c>
      <c r="AV86" s="210">
        <f t="shared" si="37"/>
        <v>2.0480999999999998</v>
      </c>
      <c r="AW86" s="210">
        <f t="shared" si="37"/>
        <v>1.996</v>
      </c>
      <c r="AX86" s="210">
        <f t="shared" si="37"/>
        <v>1.9643999999999999</v>
      </c>
      <c r="AY86" s="210">
        <f t="shared" si="37"/>
        <v>1.9238</v>
      </c>
      <c r="AZ86" s="210">
        <f t="shared" si="37"/>
        <v>1.8968</v>
      </c>
      <c r="BA86" s="210">
        <f t="shared" si="37"/>
        <v>1.8944000000000001</v>
      </c>
      <c r="BB86" s="210">
        <f t="shared" si="37"/>
        <v>1.8895999999999999</v>
      </c>
      <c r="BC86" s="210">
        <f t="shared" si="37"/>
        <v>1.8566</v>
      </c>
      <c r="BD86" s="210">
        <f t="shared" si="38"/>
        <v>1.8872</v>
      </c>
      <c r="BE86" s="210">
        <f t="shared" si="38"/>
        <v>1.8658999999999999</v>
      </c>
      <c r="BF86" s="210">
        <f t="shared" si="38"/>
        <v>1.8658999999999999</v>
      </c>
      <c r="BG86" s="210">
        <f t="shared" si="38"/>
        <v>1.8944000000000001</v>
      </c>
      <c r="BH86" s="210">
        <f t="shared" si="38"/>
        <v>1.8589</v>
      </c>
      <c r="BI86" s="210">
        <f t="shared" si="38"/>
        <v>1.8005</v>
      </c>
      <c r="BJ86" s="210">
        <f t="shared" si="38"/>
        <v>1.8113999999999999</v>
      </c>
      <c r="BK86" s="210">
        <f t="shared" si="38"/>
        <v>1.7854000000000001</v>
      </c>
      <c r="BL86" s="210">
        <f t="shared" si="38"/>
        <v>1.76</v>
      </c>
      <c r="BM86" s="210">
        <f t="shared" si="38"/>
        <v>1.6959</v>
      </c>
      <c r="BN86" s="210">
        <f t="shared" si="39"/>
        <v>1.6096999999999999</v>
      </c>
      <c r="BO86" s="210">
        <f t="shared" si="39"/>
        <v>1.5908</v>
      </c>
      <c r="BP86" s="210">
        <f t="shared" si="39"/>
        <v>1.5132000000000001</v>
      </c>
      <c r="BQ86" s="210">
        <f t="shared" si="39"/>
        <v>1.5657000000000001</v>
      </c>
      <c r="BR86" s="210">
        <f t="shared" si="39"/>
        <v>1.5527</v>
      </c>
      <c r="BS86" s="210">
        <f t="shared" si="39"/>
        <v>1.4816</v>
      </c>
      <c r="BT86" s="210">
        <f t="shared" si="39"/>
        <v>1.4612000000000001</v>
      </c>
      <c r="BU86" s="210">
        <f t="shared" si="39"/>
        <v>1.4598</v>
      </c>
      <c r="BV86" s="210">
        <f t="shared" si="39"/>
        <v>1.4699</v>
      </c>
      <c r="BW86" s="210">
        <f t="shared" si="39"/>
        <v>1.4890000000000001</v>
      </c>
      <c r="BX86" s="210">
        <f t="shared" si="40"/>
        <v>1.5101</v>
      </c>
      <c r="BY86" s="210">
        <f t="shared" si="40"/>
        <v>1.4728000000000001</v>
      </c>
      <c r="BZ86" s="210">
        <f t="shared" si="40"/>
        <v>1.4386000000000001</v>
      </c>
      <c r="CA86" s="210">
        <f t="shared" si="40"/>
        <v>1.4221999999999999</v>
      </c>
      <c r="CB86" s="210">
        <f t="shared" si="40"/>
        <v>1.429</v>
      </c>
      <c r="CC86" s="210">
        <f t="shared" si="40"/>
        <v>1.2992999999999999</v>
      </c>
      <c r="CD86" s="210">
        <f t="shared" si="32"/>
        <v>0.97899999999999998</v>
      </c>
      <c r="CE86" s="210">
        <f t="shared" si="16"/>
        <v>1</v>
      </c>
    </row>
    <row r="87" spans="1:93" outlineLevel="1" x14ac:dyDescent="0.6">
      <c r="A87" s="205">
        <v>5</v>
      </c>
      <c r="B87" s="206" t="s">
        <v>361</v>
      </c>
      <c r="C87" s="7"/>
      <c r="D87" s="1">
        <v>15</v>
      </c>
      <c r="E87" s="207">
        <v>25</v>
      </c>
      <c r="F87" s="209">
        <f t="shared" si="33"/>
        <v>0</v>
      </c>
      <c r="G87" s="209">
        <f t="shared" si="33"/>
        <v>0</v>
      </c>
      <c r="H87" s="209">
        <f t="shared" si="33"/>
        <v>0</v>
      </c>
      <c r="I87" s="209">
        <f t="shared" si="33"/>
        <v>5.3754999999999997</v>
      </c>
      <c r="J87" s="210">
        <f t="shared" si="33"/>
        <v>5.5148000000000001</v>
      </c>
      <c r="K87" s="210">
        <f t="shared" si="33"/>
        <v>4.6531000000000002</v>
      </c>
      <c r="L87" s="210">
        <f t="shared" si="33"/>
        <v>4.5534999999999997</v>
      </c>
      <c r="M87" s="210">
        <f t="shared" si="33"/>
        <v>4.6677</v>
      </c>
      <c r="N87" s="210">
        <f t="shared" si="33"/>
        <v>4.742</v>
      </c>
      <c r="O87" s="210">
        <f t="shared" si="33"/>
        <v>4.6531000000000002</v>
      </c>
      <c r="P87" s="210">
        <f t="shared" si="34"/>
        <v>4.5815000000000001</v>
      </c>
      <c r="Q87" s="210">
        <f t="shared" si="34"/>
        <v>4.4984999999999999</v>
      </c>
      <c r="R87" s="210">
        <f t="shared" si="34"/>
        <v>4.5258000000000003</v>
      </c>
      <c r="S87" s="210">
        <f t="shared" si="34"/>
        <v>4.5534999999999997</v>
      </c>
      <c r="T87" s="210">
        <f t="shared" si="34"/>
        <v>4.4984999999999999</v>
      </c>
      <c r="U87" s="210">
        <f t="shared" si="34"/>
        <v>4.4447999999999999</v>
      </c>
      <c r="V87" s="210">
        <f t="shared" si="34"/>
        <v>4.4184000000000001</v>
      </c>
      <c r="W87" s="210">
        <f t="shared" si="34"/>
        <v>4.3794000000000004</v>
      </c>
      <c r="X87" s="210">
        <f t="shared" si="34"/>
        <v>4.3159000000000001</v>
      </c>
      <c r="Y87" s="210">
        <f t="shared" si="34"/>
        <v>4.2180999999999997</v>
      </c>
      <c r="Z87" s="210">
        <f t="shared" si="35"/>
        <v>4.1592000000000002</v>
      </c>
      <c r="AA87" s="210">
        <f t="shared" si="35"/>
        <v>4.2061999999999999</v>
      </c>
      <c r="AB87" s="210">
        <f t="shared" si="35"/>
        <v>4.2180999999999997</v>
      </c>
      <c r="AC87" s="210">
        <f t="shared" si="35"/>
        <v>4.1475999999999997</v>
      </c>
      <c r="AD87" s="210">
        <f t="shared" si="35"/>
        <v>3.9496000000000002</v>
      </c>
      <c r="AE87" s="210">
        <f t="shared" si="35"/>
        <v>3.7985000000000002</v>
      </c>
      <c r="AF87" s="210">
        <f t="shared" si="35"/>
        <v>3.6856</v>
      </c>
      <c r="AG87" s="210">
        <f t="shared" si="35"/>
        <v>3.4628000000000001</v>
      </c>
      <c r="AH87" s="210">
        <f t="shared" si="35"/>
        <v>3.0512000000000001</v>
      </c>
      <c r="AI87" s="210">
        <f t="shared" si="35"/>
        <v>2.9196</v>
      </c>
      <c r="AJ87" s="210">
        <f t="shared" si="36"/>
        <v>2.8147000000000002</v>
      </c>
      <c r="AK87" s="210">
        <f t="shared" si="36"/>
        <v>2.7321</v>
      </c>
      <c r="AL87" s="210">
        <f t="shared" si="36"/>
        <v>2.7023999999999999</v>
      </c>
      <c r="AM87" s="210">
        <f t="shared" si="36"/>
        <v>2.6076999999999999</v>
      </c>
      <c r="AN87" s="210">
        <f t="shared" si="36"/>
        <v>2.4449999999999998</v>
      </c>
      <c r="AO87" s="210">
        <f t="shared" si="36"/>
        <v>2.2907999999999999</v>
      </c>
      <c r="AP87" s="210">
        <f t="shared" si="36"/>
        <v>2.1547999999999998</v>
      </c>
      <c r="AQ87" s="210">
        <f t="shared" si="36"/>
        <v>2.1181000000000001</v>
      </c>
      <c r="AR87" s="210">
        <f t="shared" si="36"/>
        <v>2.0594999999999999</v>
      </c>
      <c r="AS87" s="210">
        <f t="shared" si="36"/>
        <v>2.0148999999999999</v>
      </c>
      <c r="AT87" s="210">
        <f t="shared" si="37"/>
        <v>2.0314000000000001</v>
      </c>
      <c r="AU87" s="210">
        <f t="shared" si="37"/>
        <v>2.0796000000000001</v>
      </c>
      <c r="AV87" s="210">
        <f t="shared" si="37"/>
        <v>2.0480999999999998</v>
      </c>
      <c r="AW87" s="210">
        <f t="shared" si="37"/>
        <v>1.996</v>
      </c>
      <c r="AX87" s="210">
        <f t="shared" si="37"/>
        <v>1.9643999999999999</v>
      </c>
      <c r="AY87" s="210">
        <f t="shared" si="37"/>
        <v>1.9238</v>
      </c>
      <c r="AZ87" s="210">
        <f t="shared" si="37"/>
        <v>1.8968</v>
      </c>
      <c r="BA87" s="210">
        <f t="shared" si="37"/>
        <v>1.8944000000000001</v>
      </c>
      <c r="BB87" s="210">
        <f t="shared" si="37"/>
        <v>1.8895999999999999</v>
      </c>
      <c r="BC87" s="210">
        <f t="shared" si="37"/>
        <v>1.8566</v>
      </c>
      <c r="BD87" s="210">
        <f t="shared" si="38"/>
        <v>1.8872</v>
      </c>
      <c r="BE87" s="210">
        <f t="shared" si="38"/>
        <v>1.8658999999999999</v>
      </c>
      <c r="BF87" s="210">
        <f t="shared" si="38"/>
        <v>1.8658999999999999</v>
      </c>
      <c r="BG87" s="210">
        <f t="shared" si="38"/>
        <v>1.8944000000000001</v>
      </c>
      <c r="BH87" s="210">
        <f t="shared" si="38"/>
        <v>1.8589</v>
      </c>
      <c r="BI87" s="210">
        <f t="shared" si="38"/>
        <v>1.8005</v>
      </c>
      <c r="BJ87" s="210">
        <f t="shared" si="38"/>
        <v>1.8113999999999999</v>
      </c>
      <c r="BK87" s="210">
        <f t="shared" si="38"/>
        <v>1.7854000000000001</v>
      </c>
      <c r="BL87" s="210">
        <f t="shared" si="38"/>
        <v>1.76</v>
      </c>
      <c r="BM87" s="210">
        <f t="shared" si="38"/>
        <v>1.6959</v>
      </c>
      <c r="BN87" s="210">
        <f t="shared" si="39"/>
        <v>1.6096999999999999</v>
      </c>
      <c r="BO87" s="210">
        <f t="shared" si="39"/>
        <v>1.5908</v>
      </c>
      <c r="BP87" s="210">
        <f t="shared" si="39"/>
        <v>1.5132000000000001</v>
      </c>
      <c r="BQ87" s="210">
        <f t="shared" si="39"/>
        <v>1.5657000000000001</v>
      </c>
      <c r="BR87" s="210">
        <f t="shared" si="39"/>
        <v>1.5527</v>
      </c>
      <c r="BS87" s="210">
        <f t="shared" si="39"/>
        <v>1.4816</v>
      </c>
      <c r="BT87" s="210">
        <f t="shared" si="39"/>
        <v>1.4612000000000001</v>
      </c>
      <c r="BU87" s="210">
        <f t="shared" si="39"/>
        <v>1.4598</v>
      </c>
      <c r="BV87" s="210">
        <f t="shared" si="39"/>
        <v>1.4699</v>
      </c>
      <c r="BW87" s="210">
        <f t="shared" si="39"/>
        <v>1.4890000000000001</v>
      </c>
      <c r="BX87" s="210">
        <f t="shared" si="40"/>
        <v>1.5101</v>
      </c>
      <c r="BY87" s="210">
        <f t="shared" si="40"/>
        <v>1.4728000000000001</v>
      </c>
      <c r="BZ87" s="210">
        <f t="shared" si="40"/>
        <v>1.4386000000000001</v>
      </c>
      <c r="CA87" s="210">
        <f t="shared" si="40"/>
        <v>1.4221999999999999</v>
      </c>
      <c r="CB87" s="210">
        <f t="shared" si="40"/>
        <v>1.429</v>
      </c>
      <c r="CC87" s="210">
        <f t="shared" si="40"/>
        <v>1.2992999999999999</v>
      </c>
      <c r="CD87" s="210">
        <f t="shared" si="40"/>
        <v>0.97899999999999998</v>
      </c>
      <c r="CE87" s="210">
        <f t="shared" si="16"/>
        <v>1</v>
      </c>
    </row>
    <row r="88" spans="1:93" s="308" customFormat="1" outlineLevel="1" x14ac:dyDescent="0.6">
      <c r="A88" s="306">
        <v>5</v>
      </c>
      <c r="B88" s="319" t="s">
        <v>362</v>
      </c>
      <c r="C88" s="307"/>
      <c r="D88" s="308">
        <v>13</v>
      </c>
      <c r="E88" s="309">
        <v>18</v>
      </c>
      <c r="F88" s="310">
        <f t="shared" si="33"/>
        <v>0</v>
      </c>
      <c r="G88" s="310">
        <f t="shared" si="33"/>
        <v>0</v>
      </c>
      <c r="H88" s="310">
        <f t="shared" si="33"/>
        <v>0</v>
      </c>
      <c r="I88" s="310">
        <f t="shared" si="33"/>
        <v>5.3754999999999997</v>
      </c>
      <c r="J88" s="311">
        <f t="shared" si="33"/>
        <v>5.5148000000000001</v>
      </c>
      <c r="K88" s="311">
        <f t="shared" si="33"/>
        <v>4.6531000000000002</v>
      </c>
      <c r="L88" s="311">
        <f t="shared" si="33"/>
        <v>4.5534999999999997</v>
      </c>
      <c r="M88" s="311">
        <f t="shared" si="33"/>
        <v>4.6677</v>
      </c>
      <c r="N88" s="311">
        <f t="shared" si="33"/>
        <v>4.742</v>
      </c>
      <c r="O88" s="311">
        <f t="shared" si="33"/>
        <v>4.6531000000000002</v>
      </c>
      <c r="P88" s="311">
        <f t="shared" si="34"/>
        <v>4.5815000000000001</v>
      </c>
      <c r="Q88" s="311">
        <f t="shared" si="34"/>
        <v>4.4984999999999999</v>
      </c>
      <c r="R88" s="311">
        <f t="shared" si="34"/>
        <v>4.5258000000000003</v>
      </c>
      <c r="S88" s="311">
        <f t="shared" si="34"/>
        <v>4.5534999999999997</v>
      </c>
      <c r="T88" s="311">
        <f t="shared" si="34"/>
        <v>4.4984999999999999</v>
      </c>
      <c r="U88" s="311">
        <f t="shared" si="34"/>
        <v>4.4447999999999999</v>
      </c>
      <c r="V88" s="311">
        <f t="shared" si="34"/>
        <v>4.4184000000000001</v>
      </c>
      <c r="W88" s="311">
        <f t="shared" si="34"/>
        <v>4.3794000000000004</v>
      </c>
      <c r="X88" s="311">
        <f t="shared" si="34"/>
        <v>4.3159000000000001</v>
      </c>
      <c r="Y88" s="311">
        <f t="shared" si="34"/>
        <v>4.2180999999999997</v>
      </c>
      <c r="Z88" s="311">
        <f t="shared" si="35"/>
        <v>4.1592000000000002</v>
      </c>
      <c r="AA88" s="311">
        <f t="shared" si="35"/>
        <v>4.2061999999999999</v>
      </c>
      <c r="AB88" s="311">
        <f t="shared" si="35"/>
        <v>4.2180999999999997</v>
      </c>
      <c r="AC88" s="311">
        <f t="shared" si="35"/>
        <v>4.1475999999999997</v>
      </c>
      <c r="AD88" s="311">
        <f t="shared" si="35"/>
        <v>3.9496000000000002</v>
      </c>
      <c r="AE88" s="311">
        <f t="shared" si="35"/>
        <v>3.7985000000000002</v>
      </c>
      <c r="AF88" s="311">
        <f t="shared" si="35"/>
        <v>3.6856</v>
      </c>
      <c r="AG88" s="311">
        <f t="shared" si="35"/>
        <v>3.4628000000000001</v>
      </c>
      <c r="AH88" s="311">
        <f t="shared" si="35"/>
        <v>3.0512000000000001</v>
      </c>
      <c r="AI88" s="311">
        <f t="shared" si="35"/>
        <v>2.9196</v>
      </c>
      <c r="AJ88" s="311">
        <f t="shared" si="36"/>
        <v>2.8147000000000002</v>
      </c>
      <c r="AK88" s="311">
        <f t="shared" si="36"/>
        <v>2.7321</v>
      </c>
      <c r="AL88" s="311">
        <f t="shared" si="36"/>
        <v>2.7023999999999999</v>
      </c>
      <c r="AM88" s="311">
        <f t="shared" si="36"/>
        <v>2.6076999999999999</v>
      </c>
      <c r="AN88" s="311">
        <f t="shared" si="36"/>
        <v>2.4449999999999998</v>
      </c>
      <c r="AO88" s="311">
        <f t="shared" si="36"/>
        <v>2.2907999999999999</v>
      </c>
      <c r="AP88" s="311">
        <f t="shared" si="36"/>
        <v>2.1547999999999998</v>
      </c>
      <c r="AQ88" s="311">
        <f t="shared" si="36"/>
        <v>2.1181000000000001</v>
      </c>
      <c r="AR88" s="311">
        <f t="shared" si="36"/>
        <v>2.0594999999999999</v>
      </c>
      <c r="AS88" s="311">
        <f t="shared" si="36"/>
        <v>2.0148999999999999</v>
      </c>
      <c r="AT88" s="311">
        <f t="shared" si="37"/>
        <v>2.0314000000000001</v>
      </c>
      <c r="AU88" s="311">
        <f t="shared" si="37"/>
        <v>2.0796000000000001</v>
      </c>
      <c r="AV88" s="311">
        <f t="shared" si="37"/>
        <v>2.0480999999999998</v>
      </c>
      <c r="AW88" s="311">
        <f t="shared" si="37"/>
        <v>1.996</v>
      </c>
      <c r="AX88" s="311">
        <f t="shared" si="37"/>
        <v>1.9643999999999999</v>
      </c>
      <c r="AY88" s="311">
        <f t="shared" si="37"/>
        <v>1.9238</v>
      </c>
      <c r="AZ88" s="311">
        <f t="shared" si="37"/>
        <v>1.8968</v>
      </c>
      <c r="BA88" s="311">
        <f t="shared" si="37"/>
        <v>1.8944000000000001</v>
      </c>
      <c r="BB88" s="311">
        <f t="shared" si="37"/>
        <v>1.8895999999999999</v>
      </c>
      <c r="BC88" s="311">
        <f t="shared" si="37"/>
        <v>1.8566</v>
      </c>
      <c r="BD88" s="311">
        <f t="shared" si="38"/>
        <v>1.8872</v>
      </c>
      <c r="BE88" s="311">
        <f t="shared" si="38"/>
        <v>1.8658999999999999</v>
      </c>
      <c r="BF88" s="311">
        <f t="shared" si="38"/>
        <v>1.8658999999999999</v>
      </c>
      <c r="BG88" s="311">
        <f t="shared" si="38"/>
        <v>1.8944000000000001</v>
      </c>
      <c r="BH88" s="311">
        <f t="shared" si="38"/>
        <v>1.8589</v>
      </c>
      <c r="BI88" s="311">
        <f t="shared" si="38"/>
        <v>1.8005</v>
      </c>
      <c r="BJ88" s="311">
        <f t="shared" si="38"/>
        <v>1.8113999999999999</v>
      </c>
      <c r="BK88" s="311">
        <f t="shared" si="38"/>
        <v>1.7854000000000001</v>
      </c>
      <c r="BL88" s="311">
        <f t="shared" si="38"/>
        <v>1.76</v>
      </c>
      <c r="BM88" s="311">
        <f t="shared" si="38"/>
        <v>1.6959</v>
      </c>
      <c r="BN88" s="311">
        <f t="shared" si="39"/>
        <v>1.6096999999999999</v>
      </c>
      <c r="BO88" s="311">
        <f t="shared" si="39"/>
        <v>1.5908</v>
      </c>
      <c r="BP88" s="311">
        <f t="shared" si="39"/>
        <v>1.5132000000000001</v>
      </c>
      <c r="BQ88" s="311">
        <f t="shared" si="39"/>
        <v>1.5657000000000001</v>
      </c>
      <c r="BR88" s="311">
        <f t="shared" si="39"/>
        <v>1.5527</v>
      </c>
      <c r="BS88" s="311">
        <f t="shared" si="39"/>
        <v>1.4816</v>
      </c>
      <c r="BT88" s="311">
        <f t="shared" si="39"/>
        <v>1.4612000000000001</v>
      </c>
      <c r="BU88" s="311">
        <f t="shared" si="39"/>
        <v>1.4598</v>
      </c>
      <c r="BV88" s="311">
        <f t="shared" si="39"/>
        <v>1.4699</v>
      </c>
      <c r="BW88" s="311">
        <f t="shared" si="39"/>
        <v>1.4890000000000001</v>
      </c>
      <c r="BX88" s="311">
        <f t="shared" si="40"/>
        <v>1.5101</v>
      </c>
      <c r="BY88" s="311">
        <f t="shared" si="40"/>
        <v>1.4728000000000001</v>
      </c>
      <c r="BZ88" s="311">
        <f t="shared" si="40"/>
        <v>1.4386000000000001</v>
      </c>
      <c r="CA88" s="311">
        <f t="shared" si="40"/>
        <v>1.4221999999999999</v>
      </c>
      <c r="CB88" s="311">
        <f t="shared" si="40"/>
        <v>1.429</v>
      </c>
      <c r="CC88" s="311">
        <f t="shared" si="40"/>
        <v>1.2992999999999999</v>
      </c>
      <c r="CD88" s="311">
        <f t="shared" si="40"/>
        <v>0.97899999999999998</v>
      </c>
      <c r="CE88" s="311">
        <f t="shared" si="16"/>
        <v>1</v>
      </c>
      <c r="CI88" s="1"/>
      <c r="CN88" s="1"/>
      <c r="CO88" s="1"/>
    </row>
    <row r="89" spans="1:93" s="308" customFormat="1" outlineLevel="1" x14ac:dyDescent="0.6">
      <c r="A89" s="312">
        <v>5</v>
      </c>
      <c r="B89" s="320" t="s">
        <v>363</v>
      </c>
      <c r="C89" s="313"/>
      <c r="D89" s="314">
        <v>8</v>
      </c>
      <c r="E89" s="315">
        <v>13</v>
      </c>
      <c r="F89" s="316">
        <f t="shared" si="33"/>
        <v>0</v>
      </c>
      <c r="G89" s="317">
        <f t="shared" si="33"/>
        <v>0</v>
      </c>
      <c r="H89" s="317">
        <f t="shared" si="33"/>
        <v>0</v>
      </c>
      <c r="I89" s="317">
        <f t="shared" si="33"/>
        <v>5.3754999999999997</v>
      </c>
      <c r="J89" s="318">
        <f t="shared" si="33"/>
        <v>5.5148000000000001</v>
      </c>
      <c r="K89" s="318">
        <f t="shared" si="33"/>
        <v>4.6531000000000002</v>
      </c>
      <c r="L89" s="318">
        <f t="shared" si="33"/>
        <v>4.5534999999999997</v>
      </c>
      <c r="M89" s="318">
        <f t="shared" si="33"/>
        <v>4.6677</v>
      </c>
      <c r="N89" s="318">
        <f t="shared" si="33"/>
        <v>4.742</v>
      </c>
      <c r="O89" s="318">
        <f t="shared" si="33"/>
        <v>4.6531000000000002</v>
      </c>
      <c r="P89" s="318">
        <f t="shared" si="34"/>
        <v>4.5815000000000001</v>
      </c>
      <c r="Q89" s="318">
        <f t="shared" si="34"/>
        <v>4.4984999999999999</v>
      </c>
      <c r="R89" s="318">
        <f t="shared" si="34"/>
        <v>4.5258000000000003</v>
      </c>
      <c r="S89" s="318">
        <f t="shared" si="34"/>
        <v>4.5534999999999997</v>
      </c>
      <c r="T89" s="318">
        <f t="shared" si="34"/>
        <v>4.4984999999999999</v>
      </c>
      <c r="U89" s="318">
        <f t="shared" si="34"/>
        <v>4.4447999999999999</v>
      </c>
      <c r="V89" s="318">
        <f t="shared" si="34"/>
        <v>4.4184000000000001</v>
      </c>
      <c r="W89" s="318">
        <f t="shared" si="34"/>
        <v>4.3794000000000004</v>
      </c>
      <c r="X89" s="318">
        <f t="shared" si="34"/>
        <v>4.3159000000000001</v>
      </c>
      <c r="Y89" s="318">
        <f t="shared" si="34"/>
        <v>4.2180999999999997</v>
      </c>
      <c r="Z89" s="318">
        <f t="shared" si="35"/>
        <v>4.1592000000000002</v>
      </c>
      <c r="AA89" s="318">
        <f t="shared" si="35"/>
        <v>4.2061999999999999</v>
      </c>
      <c r="AB89" s="318">
        <f t="shared" si="35"/>
        <v>4.2180999999999997</v>
      </c>
      <c r="AC89" s="318">
        <f t="shared" si="35"/>
        <v>4.1475999999999997</v>
      </c>
      <c r="AD89" s="318">
        <f t="shared" si="35"/>
        <v>3.9496000000000002</v>
      </c>
      <c r="AE89" s="318">
        <f t="shared" si="35"/>
        <v>3.7985000000000002</v>
      </c>
      <c r="AF89" s="318">
        <f t="shared" si="35"/>
        <v>3.6856</v>
      </c>
      <c r="AG89" s="318">
        <f t="shared" si="35"/>
        <v>3.4628000000000001</v>
      </c>
      <c r="AH89" s="318">
        <f t="shared" si="35"/>
        <v>3.0512000000000001</v>
      </c>
      <c r="AI89" s="318">
        <f t="shared" si="35"/>
        <v>2.9196</v>
      </c>
      <c r="AJ89" s="318">
        <f t="shared" si="36"/>
        <v>2.8147000000000002</v>
      </c>
      <c r="AK89" s="318">
        <f t="shared" si="36"/>
        <v>2.7321</v>
      </c>
      <c r="AL89" s="318">
        <f t="shared" si="36"/>
        <v>2.7023999999999999</v>
      </c>
      <c r="AM89" s="318">
        <f t="shared" si="36"/>
        <v>2.6076999999999999</v>
      </c>
      <c r="AN89" s="318">
        <f t="shared" si="36"/>
        <v>2.4449999999999998</v>
      </c>
      <c r="AO89" s="318">
        <f t="shared" si="36"/>
        <v>2.2907999999999999</v>
      </c>
      <c r="AP89" s="318">
        <f t="shared" si="36"/>
        <v>2.1547999999999998</v>
      </c>
      <c r="AQ89" s="318">
        <f t="shared" si="36"/>
        <v>2.1181000000000001</v>
      </c>
      <c r="AR89" s="318">
        <f t="shared" si="36"/>
        <v>2.0594999999999999</v>
      </c>
      <c r="AS89" s="318">
        <f t="shared" si="36"/>
        <v>2.0148999999999999</v>
      </c>
      <c r="AT89" s="318">
        <f t="shared" si="37"/>
        <v>2.0314000000000001</v>
      </c>
      <c r="AU89" s="318">
        <f t="shared" si="37"/>
        <v>2.0796000000000001</v>
      </c>
      <c r="AV89" s="318">
        <f t="shared" si="37"/>
        <v>2.0480999999999998</v>
      </c>
      <c r="AW89" s="318">
        <f t="shared" si="37"/>
        <v>1.996</v>
      </c>
      <c r="AX89" s="318">
        <f t="shared" si="37"/>
        <v>1.9643999999999999</v>
      </c>
      <c r="AY89" s="318">
        <f t="shared" si="37"/>
        <v>1.9238</v>
      </c>
      <c r="AZ89" s="318">
        <f t="shared" si="37"/>
        <v>1.8968</v>
      </c>
      <c r="BA89" s="318">
        <f t="shared" si="37"/>
        <v>1.8944000000000001</v>
      </c>
      <c r="BB89" s="318">
        <f t="shared" si="37"/>
        <v>1.8895999999999999</v>
      </c>
      <c r="BC89" s="318">
        <f t="shared" si="37"/>
        <v>1.8566</v>
      </c>
      <c r="BD89" s="318">
        <f t="shared" si="38"/>
        <v>1.8872</v>
      </c>
      <c r="BE89" s="318">
        <f t="shared" si="38"/>
        <v>1.8658999999999999</v>
      </c>
      <c r="BF89" s="318">
        <f t="shared" si="38"/>
        <v>1.8658999999999999</v>
      </c>
      <c r="BG89" s="318">
        <f t="shared" si="38"/>
        <v>1.8944000000000001</v>
      </c>
      <c r="BH89" s="318">
        <f t="shared" si="38"/>
        <v>1.8589</v>
      </c>
      <c r="BI89" s="318">
        <f t="shared" si="38"/>
        <v>1.8005</v>
      </c>
      <c r="BJ89" s="318">
        <f t="shared" si="38"/>
        <v>1.8113999999999999</v>
      </c>
      <c r="BK89" s="318">
        <f t="shared" si="38"/>
        <v>1.7854000000000001</v>
      </c>
      <c r="BL89" s="318">
        <f t="shared" si="38"/>
        <v>1.76</v>
      </c>
      <c r="BM89" s="318">
        <f t="shared" si="38"/>
        <v>1.6959</v>
      </c>
      <c r="BN89" s="318">
        <f t="shared" si="39"/>
        <v>1.6096999999999999</v>
      </c>
      <c r="BO89" s="318">
        <f t="shared" si="39"/>
        <v>1.5908</v>
      </c>
      <c r="BP89" s="318">
        <f t="shared" si="39"/>
        <v>1.5132000000000001</v>
      </c>
      <c r="BQ89" s="318">
        <f t="shared" si="39"/>
        <v>1.5657000000000001</v>
      </c>
      <c r="BR89" s="318">
        <f t="shared" si="39"/>
        <v>1.5527</v>
      </c>
      <c r="BS89" s="318">
        <f t="shared" si="39"/>
        <v>1.4816</v>
      </c>
      <c r="BT89" s="318">
        <f t="shared" si="39"/>
        <v>1.4612000000000001</v>
      </c>
      <c r="BU89" s="318">
        <f t="shared" si="39"/>
        <v>1.4598</v>
      </c>
      <c r="BV89" s="318">
        <f t="shared" si="39"/>
        <v>1.4699</v>
      </c>
      <c r="BW89" s="318">
        <f t="shared" si="39"/>
        <v>1.4890000000000001</v>
      </c>
      <c r="BX89" s="318">
        <f t="shared" si="40"/>
        <v>1.5101</v>
      </c>
      <c r="BY89" s="318">
        <f t="shared" si="40"/>
        <v>1.4728000000000001</v>
      </c>
      <c r="BZ89" s="318">
        <f t="shared" si="40"/>
        <v>1.4386000000000001</v>
      </c>
      <c r="CA89" s="318">
        <f t="shared" si="40"/>
        <v>1.4221999999999999</v>
      </c>
      <c r="CB89" s="318">
        <f t="shared" si="40"/>
        <v>1.429</v>
      </c>
      <c r="CC89" s="318">
        <f t="shared" si="40"/>
        <v>1.2992999999999999</v>
      </c>
      <c r="CD89" s="318">
        <f t="shared" si="40"/>
        <v>0.97899999999999998</v>
      </c>
      <c r="CE89" s="318">
        <f t="shared" si="16"/>
        <v>1</v>
      </c>
      <c r="CI89" s="1"/>
      <c r="CN89" s="1"/>
      <c r="CO89" s="1"/>
    </row>
    <row r="90" spans="1:93" outlineLevel="1" x14ac:dyDescent="0.6">
      <c r="B90" s="196" t="s">
        <v>368</v>
      </c>
      <c r="K90" s="197"/>
      <c r="N90" s="197" t="s">
        <v>222</v>
      </c>
      <c r="S90" s="197" t="s">
        <v>223</v>
      </c>
      <c r="X90" s="197" t="s">
        <v>224</v>
      </c>
      <c r="AC90" s="197" t="s">
        <v>225</v>
      </c>
      <c r="AH90" s="197" t="s">
        <v>226</v>
      </c>
      <c r="AM90" s="197" t="s">
        <v>227</v>
      </c>
      <c r="AR90" s="197" t="s">
        <v>228</v>
      </c>
      <c r="AW90" s="197" t="s">
        <v>229</v>
      </c>
      <c r="BB90" s="197" t="s">
        <v>230</v>
      </c>
      <c r="BG90" s="197" t="s">
        <v>231</v>
      </c>
      <c r="BL90" s="197" t="s">
        <v>232</v>
      </c>
      <c r="BQ90" s="197" t="s">
        <v>233</v>
      </c>
      <c r="BV90" s="197" t="s">
        <v>234</v>
      </c>
      <c r="CA90" s="197" t="s">
        <v>235</v>
      </c>
    </row>
    <row r="91" spans="1:93" outlineLevel="1" x14ac:dyDescent="0.6"/>
    <row r="94" spans="1:93" x14ac:dyDescent="0.6">
      <c r="B94" s="3" t="s">
        <v>219</v>
      </c>
    </row>
    <row r="96" spans="1:93" x14ac:dyDescent="0.6">
      <c r="B96" s="33" t="s">
        <v>369</v>
      </c>
      <c r="D96" s="219">
        <f>D$10</f>
        <v>1944</v>
      </c>
      <c r="E96" s="219">
        <f t="shared" ref="E96:BP96" si="41">E$10</f>
        <v>1945</v>
      </c>
      <c r="F96" s="219">
        <f t="shared" si="41"/>
        <v>1946</v>
      </c>
      <c r="G96" s="219">
        <f t="shared" si="41"/>
        <v>1947</v>
      </c>
      <c r="H96" s="219">
        <f t="shared" si="41"/>
        <v>1948</v>
      </c>
      <c r="I96" s="219">
        <f t="shared" si="41"/>
        <v>1949</v>
      </c>
      <c r="J96" s="219">
        <f t="shared" si="41"/>
        <v>1950</v>
      </c>
      <c r="K96" s="219">
        <f t="shared" si="41"/>
        <v>1951</v>
      </c>
      <c r="L96" s="219">
        <f t="shared" si="41"/>
        <v>1952</v>
      </c>
      <c r="M96" s="219">
        <f t="shared" si="41"/>
        <v>1953</v>
      </c>
      <c r="N96" s="219">
        <f t="shared" si="41"/>
        <v>1954</v>
      </c>
      <c r="O96" s="219">
        <f t="shared" si="41"/>
        <v>1955</v>
      </c>
      <c r="P96" s="219">
        <f t="shared" si="41"/>
        <v>1956</v>
      </c>
      <c r="Q96" s="219">
        <f t="shared" si="41"/>
        <v>1957</v>
      </c>
      <c r="R96" s="219">
        <f t="shared" si="41"/>
        <v>1958</v>
      </c>
      <c r="S96" s="219">
        <f t="shared" si="41"/>
        <v>1959</v>
      </c>
      <c r="T96" s="219">
        <f t="shared" si="41"/>
        <v>1960</v>
      </c>
      <c r="U96" s="219">
        <f t="shared" si="41"/>
        <v>1961</v>
      </c>
      <c r="V96" s="219">
        <f t="shared" si="41"/>
        <v>1962</v>
      </c>
      <c r="W96" s="219">
        <f t="shared" si="41"/>
        <v>1963</v>
      </c>
      <c r="X96" s="219">
        <f t="shared" si="41"/>
        <v>1964</v>
      </c>
      <c r="Y96" s="219">
        <f t="shared" si="41"/>
        <v>1965</v>
      </c>
      <c r="Z96" s="219">
        <f t="shared" si="41"/>
        <v>1966</v>
      </c>
      <c r="AA96" s="219">
        <f t="shared" si="41"/>
        <v>1967</v>
      </c>
      <c r="AB96" s="219">
        <f t="shared" si="41"/>
        <v>1968</v>
      </c>
      <c r="AC96" s="219">
        <f t="shared" si="41"/>
        <v>1969</v>
      </c>
      <c r="AD96" s="219">
        <f t="shared" si="41"/>
        <v>1970</v>
      </c>
      <c r="AE96" s="219">
        <f t="shared" si="41"/>
        <v>1971</v>
      </c>
      <c r="AF96" s="219">
        <f t="shared" si="41"/>
        <v>1972</v>
      </c>
      <c r="AG96" s="219">
        <f t="shared" si="41"/>
        <v>1973</v>
      </c>
      <c r="AH96" s="219">
        <f t="shared" si="41"/>
        <v>1974</v>
      </c>
      <c r="AI96" s="219">
        <f t="shared" si="41"/>
        <v>1975</v>
      </c>
      <c r="AJ96" s="219">
        <f t="shared" si="41"/>
        <v>1976</v>
      </c>
      <c r="AK96" s="219">
        <f t="shared" si="41"/>
        <v>1977</v>
      </c>
      <c r="AL96" s="219">
        <f t="shared" si="41"/>
        <v>1978</v>
      </c>
      <c r="AM96" s="219">
        <f t="shared" si="41"/>
        <v>1979</v>
      </c>
      <c r="AN96" s="219">
        <f t="shared" si="41"/>
        <v>1980</v>
      </c>
      <c r="AO96" s="219">
        <f t="shared" si="41"/>
        <v>1981</v>
      </c>
      <c r="AP96" s="219">
        <f t="shared" si="41"/>
        <v>1982</v>
      </c>
      <c r="AQ96" s="219">
        <f t="shared" si="41"/>
        <v>1983</v>
      </c>
      <c r="AR96" s="219">
        <f t="shared" si="41"/>
        <v>1984</v>
      </c>
      <c r="AS96" s="219">
        <f t="shared" si="41"/>
        <v>1985</v>
      </c>
      <c r="AT96" s="219">
        <f t="shared" si="41"/>
        <v>1986</v>
      </c>
      <c r="AU96" s="219">
        <f t="shared" si="41"/>
        <v>1987</v>
      </c>
      <c r="AV96" s="219">
        <f t="shared" si="41"/>
        <v>1988</v>
      </c>
      <c r="AW96" s="219">
        <f t="shared" si="41"/>
        <v>1989</v>
      </c>
      <c r="AX96" s="219">
        <f t="shared" si="41"/>
        <v>1990</v>
      </c>
      <c r="AY96" s="219">
        <f t="shared" si="41"/>
        <v>1991</v>
      </c>
      <c r="AZ96" s="219">
        <f t="shared" si="41"/>
        <v>1992</v>
      </c>
      <c r="BA96" s="219">
        <f t="shared" si="41"/>
        <v>1993</v>
      </c>
      <c r="BB96" s="219">
        <f t="shared" si="41"/>
        <v>1994</v>
      </c>
      <c r="BC96" s="219">
        <f t="shared" si="41"/>
        <v>1995</v>
      </c>
      <c r="BD96" s="219">
        <f t="shared" si="41"/>
        <v>1996</v>
      </c>
      <c r="BE96" s="219">
        <f t="shared" si="41"/>
        <v>1997</v>
      </c>
      <c r="BF96" s="219">
        <f t="shared" si="41"/>
        <v>1998</v>
      </c>
      <c r="BG96" s="219">
        <f t="shared" si="41"/>
        <v>1999</v>
      </c>
      <c r="BH96" s="219">
        <f t="shared" si="41"/>
        <v>2000</v>
      </c>
      <c r="BI96" s="219">
        <f t="shared" si="41"/>
        <v>2001</v>
      </c>
      <c r="BJ96" s="219">
        <f t="shared" si="41"/>
        <v>2002</v>
      </c>
      <c r="BK96" s="219">
        <f t="shared" si="41"/>
        <v>2003</v>
      </c>
      <c r="BL96" s="219">
        <f t="shared" si="41"/>
        <v>2004</v>
      </c>
      <c r="BM96" s="219">
        <f t="shared" si="41"/>
        <v>2005</v>
      </c>
      <c r="BN96" s="219">
        <f t="shared" si="41"/>
        <v>2006</v>
      </c>
      <c r="BO96" s="219">
        <f t="shared" si="41"/>
        <v>2007</v>
      </c>
      <c r="BP96" s="219">
        <f t="shared" si="41"/>
        <v>2008</v>
      </c>
      <c r="BQ96" s="219">
        <f t="shared" ref="BQ96:CE96" si="42">BQ$10</f>
        <v>2009</v>
      </c>
      <c r="BR96" s="219">
        <f t="shared" si="42"/>
        <v>2010</v>
      </c>
      <c r="BS96" s="219">
        <f t="shared" si="42"/>
        <v>2011</v>
      </c>
      <c r="BT96" s="219">
        <f t="shared" si="42"/>
        <v>2012</v>
      </c>
      <c r="BU96" s="219">
        <f t="shared" si="42"/>
        <v>2013</v>
      </c>
      <c r="BV96" s="219">
        <f t="shared" si="42"/>
        <v>2014</v>
      </c>
      <c r="BW96" s="219">
        <f t="shared" si="42"/>
        <v>2015</v>
      </c>
      <c r="BX96" s="219">
        <f t="shared" si="42"/>
        <v>2016</v>
      </c>
      <c r="BY96" s="219">
        <f t="shared" si="42"/>
        <v>2017</v>
      </c>
      <c r="BZ96" s="219">
        <f t="shared" si="42"/>
        <v>2018</v>
      </c>
      <c r="CA96" s="219">
        <f t="shared" si="42"/>
        <v>2019</v>
      </c>
      <c r="CB96" s="219">
        <f t="shared" si="42"/>
        <v>2020</v>
      </c>
      <c r="CC96" s="219">
        <f t="shared" si="42"/>
        <v>2021</v>
      </c>
      <c r="CD96" s="219">
        <f t="shared" si="42"/>
        <v>2022</v>
      </c>
      <c r="CE96" s="219">
        <f t="shared" si="42"/>
        <v>2023</v>
      </c>
    </row>
    <row r="97" spans="2:160" x14ac:dyDescent="0.6">
      <c r="B97" s="190" t="s">
        <v>325</v>
      </c>
      <c r="D97" s="191">
        <f>D$11</f>
        <v>24.651499999999999</v>
      </c>
      <c r="E97" s="191">
        <f t="shared" ref="E97:BP97" si="43">E$11</f>
        <v>23.926500000000001</v>
      </c>
      <c r="F97" s="191">
        <f t="shared" si="43"/>
        <v>22.287700000000001</v>
      </c>
      <c r="G97" s="191">
        <f t="shared" si="43"/>
        <v>19.141200000000001</v>
      </c>
      <c r="H97" s="191">
        <f t="shared" si="43"/>
        <v>17.684799999999999</v>
      </c>
      <c r="I97" s="191">
        <f t="shared" si="43"/>
        <v>15.6442</v>
      </c>
      <c r="J97" s="191">
        <f t="shared" si="43"/>
        <v>16.27</v>
      </c>
      <c r="K97" s="191">
        <f t="shared" si="43"/>
        <v>14.1478</v>
      </c>
      <c r="L97" s="191">
        <f t="shared" si="43"/>
        <v>13.227600000000001</v>
      </c>
      <c r="M97" s="191">
        <f t="shared" si="43"/>
        <v>13.6723</v>
      </c>
      <c r="N97" s="191">
        <f t="shared" si="43"/>
        <v>13.6723</v>
      </c>
      <c r="O97" s="191">
        <f t="shared" si="43"/>
        <v>12.912699999999999</v>
      </c>
      <c r="P97" s="191">
        <f t="shared" si="43"/>
        <v>12.612399999999999</v>
      </c>
      <c r="Q97" s="191">
        <f t="shared" si="43"/>
        <v>12.1418</v>
      </c>
      <c r="R97" s="191">
        <f t="shared" si="43"/>
        <v>11.789899999999999</v>
      </c>
      <c r="S97" s="191">
        <f t="shared" si="43"/>
        <v>11.377599999999999</v>
      </c>
      <c r="T97" s="191">
        <f t="shared" si="43"/>
        <v>10.634</v>
      </c>
      <c r="U97" s="191">
        <f t="shared" si="43"/>
        <v>9.9816000000000003</v>
      </c>
      <c r="V97" s="191">
        <f t="shared" si="43"/>
        <v>9.2971000000000004</v>
      </c>
      <c r="W97" s="191">
        <f t="shared" si="43"/>
        <v>8.9396000000000004</v>
      </c>
      <c r="X97" s="191">
        <f t="shared" si="43"/>
        <v>8.5632000000000001</v>
      </c>
      <c r="Y97" s="191">
        <f t="shared" si="43"/>
        <v>8.2172000000000001</v>
      </c>
      <c r="Z97" s="191">
        <f t="shared" si="43"/>
        <v>8.0147999999999993</v>
      </c>
      <c r="AA97" s="191">
        <f t="shared" si="43"/>
        <v>8.4300999999999995</v>
      </c>
      <c r="AB97" s="191">
        <f t="shared" si="43"/>
        <v>8.0147999999999993</v>
      </c>
      <c r="AC97" s="191">
        <f t="shared" si="43"/>
        <v>7.4633000000000003</v>
      </c>
      <c r="AD97" s="191">
        <f t="shared" si="43"/>
        <v>6.3061999999999996</v>
      </c>
      <c r="AE97" s="191">
        <f t="shared" si="43"/>
        <v>5.6887999999999996</v>
      </c>
      <c r="AF97" s="191">
        <f t="shared" si="43"/>
        <v>5.4233000000000002</v>
      </c>
      <c r="AG97" s="191">
        <f t="shared" si="43"/>
        <v>5.1002999999999998</v>
      </c>
      <c r="AH97" s="191">
        <f t="shared" si="43"/>
        <v>4.8136000000000001</v>
      </c>
      <c r="AI97" s="191">
        <f t="shared" si="43"/>
        <v>4.6887999999999996</v>
      </c>
      <c r="AJ97" s="191">
        <f t="shared" si="43"/>
        <v>4.5194000000000001</v>
      </c>
      <c r="AK97" s="191">
        <f t="shared" si="43"/>
        <v>4.3387000000000002</v>
      </c>
      <c r="AL97" s="191">
        <f t="shared" si="43"/>
        <v>4.1505000000000001</v>
      </c>
      <c r="AM97" s="191">
        <f t="shared" si="43"/>
        <v>3.8645999999999998</v>
      </c>
      <c r="AN97" s="191">
        <f t="shared" si="43"/>
        <v>3.5065</v>
      </c>
      <c r="AO97" s="191">
        <f t="shared" si="43"/>
        <v>3.3069000000000002</v>
      </c>
      <c r="AP97" s="191">
        <f t="shared" si="43"/>
        <v>3.1777000000000002</v>
      </c>
      <c r="AQ97" s="191">
        <f t="shared" si="43"/>
        <v>3.1227999999999998</v>
      </c>
      <c r="AR97" s="191">
        <f t="shared" si="43"/>
        <v>3.0583</v>
      </c>
      <c r="AS97" s="191">
        <f t="shared" si="43"/>
        <v>3.0411000000000001</v>
      </c>
      <c r="AT97" s="191">
        <f t="shared" si="43"/>
        <v>2.9799000000000002</v>
      </c>
      <c r="AU97" s="191">
        <f t="shared" si="43"/>
        <v>2.9157999999999999</v>
      </c>
      <c r="AV97" s="191">
        <f t="shared" si="43"/>
        <v>2.8494000000000002</v>
      </c>
      <c r="AW97" s="191">
        <f t="shared" si="43"/>
        <v>2.7530000000000001</v>
      </c>
      <c r="AX97" s="191">
        <f t="shared" si="43"/>
        <v>2.5949</v>
      </c>
      <c r="AY97" s="191">
        <f t="shared" si="43"/>
        <v>2.4466000000000001</v>
      </c>
      <c r="AZ97" s="191">
        <f t="shared" si="43"/>
        <v>2.3012999999999999</v>
      </c>
      <c r="BA97" s="191">
        <f t="shared" si="43"/>
        <v>2.2256999999999998</v>
      </c>
      <c r="BB97" s="191">
        <f t="shared" si="43"/>
        <v>2.181</v>
      </c>
      <c r="BC97" s="191">
        <f t="shared" si="43"/>
        <v>2.1324000000000001</v>
      </c>
      <c r="BD97" s="191">
        <f t="shared" si="43"/>
        <v>2.1267999999999998</v>
      </c>
      <c r="BE97" s="191">
        <f t="shared" si="43"/>
        <v>2.1379999999999999</v>
      </c>
      <c r="BF97" s="191">
        <f t="shared" si="43"/>
        <v>2.1493000000000002</v>
      </c>
      <c r="BG97" s="191">
        <f t="shared" si="43"/>
        <v>2.1606999999999998</v>
      </c>
      <c r="BH97" s="191">
        <f t="shared" si="43"/>
        <v>2.1463999999999999</v>
      </c>
      <c r="BI97" s="191">
        <f t="shared" si="43"/>
        <v>2.1379999999999999</v>
      </c>
      <c r="BJ97" s="191">
        <f t="shared" si="43"/>
        <v>2.1324000000000001</v>
      </c>
      <c r="BK97" s="191">
        <f t="shared" si="43"/>
        <v>2.1267999999999998</v>
      </c>
      <c r="BL97" s="191">
        <f t="shared" si="43"/>
        <v>2.0966</v>
      </c>
      <c r="BM97" s="191">
        <f t="shared" si="43"/>
        <v>2.0543</v>
      </c>
      <c r="BN97" s="191">
        <f t="shared" si="43"/>
        <v>2.0062000000000002</v>
      </c>
      <c r="BO97" s="191">
        <f t="shared" si="43"/>
        <v>1.9232</v>
      </c>
      <c r="BP97" s="191">
        <f t="shared" si="43"/>
        <v>1.8531</v>
      </c>
      <c r="BQ97" s="191">
        <f t="shared" ref="BQ97:CD97" si="44">BQ$11</f>
        <v>1.8343</v>
      </c>
      <c r="BR97" s="191">
        <f t="shared" si="44"/>
        <v>1.8138000000000001</v>
      </c>
      <c r="BS97" s="191">
        <f t="shared" si="44"/>
        <v>1.7588999999999999</v>
      </c>
      <c r="BT97" s="191">
        <f t="shared" si="44"/>
        <v>1.7161999999999999</v>
      </c>
      <c r="BU97" s="191">
        <f t="shared" si="44"/>
        <v>1.6842999999999999</v>
      </c>
      <c r="BV97" s="191">
        <f t="shared" si="44"/>
        <v>1.6535</v>
      </c>
      <c r="BW97" s="191">
        <f t="shared" si="44"/>
        <v>1.627</v>
      </c>
      <c r="BX97" s="191">
        <f t="shared" si="44"/>
        <v>1.5934999999999999</v>
      </c>
      <c r="BY97" s="191">
        <f t="shared" si="44"/>
        <v>1.5422</v>
      </c>
      <c r="BZ97" s="191">
        <f t="shared" si="44"/>
        <v>1.4763999999999999</v>
      </c>
      <c r="CA97" s="191">
        <f t="shared" si="44"/>
        <v>1.4136</v>
      </c>
      <c r="CB97" s="191">
        <f t="shared" si="44"/>
        <v>1.3742000000000001</v>
      </c>
      <c r="CC97" s="191">
        <f t="shared" si="44"/>
        <v>1.2701</v>
      </c>
      <c r="CD97" s="191">
        <f t="shared" si="44"/>
        <v>1.0803</v>
      </c>
      <c r="CE97" s="191">
        <f>CE$11</f>
        <v>1</v>
      </c>
    </row>
    <row r="98" spans="2:160" x14ac:dyDescent="0.6">
      <c r="B98" s="190" t="s">
        <v>326</v>
      </c>
      <c r="D98" s="191"/>
      <c r="E98" s="191"/>
      <c r="F98" s="191"/>
      <c r="G98" s="191"/>
      <c r="H98" s="191"/>
      <c r="I98" s="191"/>
      <c r="J98" s="191"/>
      <c r="K98" s="191"/>
      <c r="L98" s="191"/>
      <c r="M98" s="191"/>
      <c r="N98" s="191"/>
      <c r="O98" s="191"/>
      <c r="P98" s="191"/>
      <c r="Q98" s="191"/>
      <c r="R98" s="191">
        <f t="shared" ref="R98:CE98" si="45">R$12</f>
        <v>3.4327999999999999</v>
      </c>
      <c r="S98" s="191">
        <f t="shared" si="45"/>
        <v>3.3121</v>
      </c>
      <c r="T98" s="191">
        <f t="shared" si="45"/>
        <v>3.2132000000000001</v>
      </c>
      <c r="U98" s="191">
        <f t="shared" si="45"/>
        <v>3.2339000000000002</v>
      </c>
      <c r="V98" s="191">
        <f t="shared" si="45"/>
        <v>3.1593</v>
      </c>
      <c r="W98" s="191">
        <f t="shared" si="45"/>
        <v>3.1265999999999998</v>
      </c>
      <c r="X98" s="191">
        <f t="shared" si="45"/>
        <v>2.8815</v>
      </c>
      <c r="Y98" s="191">
        <f t="shared" si="45"/>
        <v>2.7202000000000002</v>
      </c>
      <c r="Z98" s="191">
        <f t="shared" si="45"/>
        <v>2.5455999999999999</v>
      </c>
      <c r="AA98" s="191">
        <f t="shared" si="45"/>
        <v>2.7907000000000002</v>
      </c>
      <c r="AB98" s="191">
        <f t="shared" si="45"/>
        <v>2.7856000000000001</v>
      </c>
      <c r="AC98" s="191">
        <f t="shared" si="45"/>
        <v>2.6625000000000001</v>
      </c>
      <c r="AD98" s="191">
        <f t="shared" si="45"/>
        <v>2.4744999999999999</v>
      </c>
      <c r="AE98" s="191">
        <f t="shared" si="45"/>
        <v>2.5413000000000001</v>
      </c>
      <c r="AF98" s="191">
        <f t="shared" si="45"/>
        <v>2.5243000000000002</v>
      </c>
      <c r="AG98" s="191">
        <f t="shared" si="45"/>
        <v>2.3997000000000002</v>
      </c>
      <c r="AH98" s="191">
        <f t="shared" si="45"/>
        <v>2.2593999999999999</v>
      </c>
      <c r="AI98" s="191">
        <f t="shared" si="45"/>
        <v>2.3732000000000002</v>
      </c>
      <c r="AJ98" s="191">
        <f t="shared" si="45"/>
        <v>2.3184999999999998</v>
      </c>
      <c r="AK98" s="191">
        <f t="shared" si="45"/>
        <v>2.2938000000000001</v>
      </c>
      <c r="AL98" s="191">
        <f t="shared" si="45"/>
        <v>2.2425999999999999</v>
      </c>
      <c r="AM98" s="191">
        <f t="shared" si="45"/>
        <v>2.0615999999999999</v>
      </c>
      <c r="AN98" s="191">
        <f t="shared" si="45"/>
        <v>1.8861000000000001</v>
      </c>
      <c r="AO98" s="191">
        <f t="shared" si="45"/>
        <v>1.8222</v>
      </c>
      <c r="AP98" s="191">
        <f t="shared" si="45"/>
        <v>1.8222</v>
      </c>
      <c r="AQ98" s="191">
        <f t="shared" si="45"/>
        <v>1.7770999999999999</v>
      </c>
      <c r="AR98" s="191">
        <f t="shared" si="45"/>
        <v>1.7402</v>
      </c>
      <c r="AS98" s="191">
        <f t="shared" si="45"/>
        <v>1.7163999999999999</v>
      </c>
      <c r="AT98" s="191">
        <f t="shared" si="45"/>
        <v>1.7362</v>
      </c>
      <c r="AU98" s="191">
        <f t="shared" si="45"/>
        <v>1.7124999999999999</v>
      </c>
      <c r="AV98" s="191">
        <f t="shared" si="45"/>
        <v>1.6452</v>
      </c>
      <c r="AW98" s="191">
        <f t="shared" si="45"/>
        <v>1.5964</v>
      </c>
      <c r="AX98" s="191">
        <f t="shared" si="45"/>
        <v>1.5947</v>
      </c>
      <c r="AY98" s="191">
        <f t="shared" si="45"/>
        <v>1.5488</v>
      </c>
      <c r="AZ98" s="191">
        <f t="shared" si="45"/>
        <v>1.5192000000000001</v>
      </c>
      <c r="BA98" s="191">
        <f t="shared" si="45"/>
        <v>1.5330999999999999</v>
      </c>
      <c r="BB98" s="191">
        <f t="shared" si="45"/>
        <v>1.5456000000000001</v>
      </c>
      <c r="BC98" s="191">
        <f t="shared" si="45"/>
        <v>1.5632999999999999</v>
      </c>
      <c r="BD98" s="191">
        <f t="shared" si="45"/>
        <v>1.6327</v>
      </c>
      <c r="BE98" s="191">
        <f t="shared" si="45"/>
        <v>1.7048000000000001</v>
      </c>
      <c r="BF98" s="191">
        <f t="shared" si="45"/>
        <v>1.7402</v>
      </c>
      <c r="BG98" s="191">
        <f t="shared" si="45"/>
        <v>1.7544</v>
      </c>
      <c r="BH98" s="191">
        <f t="shared" si="45"/>
        <v>1.7085999999999999</v>
      </c>
      <c r="BI98" s="191">
        <f t="shared" si="45"/>
        <v>1.7143999999999999</v>
      </c>
      <c r="BJ98" s="191">
        <f t="shared" si="45"/>
        <v>1.7322</v>
      </c>
      <c r="BK98" s="191">
        <f t="shared" si="45"/>
        <v>1.7503</v>
      </c>
      <c r="BL98" s="191">
        <f t="shared" si="45"/>
        <v>1.7523</v>
      </c>
      <c r="BM98" s="191">
        <f t="shared" si="45"/>
        <v>1.7645999999999999</v>
      </c>
      <c r="BN98" s="191">
        <f t="shared" si="45"/>
        <v>1.7009000000000001</v>
      </c>
      <c r="BO98" s="191">
        <f t="shared" si="45"/>
        <v>1.6541999999999999</v>
      </c>
      <c r="BP98" s="191">
        <f t="shared" si="45"/>
        <v>1.6397999999999999</v>
      </c>
      <c r="BQ98" s="191">
        <f t="shared" si="45"/>
        <v>1.6652</v>
      </c>
      <c r="BR98" s="191">
        <f t="shared" si="45"/>
        <v>1.6506000000000001</v>
      </c>
      <c r="BS98" s="191">
        <f t="shared" si="45"/>
        <v>1.5730999999999999</v>
      </c>
      <c r="BT98" s="191">
        <f t="shared" si="45"/>
        <v>1.552</v>
      </c>
      <c r="BU98" s="191">
        <f t="shared" si="45"/>
        <v>1.5551999999999999</v>
      </c>
      <c r="BV98" s="191">
        <f t="shared" si="45"/>
        <v>1.5504</v>
      </c>
      <c r="BW98" s="191">
        <f t="shared" si="45"/>
        <v>1.5069999999999999</v>
      </c>
      <c r="BX98" s="191">
        <f t="shared" si="45"/>
        <v>1.5069999999999999</v>
      </c>
      <c r="BY98" s="191">
        <f t="shared" si="45"/>
        <v>1.466</v>
      </c>
      <c r="BZ98" s="191">
        <f t="shared" si="45"/>
        <v>1.4018999999999999</v>
      </c>
      <c r="CA98" s="191">
        <f t="shared" si="45"/>
        <v>1.3454999999999999</v>
      </c>
      <c r="CB98" s="191">
        <f t="shared" si="45"/>
        <v>1.3219000000000001</v>
      </c>
      <c r="CC98" s="191">
        <f t="shared" si="45"/>
        <v>1.2517</v>
      </c>
      <c r="CD98" s="191">
        <f t="shared" si="45"/>
        <v>1.0672999999999999</v>
      </c>
      <c r="CE98" s="191">
        <f t="shared" si="45"/>
        <v>1</v>
      </c>
    </row>
    <row r="99" spans="2:160" x14ac:dyDescent="0.6">
      <c r="B99" s="190" t="s">
        <v>327</v>
      </c>
      <c r="D99" s="191"/>
      <c r="E99" s="191"/>
      <c r="F99" s="191"/>
      <c r="G99" s="191"/>
      <c r="H99" s="191"/>
      <c r="I99" s="191"/>
      <c r="J99" s="191"/>
      <c r="K99" s="191"/>
      <c r="L99" s="191"/>
      <c r="M99" s="191"/>
      <c r="N99" s="191"/>
      <c r="O99" s="191"/>
      <c r="P99" s="191"/>
      <c r="Q99" s="191"/>
      <c r="R99" s="191">
        <f t="shared" ref="R99:CE99" si="46">R$13</f>
        <v>4.0740999999999996</v>
      </c>
      <c r="S99" s="191">
        <f t="shared" si="46"/>
        <v>3.9792999999999998</v>
      </c>
      <c r="T99" s="191">
        <f t="shared" si="46"/>
        <v>3.8119000000000001</v>
      </c>
      <c r="U99" s="191">
        <f t="shared" si="46"/>
        <v>3.7198000000000002</v>
      </c>
      <c r="V99" s="191">
        <f t="shared" si="46"/>
        <v>3.6406999999999998</v>
      </c>
      <c r="W99" s="191">
        <f t="shared" si="46"/>
        <v>3.6667000000000001</v>
      </c>
      <c r="X99" s="191">
        <f t="shared" si="46"/>
        <v>3.5402</v>
      </c>
      <c r="Y99" s="191">
        <f t="shared" si="46"/>
        <v>3.4070999999999998</v>
      </c>
      <c r="Z99" s="191">
        <f t="shared" si="46"/>
        <v>3.2149999999999999</v>
      </c>
      <c r="AA99" s="191">
        <f t="shared" si="46"/>
        <v>3.5402</v>
      </c>
      <c r="AB99" s="191">
        <f t="shared" si="46"/>
        <v>3.5897000000000001</v>
      </c>
      <c r="AC99" s="191">
        <f t="shared" si="46"/>
        <v>3.319</v>
      </c>
      <c r="AD99" s="191">
        <f t="shared" si="46"/>
        <v>2.9672000000000001</v>
      </c>
      <c r="AE99" s="191">
        <f t="shared" si="46"/>
        <v>2.9903</v>
      </c>
      <c r="AF99" s="191">
        <f t="shared" si="46"/>
        <v>3.0078</v>
      </c>
      <c r="AG99" s="191">
        <f t="shared" si="46"/>
        <v>2.8839000000000001</v>
      </c>
      <c r="AH99" s="191">
        <f t="shared" si="46"/>
        <v>2.6970000000000001</v>
      </c>
      <c r="AI99" s="191">
        <f t="shared" si="46"/>
        <v>2.8102</v>
      </c>
      <c r="AJ99" s="191">
        <f t="shared" si="46"/>
        <v>2.7160000000000002</v>
      </c>
      <c r="AK99" s="191">
        <f t="shared" si="46"/>
        <v>2.6783000000000001</v>
      </c>
      <c r="AL99" s="191">
        <f t="shared" si="46"/>
        <v>2.6970000000000001</v>
      </c>
      <c r="AM99" s="191">
        <f t="shared" si="46"/>
        <v>2.5041000000000002</v>
      </c>
      <c r="AN99" s="191">
        <f t="shared" si="46"/>
        <v>2.2713999999999999</v>
      </c>
      <c r="AO99" s="191">
        <f t="shared" si="46"/>
        <v>2.1598999999999999</v>
      </c>
      <c r="AP99" s="191">
        <f t="shared" si="46"/>
        <v>2.1038000000000001</v>
      </c>
      <c r="AQ99" s="191">
        <f t="shared" si="46"/>
        <v>2.1067</v>
      </c>
      <c r="AR99" s="191">
        <f t="shared" si="46"/>
        <v>2.0981000000000001</v>
      </c>
      <c r="AS99" s="191">
        <f t="shared" si="46"/>
        <v>2.0838999999999999</v>
      </c>
      <c r="AT99" s="191">
        <f t="shared" si="46"/>
        <v>2.0533000000000001</v>
      </c>
      <c r="AU99" s="191">
        <f t="shared" si="46"/>
        <v>2.0183</v>
      </c>
      <c r="AV99" s="191">
        <f t="shared" si="46"/>
        <v>1.9769000000000001</v>
      </c>
      <c r="AW99" s="191">
        <f t="shared" si="46"/>
        <v>1.925</v>
      </c>
      <c r="AX99" s="191">
        <f t="shared" si="46"/>
        <v>1.8712</v>
      </c>
      <c r="AY99" s="191">
        <f t="shared" si="46"/>
        <v>1.8032999999999999</v>
      </c>
      <c r="AZ99" s="191">
        <f t="shared" si="46"/>
        <v>1.75</v>
      </c>
      <c r="BA99" s="191">
        <f t="shared" si="46"/>
        <v>1.7441</v>
      </c>
      <c r="BB99" s="191">
        <f t="shared" si="46"/>
        <v>1.746</v>
      </c>
      <c r="BC99" s="191">
        <f t="shared" si="46"/>
        <v>1.754</v>
      </c>
      <c r="BD99" s="191">
        <f t="shared" si="46"/>
        <v>1.8011999999999999</v>
      </c>
      <c r="BE99" s="191">
        <f t="shared" si="46"/>
        <v>1.8332999999999999</v>
      </c>
      <c r="BF99" s="191">
        <f t="shared" si="46"/>
        <v>1.8399000000000001</v>
      </c>
      <c r="BG99" s="191">
        <f t="shared" si="46"/>
        <v>1.8376999999999999</v>
      </c>
      <c r="BH99" s="191">
        <f t="shared" si="46"/>
        <v>1.7865</v>
      </c>
      <c r="BI99" s="191">
        <f t="shared" si="46"/>
        <v>1.7824</v>
      </c>
      <c r="BJ99" s="191">
        <f t="shared" si="46"/>
        <v>1.8139000000000001</v>
      </c>
      <c r="BK99" s="191">
        <f t="shared" si="46"/>
        <v>1.8443000000000001</v>
      </c>
      <c r="BL99" s="191">
        <f t="shared" si="46"/>
        <v>1.8118000000000001</v>
      </c>
      <c r="BM99" s="191">
        <f t="shared" si="46"/>
        <v>1.76</v>
      </c>
      <c r="BN99" s="191">
        <f t="shared" si="46"/>
        <v>1.7168000000000001</v>
      </c>
      <c r="BO99" s="191">
        <f t="shared" si="46"/>
        <v>1.6453</v>
      </c>
      <c r="BP99" s="191">
        <f t="shared" si="46"/>
        <v>1.5959000000000001</v>
      </c>
      <c r="BQ99" s="191">
        <f t="shared" si="46"/>
        <v>1.6126</v>
      </c>
      <c r="BR99" s="191">
        <f t="shared" si="46"/>
        <v>1.6435</v>
      </c>
      <c r="BS99" s="191">
        <f t="shared" si="46"/>
        <v>1.5892999999999999</v>
      </c>
      <c r="BT99" s="191">
        <f t="shared" si="46"/>
        <v>1.5827</v>
      </c>
      <c r="BU99" s="191">
        <f t="shared" si="46"/>
        <v>1.5844</v>
      </c>
      <c r="BV99" s="191">
        <f t="shared" si="46"/>
        <v>1.573</v>
      </c>
      <c r="BW99" s="191">
        <f t="shared" si="46"/>
        <v>1.54</v>
      </c>
      <c r="BX99" s="191">
        <f t="shared" si="46"/>
        <v>1.54</v>
      </c>
      <c r="BY99" s="191">
        <f t="shared" si="46"/>
        <v>1.4981</v>
      </c>
      <c r="BZ99" s="191">
        <f t="shared" si="46"/>
        <v>1.4352</v>
      </c>
      <c r="CA99" s="191">
        <f t="shared" si="46"/>
        <v>1.3835999999999999</v>
      </c>
      <c r="CB99" s="191">
        <f t="shared" si="46"/>
        <v>1.3568</v>
      </c>
      <c r="CC99" s="191">
        <f t="shared" si="46"/>
        <v>1.2865</v>
      </c>
      <c r="CD99" s="191">
        <f t="shared" si="46"/>
        <v>1.0709</v>
      </c>
      <c r="CE99" s="191">
        <f t="shared" si="46"/>
        <v>1</v>
      </c>
    </row>
    <row r="100" spans="2:160" x14ac:dyDescent="0.6">
      <c r="B100" s="190" t="s">
        <v>328</v>
      </c>
      <c r="D100" s="191"/>
      <c r="E100" s="191"/>
      <c r="F100" s="191"/>
      <c r="G100" s="191"/>
      <c r="H100" s="191"/>
      <c r="I100" s="191"/>
      <c r="J100" s="191"/>
      <c r="K100" s="191"/>
      <c r="L100" s="191"/>
      <c r="M100" s="191"/>
      <c r="N100" s="191"/>
      <c r="O100" s="191"/>
      <c r="P100" s="191"/>
      <c r="Q100" s="191"/>
      <c r="R100" s="191">
        <f t="shared" ref="R100:CE100" si="47">R$14</f>
        <v>5.3170999999999999</v>
      </c>
      <c r="S100" s="191">
        <f t="shared" si="47"/>
        <v>5.2439999999999998</v>
      </c>
      <c r="T100" s="191">
        <f t="shared" si="47"/>
        <v>5.0867000000000004</v>
      </c>
      <c r="U100" s="191">
        <f t="shared" si="47"/>
        <v>4.9385000000000003</v>
      </c>
      <c r="V100" s="191">
        <f t="shared" si="47"/>
        <v>4.8291000000000004</v>
      </c>
      <c r="W100" s="191">
        <f t="shared" si="47"/>
        <v>4.7244999999999999</v>
      </c>
      <c r="X100" s="191">
        <f t="shared" si="47"/>
        <v>4.6524000000000001</v>
      </c>
      <c r="Y100" s="191">
        <f t="shared" si="47"/>
        <v>4.6242000000000001</v>
      </c>
      <c r="Z100" s="191">
        <f t="shared" si="47"/>
        <v>4.5689000000000002</v>
      </c>
      <c r="AA100" s="191">
        <f t="shared" si="47"/>
        <v>4.6666999999999996</v>
      </c>
      <c r="AB100" s="191">
        <f t="shared" si="47"/>
        <v>4.5964</v>
      </c>
      <c r="AC100" s="191">
        <f t="shared" si="47"/>
        <v>4.4882</v>
      </c>
      <c r="AD100" s="191">
        <f t="shared" si="47"/>
        <v>4.1242999999999999</v>
      </c>
      <c r="AE100" s="191">
        <f t="shared" si="47"/>
        <v>3.9127999999999998</v>
      </c>
      <c r="AF100" s="191">
        <f t="shared" si="47"/>
        <v>3.7866</v>
      </c>
      <c r="AG100" s="191">
        <f t="shared" si="47"/>
        <v>3.5905999999999998</v>
      </c>
      <c r="AH100" s="191">
        <f t="shared" si="47"/>
        <v>3.2262</v>
      </c>
      <c r="AI100" s="191">
        <f t="shared" si="47"/>
        <v>3.1143000000000001</v>
      </c>
      <c r="AJ100" s="191">
        <f t="shared" si="47"/>
        <v>3.0158</v>
      </c>
      <c r="AK100" s="191">
        <f t="shared" si="47"/>
        <v>2.9234</v>
      </c>
      <c r="AL100" s="191">
        <f t="shared" si="47"/>
        <v>2.8523000000000001</v>
      </c>
      <c r="AM100" s="191">
        <f t="shared" si="47"/>
        <v>2.7008999999999999</v>
      </c>
      <c r="AN100" s="191">
        <f t="shared" si="47"/>
        <v>2.4975000000000001</v>
      </c>
      <c r="AO100" s="191">
        <f t="shared" si="47"/>
        <v>2.3733</v>
      </c>
      <c r="AP100" s="191">
        <f t="shared" si="47"/>
        <v>2.2913000000000001</v>
      </c>
      <c r="AQ100" s="191">
        <f t="shared" si="47"/>
        <v>2.2675000000000001</v>
      </c>
      <c r="AR100" s="191">
        <f t="shared" si="47"/>
        <v>2.218</v>
      </c>
      <c r="AS100" s="191">
        <f t="shared" si="47"/>
        <v>2.1831</v>
      </c>
      <c r="AT100" s="191">
        <f t="shared" si="47"/>
        <v>2.1800000000000002</v>
      </c>
      <c r="AU100" s="191">
        <f t="shared" si="47"/>
        <v>2.202</v>
      </c>
      <c r="AV100" s="191">
        <f t="shared" si="47"/>
        <v>2.1676000000000002</v>
      </c>
      <c r="AW100" s="191">
        <f t="shared" si="47"/>
        <v>2.1107</v>
      </c>
      <c r="AX100" s="191">
        <f t="shared" si="47"/>
        <v>2.0428000000000002</v>
      </c>
      <c r="AY100" s="191">
        <f t="shared" si="47"/>
        <v>1.9664999999999999</v>
      </c>
      <c r="AZ100" s="191">
        <f t="shared" si="47"/>
        <v>1.9075</v>
      </c>
      <c r="BA100" s="191">
        <f t="shared" si="47"/>
        <v>1.8863000000000001</v>
      </c>
      <c r="BB100" s="191">
        <f t="shared" si="47"/>
        <v>1.8747</v>
      </c>
      <c r="BC100" s="191">
        <f t="shared" si="47"/>
        <v>1.8474999999999999</v>
      </c>
      <c r="BD100" s="191">
        <f t="shared" si="47"/>
        <v>1.8793</v>
      </c>
      <c r="BE100" s="191">
        <f t="shared" si="47"/>
        <v>1.877</v>
      </c>
      <c r="BF100" s="191">
        <f t="shared" si="47"/>
        <v>1.8886000000000001</v>
      </c>
      <c r="BG100" s="191">
        <f t="shared" si="47"/>
        <v>1.9098999999999999</v>
      </c>
      <c r="BH100" s="191">
        <f t="shared" si="47"/>
        <v>1.8863000000000001</v>
      </c>
      <c r="BI100" s="191">
        <f t="shared" si="47"/>
        <v>1.8496999999999999</v>
      </c>
      <c r="BJ100" s="191">
        <f t="shared" si="47"/>
        <v>1.8587</v>
      </c>
      <c r="BK100" s="191">
        <f t="shared" si="47"/>
        <v>1.843</v>
      </c>
      <c r="BL100" s="191">
        <f t="shared" si="47"/>
        <v>1.8253999999999999</v>
      </c>
      <c r="BM100" s="191">
        <f t="shared" si="47"/>
        <v>1.7806</v>
      </c>
      <c r="BN100" s="191">
        <f t="shared" si="47"/>
        <v>1.7050000000000001</v>
      </c>
      <c r="BO100" s="191">
        <f t="shared" si="47"/>
        <v>1.6751</v>
      </c>
      <c r="BP100" s="191">
        <f t="shared" si="47"/>
        <v>1.6046</v>
      </c>
      <c r="BQ100" s="191">
        <f t="shared" si="47"/>
        <v>1.6321000000000001</v>
      </c>
      <c r="BR100" s="191">
        <f t="shared" si="47"/>
        <v>1.62</v>
      </c>
      <c r="BS100" s="191">
        <f t="shared" si="47"/>
        <v>1.5603</v>
      </c>
      <c r="BT100" s="191">
        <f t="shared" si="47"/>
        <v>1.5337000000000001</v>
      </c>
      <c r="BU100" s="191">
        <f t="shared" si="47"/>
        <v>1.5245</v>
      </c>
      <c r="BV100" s="191">
        <f t="shared" si="47"/>
        <v>1.5229999999999999</v>
      </c>
      <c r="BW100" s="191">
        <f t="shared" si="47"/>
        <v>1.526</v>
      </c>
      <c r="BX100" s="191">
        <f t="shared" si="47"/>
        <v>1.5306</v>
      </c>
      <c r="BY100" s="191">
        <f t="shared" si="47"/>
        <v>1.4873000000000001</v>
      </c>
      <c r="BZ100" s="191">
        <f t="shared" si="47"/>
        <v>1.4356</v>
      </c>
      <c r="CA100" s="191">
        <f t="shared" si="47"/>
        <v>1.3962000000000001</v>
      </c>
      <c r="CB100" s="191">
        <f t="shared" si="47"/>
        <v>1.3885000000000001</v>
      </c>
      <c r="CC100" s="191">
        <f t="shared" si="47"/>
        <v>1.2856000000000001</v>
      </c>
      <c r="CD100" s="191">
        <f t="shared" si="47"/>
        <v>1.0186999999999999</v>
      </c>
      <c r="CE100" s="191">
        <f t="shared" si="47"/>
        <v>1</v>
      </c>
    </row>
    <row r="101" spans="2:160" x14ac:dyDescent="0.6">
      <c r="B101" s="190" t="s">
        <v>329</v>
      </c>
      <c r="D101" s="191"/>
      <c r="E101" s="191"/>
      <c r="F101" s="191"/>
      <c r="G101" s="191"/>
      <c r="H101" s="191"/>
      <c r="I101" s="191">
        <f t="shared" ref="I101:BT101" si="48">I$15</f>
        <v>5.3754999999999997</v>
      </c>
      <c r="J101" s="191">
        <f t="shared" si="48"/>
        <v>5.5148000000000001</v>
      </c>
      <c r="K101" s="191">
        <f t="shared" si="48"/>
        <v>4.6531000000000002</v>
      </c>
      <c r="L101" s="191">
        <f t="shared" si="48"/>
        <v>4.5534999999999997</v>
      </c>
      <c r="M101" s="191">
        <f t="shared" si="48"/>
        <v>4.6677</v>
      </c>
      <c r="N101" s="191">
        <f t="shared" si="48"/>
        <v>4.742</v>
      </c>
      <c r="O101" s="191">
        <f t="shared" si="48"/>
        <v>4.6531000000000002</v>
      </c>
      <c r="P101" s="191">
        <f t="shared" si="48"/>
        <v>4.5815000000000001</v>
      </c>
      <c r="Q101" s="191">
        <f t="shared" si="48"/>
        <v>4.4984999999999999</v>
      </c>
      <c r="R101" s="191">
        <f t="shared" si="48"/>
        <v>4.5258000000000003</v>
      </c>
      <c r="S101" s="191">
        <f t="shared" si="48"/>
        <v>4.5534999999999997</v>
      </c>
      <c r="T101" s="191">
        <f t="shared" si="48"/>
        <v>4.4984999999999999</v>
      </c>
      <c r="U101" s="191">
        <f t="shared" si="48"/>
        <v>4.4447999999999999</v>
      </c>
      <c r="V101" s="191">
        <f t="shared" si="48"/>
        <v>4.4184000000000001</v>
      </c>
      <c r="W101" s="191">
        <f t="shared" si="48"/>
        <v>4.3794000000000004</v>
      </c>
      <c r="X101" s="191">
        <f t="shared" si="48"/>
        <v>4.3159000000000001</v>
      </c>
      <c r="Y101" s="191">
        <f t="shared" si="48"/>
        <v>4.2180999999999997</v>
      </c>
      <c r="Z101" s="191">
        <f t="shared" si="48"/>
        <v>4.1592000000000002</v>
      </c>
      <c r="AA101" s="191">
        <f t="shared" si="48"/>
        <v>4.2061999999999999</v>
      </c>
      <c r="AB101" s="191">
        <f t="shared" si="48"/>
        <v>4.2180999999999997</v>
      </c>
      <c r="AC101" s="191">
        <f t="shared" si="48"/>
        <v>4.1475999999999997</v>
      </c>
      <c r="AD101" s="191">
        <f t="shared" si="48"/>
        <v>3.9496000000000002</v>
      </c>
      <c r="AE101" s="191">
        <f t="shared" si="48"/>
        <v>3.7985000000000002</v>
      </c>
      <c r="AF101" s="191">
        <f t="shared" si="48"/>
        <v>3.6856</v>
      </c>
      <c r="AG101" s="191">
        <f t="shared" si="48"/>
        <v>3.4628000000000001</v>
      </c>
      <c r="AH101" s="191">
        <f t="shared" si="48"/>
        <v>3.0512000000000001</v>
      </c>
      <c r="AI101" s="191">
        <f t="shared" si="48"/>
        <v>2.9196</v>
      </c>
      <c r="AJ101" s="191">
        <f t="shared" si="48"/>
        <v>2.8147000000000002</v>
      </c>
      <c r="AK101" s="191">
        <f t="shared" si="48"/>
        <v>2.7321</v>
      </c>
      <c r="AL101" s="191">
        <f t="shared" si="48"/>
        <v>2.7023999999999999</v>
      </c>
      <c r="AM101" s="191">
        <f t="shared" si="48"/>
        <v>2.6076999999999999</v>
      </c>
      <c r="AN101" s="191">
        <f t="shared" si="48"/>
        <v>2.4449999999999998</v>
      </c>
      <c r="AO101" s="191">
        <f t="shared" si="48"/>
        <v>2.2907999999999999</v>
      </c>
      <c r="AP101" s="191">
        <f t="shared" si="48"/>
        <v>2.1547999999999998</v>
      </c>
      <c r="AQ101" s="191">
        <f t="shared" si="48"/>
        <v>2.1181000000000001</v>
      </c>
      <c r="AR101" s="191">
        <f t="shared" si="48"/>
        <v>2.0594999999999999</v>
      </c>
      <c r="AS101" s="191">
        <f t="shared" si="48"/>
        <v>2.0148999999999999</v>
      </c>
      <c r="AT101" s="191">
        <f t="shared" si="48"/>
        <v>2.0314000000000001</v>
      </c>
      <c r="AU101" s="191">
        <f t="shared" si="48"/>
        <v>2.0796000000000001</v>
      </c>
      <c r="AV101" s="191">
        <f t="shared" si="48"/>
        <v>2.0480999999999998</v>
      </c>
      <c r="AW101" s="191">
        <f t="shared" si="48"/>
        <v>1.996</v>
      </c>
      <c r="AX101" s="191">
        <f t="shared" si="48"/>
        <v>1.9643999999999999</v>
      </c>
      <c r="AY101" s="191">
        <f t="shared" si="48"/>
        <v>1.9238</v>
      </c>
      <c r="AZ101" s="191">
        <f t="shared" si="48"/>
        <v>1.8968</v>
      </c>
      <c r="BA101" s="191">
        <f t="shared" si="48"/>
        <v>1.8944000000000001</v>
      </c>
      <c r="BB101" s="191">
        <f t="shared" si="48"/>
        <v>1.8895999999999999</v>
      </c>
      <c r="BC101" s="191">
        <f t="shared" si="48"/>
        <v>1.8566</v>
      </c>
      <c r="BD101" s="191">
        <f t="shared" si="48"/>
        <v>1.8872</v>
      </c>
      <c r="BE101" s="191">
        <f t="shared" si="48"/>
        <v>1.8658999999999999</v>
      </c>
      <c r="BF101" s="191">
        <f t="shared" si="48"/>
        <v>1.8658999999999999</v>
      </c>
      <c r="BG101" s="191">
        <f t="shared" si="48"/>
        <v>1.8944000000000001</v>
      </c>
      <c r="BH101" s="191">
        <f t="shared" si="48"/>
        <v>1.8589</v>
      </c>
      <c r="BI101" s="191">
        <f t="shared" si="48"/>
        <v>1.8005</v>
      </c>
      <c r="BJ101" s="191">
        <f t="shared" si="48"/>
        <v>1.8113999999999999</v>
      </c>
      <c r="BK101" s="191">
        <f t="shared" si="48"/>
        <v>1.7854000000000001</v>
      </c>
      <c r="BL101" s="191">
        <f t="shared" si="48"/>
        <v>1.76</v>
      </c>
      <c r="BM101" s="191">
        <f t="shared" si="48"/>
        <v>1.6959</v>
      </c>
      <c r="BN101" s="191">
        <f t="shared" si="48"/>
        <v>1.6096999999999999</v>
      </c>
      <c r="BO101" s="191">
        <f t="shared" si="48"/>
        <v>1.5908</v>
      </c>
      <c r="BP101" s="191">
        <f t="shared" si="48"/>
        <v>1.5132000000000001</v>
      </c>
      <c r="BQ101" s="191">
        <f t="shared" si="48"/>
        <v>1.5657000000000001</v>
      </c>
      <c r="BR101" s="191">
        <f t="shared" si="48"/>
        <v>1.5527</v>
      </c>
      <c r="BS101" s="191">
        <f t="shared" si="48"/>
        <v>1.4816</v>
      </c>
      <c r="BT101" s="191">
        <f t="shared" si="48"/>
        <v>1.4612000000000001</v>
      </c>
      <c r="BU101" s="191">
        <f t="shared" ref="BU101:CE101" si="49">BU$15</f>
        <v>1.4598</v>
      </c>
      <c r="BV101" s="191">
        <f t="shared" si="49"/>
        <v>1.4699</v>
      </c>
      <c r="BW101" s="191">
        <f t="shared" si="49"/>
        <v>1.4890000000000001</v>
      </c>
      <c r="BX101" s="191">
        <f t="shared" si="49"/>
        <v>1.5101</v>
      </c>
      <c r="BY101" s="191">
        <f t="shared" si="49"/>
        <v>1.4728000000000001</v>
      </c>
      <c r="BZ101" s="191">
        <f t="shared" si="49"/>
        <v>1.4386000000000001</v>
      </c>
      <c r="CA101" s="191">
        <f t="shared" si="49"/>
        <v>1.4221999999999999</v>
      </c>
      <c r="CB101" s="191">
        <f t="shared" si="49"/>
        <v>1.429</v>
      </c>
      <c r="CC101" s="191">
        <f t="shared" si="49"/>
        <v>1.2992999999999999</v>
      </c>
      <c r="CD101" s="191">
        <f t="shared" si="49"/>
        <v>0.97899999999999998</v>
      </c>
      <c r="CE101" s="191">
        <f t="shared" si="49"/>
        <v>1</v>
      </c>
    </row>
    <row r="104" spans="2:160" x14ac:dyDescent="0.6">
      <c r="FC104" s="308"/>
      <c r="FD104" s="308"/>
    </row>
    <row r="105" spans="2:160" x14ac:dyDescent="0.6">
      <c r="FC105" s="308"/>
      <c r="FD105" s="308"/>
    </row>
    <row r="106" spans="2:160" x14ac:dyDescent="0.6">
      <c r="FC106" s="308"/>
      <c r="FD106" s="308"/>
    </row>
    <row r="107" spans="2:160" x14ac:dyDescent="0.6">
      <c r="FC107" s="308"/>
      <c r="FD107" s="308"/>
    </row>
    <row r="108" spans="2:160" x14ac:dyDescent="0.6">
      <c r="CS108" s="308"/>
      <c r="CT108" s="308"/>
    </row>
    <row r="109" spans="2:160" x14ac:dyDescent="0.6">
      <c r="CS109" s="308"/>
      <c r="CT109" s="308"/>
    </row>
    <row r="110" spans="2:160" x14ac:dyDescent="0.6">
      <c r="CN110" s="308"/>
      <c r="CO110" s="308"/>
      <c r="CX110" s="308"/>
      <c r="CY110" s="308"/>
    </row>
    <row r="111" spans="2:160" x14ac:dyDescent="0.6">
      <c r="CX111" s="308"/>
      <c r="CY111" s="308"/>
    </row>
    <row r="112" spans="2:160" x14ac:dyDescent="0.6">
      <c r="CX112" s="308"/>
      <c r="CY112" s="308"/>
    </row>
    <row r="113" spans="2:103" x14ac:dyDescent="0.6">
      <c r="CX113" s="308"/>
      <c r="CY113" s="308"/>
    </row>
    <row r="114" spans="2:103" x14ac:dyDescent="0.6">
      <c r="CX114" s="308"/>
      <c r="CY114" s="308"/>
    </row>
    <row r="128" spans="2:103" x14ac:dyDescent="0.6">
      <c r="B128" s="33" t="s">
        <v>391</v>
      </c>
      <c r="D128" s="219">
        <f>D$10</f>
        <v>1944</v>
      </c>
      <c r="E128" s="219">
        <f t="shared" ref="E128:BP128" si="50">E$10</f>
        <v>1945</v>
      </c>
      <c r="F128" s="219">
        <f t="shared" si="50"/>
        <v>1946</v>
      </c>
      <c r="G128" s="219">
        <f t="shared" si="50"/>
        <v>1947</v>
      </c>
      <c r="H128" s="219">
        <f t="shared" si="50"/>
        <v>1948</v>
      </c>
      <c r="I128" s="219">
        <f t="shared" si="50"/>
        <v>1949</v>
      </c>
      <c r="J128" s="219">
        <f t="shared" si="50"/>
        <v>1950</v>
      </c>
      <c r="K128" s="219">
        <f t="shared" si="50"/>
        <v>1951</v>
      </c>
      <c r="L128" s="219">
        <f t="shared" si="50"/>
        <v>1952</v>
      </c>
      <c r="M128" s="219">
        <f t="shared" si="50"/>
        <v>1953</v>
      </c>
      <c r="N128" s="219">
        <f t="shared" si="50"/>
        <v>1954</v>
      </c>
      <c r="O128" s="219">
        <f t="shared" si="50"/>
        <v>1955</v>
      </c>
      <c r="P128" s="219">
        <f t="shared" si="50"/>
        <v>1956</v>
      </c>
      <c r="Q128" s="219">
        <f t="shared" si="50"/>
        <v>1957</v>
      </c>
      <c r="R128" s="219">
        <f t="shared" si="50"/>
        <v>1958</v>
      </c>
      <c r="S128" s="219">
        <f t="shared" si="50"/>
        <v>1959</v>
      </c>
      <c r="T128" s="219">
        <f t="shared" si="50"/>
        <v>1960</v>
      </c>
      <c r="U128" s="219">
        <f t="shared" si="50"/>
        <v>1961</v>
      </c>
      <c r="V128" s="219">
        <f t="shared" si="50"/>
        <v>1962</v>
      </c>
      <c r="W128" s="219">
        <f t="shared" si="50"/>
        <v>1963</v>
      </c>
      <c r="X128" s="219">
        <f t="shared" si="50"/>
        <v>1964</v>
      </c>
      <c r="Y128" s="219">
        <f t="shared" si="50"/>
        <v>1965</v>
      </c>
      <c r="Z128" s="219">
        <f t="shared" si="50"/>
        <v>1966</v>
      </c>
      <c r="AA128" s="219">
        <f t="shared" si="50"/>
        <v>1967</v>
      </c>
      <c r="AB128" s="219">
        <f t="shared" si="50"/>
        <v>1968</v>
      </c>
      <c r="AC128" s="219">
        <f t="shared" si="50"/>
        <v>1969</v>
      </c>
      <c r="AD128" s="219">
        <f t="shared" si="50"/>
        <v>1970</v>
      </c>
      <c r="AE128" s="219">
        <f t="shared" si="50"/>
        <v>1971</v>
      </c>
      <c r="AF128" s="219">
        <f t="shared" si="50"/>
        <v>1972</v>
      </c>
      <c r="AG128" s="219">
        <f t="shared" si="50"/>
        <v>1973</v>
      </c>
      <c r="AH128" s="219">
        <f t="shared" si="50"/>
        <v>1974</v>
      </c>
      <c r="AI128" s="219">
        <f t="shared" si="50"/>
        <v>1975</v>
      </c>
      <c r="AJ128" s="219">
        <f t="shared" si="50"/>
        <v>1976</v>
      </c>
      <c r="AK128" s="219">
        <f t="shared" si="50"/>
        <v>1977</v>
      </c>
      <c r="AL128" s="219">
        <f t="shared" si="50"/>
        <v>1978</v>
      </c>
      <c r="AM128" s="219">
        <f t="shared" si="50"/>
        <v>1979</v>
      </c>
      <c r="AN128" s="219">
        <f t="shared" si="50"/>
        <v>1980</v>
      </c>
      <c r="AO128" s="219">
        <f t="shared" si="50"/>
        <v>1981</v>
      </c>
      <c r="AP128" s="219">
        <f t="shared" si="50"/>
        <v>1982</v>
      </c>
      <c r="AQ128" s="219">
        <f t="shared" si="50"/>
        <v>1983</v>
      </c>
      <c r="AR128" s="219">
        <f t="shared" si="50"/>
        <v>1984</v>
      </c>
      <c r="AS128" s="219">
        <f t="shared" si="50"/>
        <v>1985</v>
      </c>
      <c r="AT128" s="219">
        <f t="shared" si="50"/>
        <v>1986</v>
      </c>
      <c r="AU128" s="219">
        <f t="shared" si="50"/>
        <v>1987</v>
      </c>
      <c r="AV128" s="219">
        <f t="shared" si="50"/>
        <v>1988</v>
      </c>
      <c r="AW128" s="219">
        <f t="shared" si="50"/>
        <v>1989</v>
      </c>
      <c r="AX128" s="219">
        <f t="shared" si="50"/>
        <v>1990</v>
      </c>
      <c r="AY128" s="219">
        <f t="shared" si="50"/>
        <v>1991</v>
      </c>
      <c r="AZ128" s="219">
        <f t="shared" si="50"/>
        <v>1992</v>
      </c>
      <c r="BA128" s="219">
        <f t="shared" si="50"/>
        <v>1993</v>
      </c>
      <c r="BB128" s="219">
        <f t="shared" si="50"/>
        <v>1994</v>
      </c>
      <c r="BC128" s="219">
        <f t="shared" si="50"/>
        <v>1995</v>
      </c>
      <c r="BD128" s="219">
        <f t="shared" si="50"/>
        <v>1996</v>
      </c>
      <c r="BE128" s="219">
        <f t="shared" si="50"/>
        <v>1997</v>
      </c>
      <c r="BF128" s="219">
        <f t="shared" si="50"/>
        <v>1998</v>
      </c>
      <c r="BG128" s="219">
        <f t="shared" si="50"/>
        <v>1999</v>
      </c>
      <c r="BH128" s="219">
        <f t="shared" si="50"/>
        <v>2000</v>
      </c>
      <c r="BI128" s="219">
        <f t="shared" si="50"/>
        <v>2001</v>
      </c>
      <c r="BJ128" s="219">
        <f t="shared" si="50"/>
        <v>2002</v>
      </c>
      <c r="BK128" s="219">
        <f t="shared" si="50"/>
        <v>2003</v>
      </c>
      <c r="BL128" s="219">
        <f t="shared" si="50"/>
        <v>2004</v>
      </c>
      <c r="BM128" s="219">
        <f t="shared" si="50"/>
        <v>2005</v>
      </c>
      <c r="BN128" s="219">
        <f t="shared" si="50"/>
        <v>2006</v>
      </c>
      <c r="BO128" s="219">
        <f t="shared" si="50"/>
        <v>2007</v>
      </c>
      <c r="BP128" s="219">
        <f t="shared" si="50"/>
        <v>2008</v>
      </c>
      <c r="BQ128" s="219">
        <f t="shared" ref="BQ128:CE128" si="51">BQ$10</f>
        <v>2009</v>
      </c>
      <c r="BR128" s="219">
        <f t="shared" si="51"/>
        <v>2010</v>
      </c>
      <c r="BS128" s="219">
        <f t="shared" si="51"/>
        <v>2011</v>
      </c>
      <c r="BT128" s="219">
        <f t="shared" si="51"/>
        <v>2012</v>
      </c>
      <c r="BU128" s="219">
        <f t="shared" si="51"/>
        <v>2013</v>
      </c>
      <c r="BV128" s="219">
        <f t="shared" si="51"/>
        <v>2014</v>
      </c>
      <c r="BW128" s="219">
        <f t="shared" si="51"/>
        <v>2015</v>
      </c>
      <c r="BX128" s="219">
        <f t="shared" si="51"/>
        <v>2016</v>
      </c>
      <c r="BY128" s="219">
        <f t="shared" si="51"/>
        <v>2017</v>
      </c>
      <c r="BZ128" s="219">
        <f t="shared" si="51"/>
        <v>2018</v>
      </c>
      <c r="CA128" s="219">
        <f t="shared" si="51"/>
        <v>2019</v>
      </c>
      <c r="CB128" s="219">
        <f t="shared" si="51"/>
        <v>2020</v>
      </c>
      <c r="CC128" s="219">
        <f t="shared" si="51"/>
        <v>2021</v>
      </c>
      <c r="CD128" s="219">
        <f t="shared" si="51"/>
        <v>2022</v>
      </c>
      <c r="CE128" s="219">
        <f t="shared" si="51"/>
        <v>2023</v>
      </c>
    </row>
    <row r="129" spans="2:83" x14ac:dyDescent="0.6">
      <c r="B129" s="1" t="s">
        <v>325</v>
      </c>
      <c r="D129" s="233">
        <f>VLOOKUP(D128,'Preisindizes Strom 2023 Bas.''15'!$B$8:$H$98,6,FALSE)</f>
        <v>6.6</v>
      </c>
      <c r="E129" s="233">
        <f>VLOOKUP(E128,'Preisindizes Strom 2023 Bas.''15'!$B$8:$H$98,6,FALSE)</f>
        <v>6.8</v>
      </c>
      <c r="F129" s="233">
        <f>VLOOKUP(F128,'Preisindizes Strom 2023 Bas.''15'!$B$8:$H$98,6,FALSE)</f>
        <v>7.3</v>
      </c>
      <c r="G129" s="233">
        <f>VLOOKUP(G128,'Preisindizes Strom 2023 Bas.''15'!$B$8:$H$98,6,FALSE)</f>
        <v>8.5</v>
      </c>
      <c r="H129" s="233">
        <f>VLOOKUP(H128,'Preisindizes Strom 2023 Bas.''15'!$B$8:$H$98,6,FALSE)</f>
        <v>9.1999999999999993</v>
      </c>
      <c r="I129" s="233">
        <f>VLOOKUP(I128,'Preisindizes Strom 2023 Bas.''15'!$B$8:$H$98,6,FALSE)</f>
        <v>10.4</v>
      </c>
      <c r="J129" s="233">
        <f>VLOOKUP(J128,'Preisindizes Strom 2023 Bas.''15'!$B$8:$H$98,6,FALSE)</f>
        <v>10</v>
      </c>
      <c r="K129" s="233">
        <f>VLOOKUP(K128,'Preisindizes Strom 2023 Bas.''15'!$B$8:$H$98,6,FALSE)</f>
        <v>11.5</v>
      </c>
      <c r="L129" s="233">
        <f>VLOOKUP(L128,'Preisindizes Strom 2023 Bas.''15'!$B$8:$H$98,6,FALSE)</f>
        <v>12.3</v>
      </c>
      <c r="M129" s="233">
        <f>VLOOKUP(M128,'Preisindizes Strom 2023 Bas.''15'!$B$8:$H$98,6,FALSE)</f>
        <v>11.9</v>
      </c>
      <c r="N129" s="233">
        <f>VLOOKUP(N128,'Preisindizes Strom 2023 Bas.''15'!$B$8:$H$98,6,FALSE)</f>
        <v>11.9</v>
      </c>
      <c r="O129" s="233">
        <f>VLOOKUP(O128,'Preisindizes Strom 2023 Bas.''15'!$B$8:$H$98,6,FALSE)</f>
        <v>12.6</v>
      </c>
      <c r="P129" s="233">
        <f>VLOOKUP(P128,'Preisindizes Strom 2023 Bas.''15'!$B$8:$H$98,6,FALSE)</f>
        <v>12.9</v>
      </c>
      <c r="Q129" s="233">
        <f>VLOOKUP(Q128,'Preisindizes Strom 2023 Bas.''15'!$B$8:$H$98,6,FALSE)</f>
        <v>13.4</v>
      </c>
      <c r="R129" s="233">
        <f>VLOOKUP(R128,'Preisindizes Strom 2023 Bas.''15'!$B$8:$H$98,6,FALSE)</f>
        <v>13.8</v>
      </c>
      <c r="S129" s="233">
        <f>VLOOKUP(S128,'Preisindizes Strom 2023 Bas.''15'!$B$8:$H$98,6,FALSE)</f>
        <v>14.3</v>
      </c>
      <c r="T129" s="233">
        <f>VLOOKUP(T128,'Preisindizes Strom 2023 Bas.''15'!$B$8:$H$98,6,FALSE)</f>
        <v>15.3</v>
      </c>
      <c r="U129" s="233">
        <f>VLOOKUP(U128,'Preisindizes Strom 2023 Bas.''15'!$B$8:$H$98,6,FALSE)</f>
        <v>16.3</v>
      </c>
      <c r="V129" s="233">
        <f>VLOOKUP(V128,'Preisindizes Strom 2023 Bas.''15'!$B$8:$H$98,6,FALSE)</f>
        <v>17.5</v>
      </c>
      <c r="W129" s="233">
        <f>VLOOKUP(W128,'Preisindizes Strom 2023 Bas.''15'!$B$8:$H$98,6,FALSE)</f>
        <v>18.2</v>
      </c>
      <c r="X129" s="233">
        <f>VLOOKUP(X128,'Preisindizes Strom 2023 Bas.''15'!$B$8:$H$98,6,FALSE)</f>
        <v>19</v>
      </c>
      <c r="Y129" s="233">
        <f>VLOOKUP(Y128,'Preisindizes Strom 2023 Bas.''15'!$B$8:$H$98,6,FALSE)</f>
        <v>19.8</v>
      </c>
      <c r="Z129" s="233">
        <f>VLOOKUP(Z128,'Preisindizes Strom 2023 Bas.''15'!$B$8:$H$98,6,FALSE)</f>
        <v>20.3</v>
      </c>
      <c r="AA129" s="233">
        <f>VLOOKUP(AA128,'Preisindizes Strom 2023 Bas.''15'!$B$8:$H$98,6,FALSE)</f>
        <v>19.3</v>
      </c>
      <c r="AB129" s="233">
        <f>VLOOKUP(AB128,'Preisindizes Strom 2023 Bas.''15'!$B$8:$H$98,6,FALSE)</f>
        <v>20.3</v>
      </c>
      <c r="AC129" s="233">
        <f>VLOOKUP(AC128,'Preisindizes Strom 2023 Bas.''15'!$B$8:$H$98,6,FALSE)</f>
        <v>21.8</v>
      </c>
      <c r="AD129" s="233">
        <f>VLOOKUP(AD128,'Preisindizes Strom 2023 Bas.''15'!$B$8:$H$98,6,FALSE)</f>
        <v>25.8</v>
      </c>
      <c r="AE129" s="233">
        <f>VLOOKUP(AE128,'Preisindizes Strom 2023 Bas.''15'!$B$8:$H$98,6,FALSE)</f>
        <v>28.6</v>
      </c>
      <c r="AF129" s="233">
        <f>VLOOKUP(AF128,'Preisindizes Strom 2023 Bas.''15'!$B$8:$H$98,6,FALSE)</f>
        <v>30</v>
      </c>
      <c r="AG129" s="233">
        <f>VLOOKUP(AG128,'Preisindizes Strom 2023 Bas.''15'!$B$8:$H$98,6,FALSE)</f>
        <v>31.9</v>
      </c>
      <c r="AH129" s="233">
        <f>VLOOKUP(AH128,'Preisindizes Strom 2023 Bas.''15'!$B$8:$H$98,6,FALSE)</f>
        <v>33.799999999999997</v>
      </c>
      <c r="AI129" s="233">
        <f>VLOOKUP(AI128,'Preisindizes Strom 2023 Bas.''15'!$B$8:$H$98,6,FALSE)</f>
        <v>34.700000000000003</v>
      </c>
      <c r="AJ129" s="233">
        <f>VLOOKUP(AJ128,'Preisindizes Strom 2023 Bas.''15'!$B$8:$H$98,6,FALSE)</f>
        <v>36</v>
      </c>
      <c r="AK129" s="233">
        <f>VLOOKUP(AK128,'Preisindizes Strom 2023 Bas.''15'!$B$8:$H$98,6,FALSE)</f>
        <v>37.5</v>
      </c>
      <c r="AL129" s="233">
        <f>VLOOKUP(AL128,'Preisindizes Strom 2023 Bas.''15'!$B$8:$H$98,6,FALSE)</f>
        <v>39.200000000000003</v>
      </c>
      <c r="AM129" s="233">
        <f>VLOOKUP(AM128,'Preisindizes Strom 2023 Bas.''15'!$B$8:$H$98,6,FALSE)</f>
        <v>42.1</v>
      </c>
      <c r="AN129" s="233">
        <f>VLOOKUP(AN128,'Preisindizes Strom 2023 Bas.''15'!$B$8:$H$98,6,FALSE)</f>
        <v>46.4</v>
      </c>
      <c r="AO129" s="233">
        <f>VLOOKUP(AO128,'Preisindizes Strom 2023 Bas.''15'!$B$8:$H$98,6,FALSE)</f>
        <v>49.2</v>
      </c>
      <c r="AP129" s="233">
        <f>VLOOKUP(AP128,'Preisindizes Strom 2023 Bas.''15'!$B$8:$H$98,6,FALSE)</f>
        <v>51.2</v>
      </c>
      <c r="AQ129" s="233">
        <f>VLOOKUP(AQ128,'Preisindizes Strom 2023 Bas.''15'!$B$8:$H$98,6,FALSE)</f>
        <v>52.1</v>
      </c>
      <c r="AR129" s="233">
        <f>VLOOKUP(AR128,'Preisindizes Strom 2023 Bas.''15'!$B$8:$H$98,6,FALSE)</f>
        <v>53.2</v>
      </c>
      <c r="AS129" s="233">
        <f>VLOOKUP(AS128,'Preisindizes Strom 2023 Bas.''15'!$B$8:$H$98,6,FALSE)</f>
        <v>53.5</v>
      </c>
      <c r="AT129" s="233">
        <f>VLOOKUP(AT128,'Preisindizes Strom 2023 Bas.''15'!$B$8:$H$98,6,FALSE)</f>
        <v>54.6</v>
      </c>
      <c r="AU129" s="233">
        <f>VLOOKUP(AU128,'Preisindizes Strom 2023 Bas.''15'!$B$8:$H$98,6,FALSE)</f>
        <v>55.8</v>
      </c>
      <c r="AV129" s="233">
        <f>VLOOKUP(AV128,'Preisindizes Strom 2023 Bas.''15'!$B$8:$H$98,6,FALSE)</f>
        <v>57.1</v>
      </c>
      <c r="AW129" s="233">
        <f>VLOOKUP(AW128,'Preisindizes Strom 2023 Bas.''15'!$B$8:$H$98,6,FALSE)</f>
        <v>59.1</v>
      </c>
      <c r="AX129" s="233">
        <f>VLOOKUP(AX128,'Preisindizes Strom 2023 Bas.''15'!$B$8:$H$98,6,FALSE)</f>
        <v>62.7</v>
      </c>
      <c r="AY129" s="233">
        <f>VLOOKUP(AY128,'Preisindizes Strom 2023 Bas.''15'!$B$8:$H$98,6,FALSE)</f>
        <v>66.5</v>
      </c>
      <c r="AZ129" s="233">
        <f>VLOOKUP(AZ128,'Preisindizes Strom 2023 Bas.''15'!$B$8:$H$98,6,FALSE)</f>
        <v>70.7</v>
      </c>
      <c r="BA129" s="233">
        <f>VLOOKUP(BA128,'Preisindizes Strom 2023 Bas.''15'!$B$8:$H$98,6,FALSE)</f>
        <v>73.099999999999994</v>
      </c>
      <c r="BB129" s="233">
        <f>VLOOKUP(BB128,'Preisindizes Strom 2023 Bas.''15'!$B$8:$H$98,6,FALSE)</f>
        <v>74.599999999999994</v>
      </c>
      <c r="BC129" s="233">
        <f>VLOOKUP(BC128,'Preisindizes Strom 2023 Bas.''15'!$B$8:$H$98,6,FALSE)</f>
        <v>76.3</v>
      </c>
      <c r="BD129" s="233">
        <f>VLOOKUP(BD128,'Preisindizes Strom 2023 Bas.''15'!$B$8:$H$98,6,FALSE)</f>
        <v>76.5</v>
      </c>
      <c r="BE129" s="233">
        <f>VLOOKUP(BE128,'Preisindizes Strom 2023 Bas.''15'!$B$8:$H$98,6,FALSE)</f>
        <v>76.099999999999994</v>
      </c>
      <c r="BF129" s="233">
        <f>VLOOKUP(BF128,'Preisindizes Strom 2023 Bas.''15'!$B$8:$H$98,6,FALSE)</f>
        <v>75.7</v>
      </c>
      <c r="BG129" s="233">
        <f>VLOOKUP(BG128,'Preisindizes Strom 2023 Bas.''15'!$B$8:$H$98,6,FALSE)</f>
        <v>75.3</v>
      </c>
      <c r="BH129" s="233">
        <f>VLOOKUP(BH128,'Preisindizes Strom 2023 Bas.''15'!$B$8:$H$98,6,FALSE)</f>
        <v>75.8</v>
      </c>
      <c r="BI129" s="233">
        <f>VLOOKUP(BI128,'Preisindizes Strom 2023 Bas.''15'!$B$8:$H$98,6,FALSE)</f>
        <v>76.099999999999994</v>
      </c>
      <c r="BJ129" s="233">
        <f>VLOOKUP(BJ128,'Preisindizes Strom 2023 Bas.''15'!$B$8:$H$98,6,FALSE)</f>
        <v>76.3</v>
      </c>
      <c r="BK129" s="233">
        <f>VLOOKUP(BK128,'Preisindizes Strom 2023 Bas.''15'!$B$8:$H$98,6,FALSE)</f>
        <v>76.5</v>
      </c>
      <c r="BL129" s="233">
        <f>VLOOKUP(BL128,'Preisindizes Strom 2023 Bas.''15'!$B$8:$H$98,6,FALSE)</f>
        <v>77.599999999999994</v>
      </c>
      <c r="BM129" s="233">
        <f>VLOOKUP(BM128,'Preisindizes Strom 2023 Bas.''15'!$B$8:$H$98,6,FALSE)</f>
        <v>79.2</v>
      </c>
      <c r="BN129" s="233">
        <f>VLOOKUP(BN128,'Preisindizes Strom 2023 Bas.''15'!$B$8:$H$98,6,FALSE)</f>
        <v>81.099999999999994</v>
      </c>
      <c r="BO129" s="233">
        <f>VLOOKUP(BO128,'Preisindizes Strom 2023 Bas.''15'!$B$8:$H$98,6,FALSE)</f>
        <v>84.6</v>
      </c>
      <c r="BP129" s="233">
        <f>VLOOKUP(BP128,'Preisindizes Strom 2023 Bas.''15'!$B$8:$H$98,6,FALSE)</f>
        <v>87.8</v>
      </c>
      <c r="BQ129" s="233">
        <f>VLOOKUP(BQ128,'Preisindizes Strom 2023 Bas.''15'!$B$8:$H$98,6,FALSE)</f>
        <v>88.7</v>
      </c>
      <c r="BR129" s="233">
        <f>VLOOKUP(BR128,'Preisindizes Strom 2023 Bas.''15'!$B$8:$H$98,6,FALSE)</f>
        <v>89.7</v>
      </c>
      <c r="BS129" s="233">
        <f>VLOOKUP(BS128,'Preisindizes Strom 2023 Bas.''15'!$B$8:$H$98,6,FALSE)</f>
        <v>92.5</v>
      </c>
      <c r="BT129" s="233">
        <f>VLOOKUP(BT128,'Preisindizes Strom 2023 Bas.''15'!$B$8:$H$98,6,FALSE)</f>
        <v>94.8</v>
      </c>
      <c r="BU129" s="233">
        <f>VLOOKUP(BU128,'Preisindizes Strom 2023 Bas.''15'!$B$8:$H$98,6,FALSE)</f>
        <v>96.6</v>
      </c>
      <c r="BV129" s="233">
        <f>VLOOKUP(BV128,'Preisindizes Strom 2023 Bas.''15'!$B$8:$H$98,6,FALSE)</f>
        <v>98.4</v>
      </c>
      <c r="BW129" s="233">
        <f>VLOOKUP(BW128,'Preisindizes Strom 2023 Bas.''15'!$B$8:$H$98,6,FALSE)</f>
        <v>100</v>
      </c>
      <c r="BX129" s="233">
        <f>VLOOKUP(BX128,'Preisindizes Strom 2023 Bas.''15'!$B$8:$H$98,6,FALSE)</f>
        <v>102.1</v>
      </c>
      <c r="BY129" s="233">
        <f>VLOOKUP(BY128,'Preisindizes Strom 2023 Bas.''15'!$B$8:$H$98,6,FALSE)</f>
        <v>105.5</v>
      </c>
      <c r="BZ129" s="233">
        <f>VLOOKUP(BZ128,'Preisindizes Strom 2023 Bas.''15'!$B$8:$H$98,6,FALSE)</f>
        <v>110.2</v>
      </c>
      <c r="CA129" s="233">
        <f>VLOOKUP(CA128,'Preisindizes Strom 2023 Bas.''15'!$B$8:$H$98,6,FALSE)</f>
        <v>115.1</v>
      </c>
      <c r="CB129" s="233">
        <f>VLOOKUP(CB128,'Preisindizes Strom 2023 Bas.''15'!$B$8:$H$98,6,FALSE)</f>
        <v>118.4</v>
      </c>
      <c r="CC129" s="233">
        <f>VLOOKUP(CC128,'Preisindizes Strom 2023 Bas.''15'!$B$8:$H$98,6,FALSE)</f>
        <v>128.1</v>
      </c>
      <c r="CD129" s="233">
        <f>VLOOKUP(CD128,'Preisindizes Strom 2023 Bas.''15'!$B$8:$H$98,6,FALSE)</f>
        <v>150.6</v>
      </c>
      <c r="CE129" s="233">
        <f>VLOOKUP(CE128,'Preisindizes Strom 2023 Bas.''15'!$B$8:$H$98,6,FALSE)</f>
        <v>162.69999999999999</v>
      </c>
    </row>
    <row r="130" spans="2:83" x14ac:dyDescent="0.6">
      <c r="B130" s="1" t="s">
        <v>326</v>
      </c>
      <c r="E130" s="233"/>
      <c r="F130" s="233"/>
      <c r="G130" s="233"/>
      <c r="H130" s="233"/>
      <c r="I130" s="233"/>
      <c r="J130" s="233"/>
      <c r="K130" s="233"/>
      <c r="L130" s="233"/>
      <c r="M130" s="233"/>
      <c r="N130" s="233"/>
      <c r="O130" s="233"/>
      <c r="P130" s="233"/>
      <c r="Q130" s="233"/>
      <c r="R130" s="233">
        <f>IF(ISNA(VLOOKUP(R128,'Preisindizes Strom 2023 Bas.''15'!$J$8:$R$82,8,FALSE)),0,VLOOKUP(R128,'Preisindizes Strom 2023 Bas.''15'!$J$8:$R$82,8,FALSE))</f>
        <v>43.9</v>
      </c>
      <c r="S130" s="233">
        <f>IF(ISNA(VLOOKUP(S128,'Preisindizes Strom 2023 Bas.''15'!$J$8:$R$82,8,FALSE)),0,VLOOKUP(S128,'Preisindizes Strom 2023 Bas.''15'!$J$8:$R$82,8,FALSE))</f>
        <v>45.5</v>
      </c>
      <c r="T130" s="233">
        <f>IF(ISNA(VLOOKUP(T128,'Preisindizes Strom 2023 Bas.''15'!$J$8:$R$82,8,FALSE)),0,VLOOKUP(T128,'Preisindizes Strom 2023 Bas.''15'!$J$8:$R$82,8,FALSE))</f>
        <v>46.9</v>
      </c>
      <c r="U130" s="233">
        <f>IF(ISNA(VLOOKUP(U128,'Preisindizes Strom 2023 Bas.''15'!$J$8:$R$82,8,FALSE)),0,VLOOKUP(U128,'Preisindizes Strom 2023 Bas.''15'!$J$8:$R$82,8,FALSE))</f>
        <v>46.6</v>
      </c>
      <c r="V130" s="233">
        <f>IF(ISNA(VLOOKUP(V128,'Preisindizes Strom 2023 Bas.''15'!$J$8:$R$82,8,FALSE)),0,VLOOKUP(V128,'Preisindizes Strom 2023 Bas.''15'!$J$8:$R$82,8,FALSE))</f>
        <v>47.7</v>
      </c>
      <c r="W130" s="233">
        <f>IF(ISNA(VLOOKUP(W128,'Preisindizes Strom 2023 Bas.''15'!$J$8:$R$82,8,FALSE)),0,VLOOKUP(W128,'Preisindizes Strom 2023 Bas.''15'!$J$8:$R$82,8,FALSE))</f>
        <v>48.2</v>
      </c>
      <c r="X130" s="233">
        <f>IF(ISNA(VLOOKUP(X128,'Preisindizes Strom 2023 Bas.''15'!$J$8:$R$82,8,FALSE)),0,VLOOKUP(X128,'Preisindizes Strom 2023 Bas.''15'!$J$8:$R$82,8,FALSE))</f>
        <v>52.3</v>
      </c>
      <c r="Y130" s="233">
        <f>IF(ISNA(VLOOKUP(Y128,'Preisindizes Strom 2023 Bas.''15'!$J$8:$R$82,8,FALSE)),0,VLOOKUP(Y128,'Preisindizes Strom 2023 Bas.''15'!$J$8:$R$82,8,FALSE))</f>
        <v>55.4</v>
      </c>
      <c r="Z130" s="233">
        <f>IF(ISNA(VLOOKUP(Z128,'Preisindizes Strom 2023 Bas.''15'!$J$8:$R$82,8,FALSE)),0,VLOOKUP(Z128,'Preisindizes Strom 2023 Bas.''15'!$J$8:$R$82,8,FALSE))</f>
        <v>59.2</v>
      </c>
      <c r="AA130" s="233">
        <f>IF(ISNA(VLOOKUP(AA128,'Preisindizes Strom 2023 Bas.''15'!$J$8:$R$82,8,FALSE)),0,VLOOKUP(AA128,'Preisindizes Strom 2023 Bas.''15'!$J$8:$R$82,8,FALSE))</f>
        <v>54</v>
      </c>
      <c r="AB130" s="233">
        <f>IF(ISNA(VLOOKUP(AB128,'Preisindizes Strom 2023 Bas.''15'!$J$8:$R$82,8,FALSE)),0,VLOOKUP(AB128,'Preisindizes Strom 2023 Bas.''15'!$J$8:$R$82,8,FALSE))</f>
        <v>54.1</v>
      </c>
      <c r="AC130" s="233">
        <f>IF(ISNA(VLOOKUP(AC128,'Preisindizes Strom 2023 Bas.''15'!$J$8:$R$82,8,FALSE)),0,VLOOKUP(AC128,'Preisindizes Strom 2023 Bas.''15'!$J$8:$R$82,8,FALSE))</f>
        <v>56.6</v>
      </c>
      <c r="AD130" s="233">
        <f>IF(ISNA(VLOOKUP(AD128,'Preisindizes Strom 2023 Bas.''15'!$J$8:$R$82,8,FALSE)),0,VLOOKUP(AD128,'Preisindizes Strom 2023 Bas.''15'!$J$8:$R$82,8,FALSE))</f>
        <v>60.9</v>
      </c>
      <c r="AE130" s="233">
        <f>IF(ISNA(VLOOKUP(AE128,'Preisindizes Strom 2023 Bas.''15'!$J$8:$R$82,8,FALSE)),0,VLOOKUP(AE128,'Preisindizes Strom 2023 Bas.''15'!$J$8:$R$82,8,FALSE))</f>
        <v>59.3</v>
      </c>
      <c r="AF130" s="233">
        <f>IF(ISNA(VLOOKUP(AF128,'Preisindizes Strom 2023 Bas.''15'!$J$8:$R$82,8,FALSE)),0,VLOOKUP(AF128,'Preisindizes Strom 2023 Bas.''15'!$J$8:$R$82,8,FALSE))</f>
        <v>59.7</v>
      </c>
      <c r="AG130" s="233">
        <f>IF(ISNA(VLOOKUP(AG128,'Preisindizes Strom 2023 Bas.''15'!$J$8:$R$82,8,FALSE)),0,VLOOKUP(AG128,'Preisindizes Strom 2023 Bas.''15'!$J$8:$R$82,8,FALSE))</f>
        <v>62.8</v>
      </c>
      <c r="AH130" s="233">
        <f>IF(ISNA(VLOOKUP(AH128,'Preisindizes Strom 2023 Bas.''15'!$J$8:$R$82,8,FALSE)),0,VLOOKUP(AH128,'Preisindizes Strom 2023 Bas.''15'!$J$8:$R$82,8,FALSE))</f>
        <v>66.7</v>
      </c>
      <c r="AI130" s="233">
        <f>IF(ISNA(VLOOKUP(AI128,'Preisindizes Strom 2023 Bas.''15'!$J$8:$R$82,8,FALSE)),0,VLOOKUP(AI128,'Preisindizes Strom 2023 Bas.''15'!$J$8:$R$82,8,FALSE))</f>
        <v>63.5</v>
      </c>
      <c r="AJ130" s="233">
        <f>IF(ISNA(VLOOKUP(AJ128,'Preisindizes Strom 2023 Bas.''15'!$J$8:$R$82,8,FALSE)),0,VLOOKUP(AJ128,'Preisindizes Strom 2023 Bas.''15'!$J$8:$R$82,8,FALSE))</f>
        <v>65</v>
      </c>
      <c r="AK130" s="233">
        <f>IF(ISNA(VLOOKUP(AK128,'Preisindizes Strom 2023 Bas.''15'!$J$8:$R$82,8,FALSE)),0,VLOOKUP(AK128,'Preisindizes Strom 2023 Bas.''15'!$J$8:$R$82,8,FALSE))</f>
        <v>65.7</v>
      </c>
      <c r="AL130" s="233">
        <f>IF(ISNA(VLOOKUP(AL128,'Preisindizes Strom 2023 Bas.''15'!$J$8:$R$82,8,FALSE)),0,VLOOKUP(AL128,'Preisindizes Strom 2023 Bas.''15'!$J$8:$R$82,8,FALSE))</f>
        <v>67.2</v>
      </c>
      <c r="AM130" s="233">
        <f>IF(ISNA(VLOOKUP(AM128,'Preisindizes Strom 2023 Bas.''15'!$J$8:$R$82,8,FALSE)),0,VLOOKUP(AM128,'Preisindizes Strom 2023 Bas.''15'!$J$8:$R$82,8,FALSE))</f>
        <v>73.099999999999994</v>
      </c>
      <c r="AN130" s="233">
        <f>IF(ISNA(VLOOKUP(AN128,'Preisindizes Strom 2023 Bas.''15'!$J$8:$R$82,8,FALSE)),0,VLOOKUP(AN128,'Preisindizes Strom 2023 Bas.''15'!$J$8:$R$82,8,FALSE))</f>
        <v>79.900000000000006</v>
      </c>
      <c r="AO130" s="233">
        <f>IF(ISNA(VLOOKUP(AO128,'Preisindizes Strom 2023 Bas.''15'!$J$8:$R$82,8,FALSE)),0,VLOOKUP(AO128,'Preisindizes Strom 2023 Bas.''15'!$J$8:$R$82,8,FALSE))</f>
        <v>82.7</v>
      </c>
      <c r="AP130" s="233">
        <f>IF(ISNA(VLOOKUP(AP128,'Preisindizes Strom 2023 Bas.''15'!$J$8:$R$82,8,FALSE)),0,VLOOKUP(AP128,'Preisindizes Strom 2023 Bas.''15'!$J$8:$R$82,8,FALSE))</f>
        <v>82.7</v>
      </c>
      <c r="AQ130" s="233">
        <f>IF(ISNA(VLOOKUP(AQ128,'Preisindizes Strom 2023 Bas.''15'!$J$8:$R$82,8,FALSE)),0,VLOOKUP(AQ128,'Preisindizes Strom 2023 Bas.''15'!$J$8:$R$82,8,FALSE))</f>
        <v>84.8</v>
      </c>
      <c r="AR130" s="233">
        <f>IF(ISNA(VLOOKUP(AR128,'Preisindizes Strom 2023 Bas.''15'!$J$8:$R$82,8,FALSE)),0,VLOOKUP(AR128,'Preisindizes Strom 2023 Bas.''15'!$J$8:$R$82,8,FALSE))</f>
        <v>86.6</v>
      </c>
      <c r="AS130" s="233">
        <f>IF(ISNA(VLOOKUP(AS128,'Preisindizes Strom 2023 Bas.''15'!$J$8:$R$82,8,FALSE)),0,VLOOKUP(AS128,'Preisindizes Strom 2023 Bas.''15'!$J$8:$R$82,8,FALSE))</f>
        <v>87.8</v>
      </c>
      <c r="AT130" s="233">
        <f>IF(ISNA(VLOOKUP(AT128,'Preisindizes Strom 2023 Bas.''15'!$J$8:$R$82,8,FALSE)),0,VLOOKUP(AT128,'Preisindizes Strom 2023 Bas.''15'!$J$8:$R$82,8,FALSE))</f>
        <v>86.8</v>
      </c>
      <c r="AU130" s="233">
        <f>IF(ISNA(VLOOKUP(AU128,'Preisindizes Strom 2023 Bas.''15'!$J$8:$R$82,8,FALSE)),0,VLOOKUP(AU128,'Preisindizes Strom 2023 Bas.''15'!$J$8:$R$82,8,FALSE))</f>
        <v>88</v>
      </c>
      <c r="AV130" s="233">
        <f>IF(ISNA(VLOOKUP(AV128,'Preisindizes Strom 2023 Bas.''15'!$J$8:$R$82,8,FALSE)),0,VLOOKUP(AV128,'Preisindizes Strom 2023 Bas.''15'!$J$8:$R$82,8,FALSE))</f>
        <v>91.6</v>
      </c>
      <c r="AW130" s="233">
        <f>IF(ISNA(VLOOKUP(AW128,'Preisindizes Strom 2023 Bas.''15'!$J$8:$R$82,8,FALSE)),0,VLOOKUP(AW128,'Preisindizes Strom 2023 Bas.''15'!$J$8:$R$82,8,FALSE))</f>
        <v>94.4</v>
      </c>
      <c r="AX130" s="233">
        <f>IF(ISNA(VLOOKUP(AX128,'Preisindizes Strom 2023 Bas.''15'!$J$8:$R$82,8,FALSE)),0,VLOOKUP(AX128,'Preisindizes Strom 2023 Bas.''15'!$J$8:$R$82,8,FALSE))</f>
        <v>94.5</v>
      </c>
      <c r="AY130" s="233">
        <f>IF(ISNA(VLOOKUP(AY128,'Preisindizes Strom 2023 Bas.''15'!$J$8:$R$82,8,FALSE)),0,VLOOKUP(AY128,'Preisindizes Strom 2023 Bas.''15'!$J$8:$R$82,8,FALSE))</f>
        <v>97.3</v>
      </c>
      <c r="AZ130" s="233">
        <f>IF(ISNA(VLOOKUP(AZ128,'Preisindizes Strom 2023 Bas.''15'!$J$8:$R$82,8,FALSE)),0,VLOOKUP(AZ128,'Preisindizes Strom 2023 Bas.''15'!$J$8:$R$82,8,FALSE))</f>
        <v>99.2</v>
      </c>
      <c r="BA130" s="233">
        <f>IF(ISNA(VLOOKUP(BA128,'Preisindizes Strom 2023 Bas.''15'!$J$8:$R$82,8,FALSE)),0,VLOOKUP(BA128,'Preisindizes Strom 2023 Bas.''15'!$J$8:$R$82,8,FALSE))</f>
        <v>98.3</v>
      </c>
      <c r="BB130" s="233">
        <f>IF(ISNA(VLOOKUP(BB128,'Preisindizes Strom 2023 Bas.''15'!$J$8:$R$82,8,FALSE)),0,VLOOKUP(BB128,'Preisindizes Strom 2023 Bas.''15'!$J$8:$R$82,8,FALSE))</f>
        <v>97.5</v>
      </c>
      <c r="BC130" s="233">
        <f>IF(ISNA(VLOOKUP(BC128,'Preisindizes Strom 2023 Bas.''15'!$J$8:$R$82,8,FALSE)),0,VLOOKUP(BC128,'Preisindizes Strom 2023 Bas.''15'!$J$8:$R$82,8,FALSE))</f>
        <v>96.4</v>
      </c>
      <c r="BD130" s="233">
        <f>IF(ISNA(VLOOKUP(BD128,'Preisindizes Strom 2023 Bas.''15'!$J$8:$R$82,8,FALSE)),0,VLOOKUP(BD128,'Preisindizes Strom 2023 Bas.''15'!$J$8:$R$82,8,FALSE))</f>
        <v>92.3</v>
      </c>
      <c r="BE130" s="233">
        <f>IF(ISNA(VLOOKUP(BE128,'Preisindizes Strom 2023 Bas.''15'!$J$8:$R$82,8,FALSE)),0,VLOOKUP(BE128,'Preisindizes Strom 2023 Bas.''15'!$J$8:$R$82,8,FALSE))</f>
        <v>88.4</v>
      </c>
      <c r="BF130" s="233">
        <f>IF(ISNA(VLOOKUP(BF128,'Preisindizes Strom 2023 Bas.''15'!$J$8:$R$82,8,FALSE)),0,VLOOKUP(BF128,'Preisindizes Strom 2023 Bas.''15'!$J$8:$R$82,8,FALSE))</f>
        <v>86.6</v>
      </c>
      <c r="BG130" s="233">
        <f>IF(ISNA(VLOOKUP(BG128,'Preisindizes Strom 2023 Bas.''15'!$J$8:$R$82,8,FALSE)),0,VLOOKUP(BG128,'Preisindizes Strom 2023 Bas.''15'!$J$8:$R$82,8,FALSE))</f>
        <v>85.9</v>
      </c>
      <c r="BH130" s="233">
        <f>IF(ISNA(VLOOKUP(BH128,'Preisindizes Strom 2023 Bas.''15'!$J$8:$R$82,8,FALSE)),0,VLOOKUP(BH128,'Preisindizes Strom 2023 Bas.''15'!$J$8:$R$82,8,FALSE))</f>
        <v>88.2</v>
      </c>
      <c r="BI130" s="233">
        <f>IF(ISNA(VLOOKUP(BI128,'Preisindizes Strom 2023 Bas.''15'!$J$8:$R$82,8,FALSE)),0,VLOOKUP(BI128,'Preisindizes Strom 2023 Bas.''15'!$J$8:$R$82,8,FALSE))</f>
        <v>87.9</v>
      </c>
      <c r="BJ130" s="233">
        <f>IF(ISNA(VLOOKUP(BJ128,'Preisindizes Strom 2023 Bas.''15'!$J$8:$R$82,8,FALSE)),0,VLOOKUP(BJ128,'Preisindizes Strom 2023 Bas.''15'!$J$8:$R$82,8,FALSE))</f>
        <v>87</v>
      </c>
      <c r="BK130" s="233">
        <f>IF(ISNA(VLOOKUP(BK128,'Preisindizes Strom 2023 Bas.''15'!$J$8:$R$82,8,FALSE)),0,VLOOKUP(BK128,'Preisindizes Strom 2023 Bas.''15'!$J$8:$R$82,8,FALSE))</f>
        <v>86.1</v>
      </c>
      <c r="BL130" s="233">
        <f>IF(ISNA(VLOOKUP(BL128,'Preisindizes Strom 2023 Bas.''15'!$J$8:$R$82,8,FALSE)),0,VLOOKUP(BL128,'Preisindizes Strom 2023 Bas.''15'!$J$8:$R$82,8,FALSE))</f>
        <v>86</v>
      </c>
      <c r="BM130" s="233">
        <f>IF(ISNA(VLOOKUP(BM128,'Preisindizes Strom 2023 Bas.''15'!$J$8:$R$82,8,FALSE)),0,VLOOKUP(BM128,'Preisindizes Strom 2023 Bas.''15'!$J$8:$R$82,8,FALSE))</f>
        <v>85.4</v>
      </c>
      <c r="BN130" s="233">
        <f>IF(ISNA(VLOOKUP(BN128,'Preisindizes Strom 2023 Bas.''15'!$J$8:$R$82,8,FALSE)),0,VLOOKUP(BN128,'Preisindizes Strom 2023 Bas.''15'!$J$8:$R$82,8,FALSE))</f>
        <v>88.6</v>
      </c>
      <c r="BO130" s="233">
        <f>IF(ISNA(VLOOKUP(BO128,'Preisindizes Strom 2023 Bas.''15'!$J$8:$R$82,8,FALSE)),0,VLOOKUP(BO128,'Preisindizes Strom 2023 Bas.''15'!$J$8:$R$82,8,FALSE))</f>
        <v>91.1</v>
      </c>
      <c r="BP130" s="233">
        <f>IF(ISNA(VLOOKUP(BP128,'Preisindizes Strom 2023 Bas.''15'!$J$8:$R$82,8,FALSE)),0,VLOOKUP(BP128,'Preisindizes Strom 2023 Bas.''15'!$J$8:$R$82,8,FALSE))</f>
        <v>91.9</v>
      </c>
      <c r="BQ130" s="233">
        <f>IF(ISNA(VLOOKUP(BQ128,'Preisindizes Strom 2023 Bas.''15'!$J$8:$R$82,8,FALSE)),0,VLOOKUP(BQ128,'Preisindizes Strom 2023 Bas.''15'!$J$8:$R$82,8,FALSE))</f>
        <v>90.5</v>
      </c>
      <c r="BR130" s="233">
        <f>IF(ISNA(VLOOKUP(BR128,'Preisindizes Strom 2023 Bas.''15'!$J$8:$R$82,8,FALSE)),0,VLOOKUP(BR128,'Preisindizes Strom 2023 Bas.''15'!$J$8:$R$82,8,FALSE))</f>
        <v>91.3</v>
      </c>
      <c r="BS130" s="233">
        <f>IF(ISNA(VLOOKUP(BS128,'Preisindizes Strom 2023 Bas.''15'!$J$8:$R$82,8,FALSE)),0,VLOOKUP(BS128,'Preisindizes Strom 2023 Bas.''15'!$J$8:$R$82,8,FALSE))</f>
        <v>95.8</v>
      </c>
      <c r="BT130" s="233">
        <f>IF(ISNA(VLOOKUP(BT128,'Preisindizes Strom 2023 Bas.''15'!$J$8:$R$82,8,FALSE)),0,VLOOKUP(BT128,'Preisindizes Strom 2023 Bas.''15'!$J$8:$R$82,8,FALSE))</f>
        <v>97.1</v>
      </c>
      <c r="BU130" s="233">
        <f>IF(ISNA(VLOOKUP(BU128,'Preisindizes Strom 2023 Bas.''15'!$J$8:$R$82,8,FALSE)),0,VLOOKUP(BU128,'Preisindizes Strom 2023 Bas.''15'!$J$8:$R$82,8,FALSE))</f>
        <v>96.9</v>
      </c>
      <c r="BV130" s="233">
        <f>IF(ISNA(VLOOKUP(BV128,'Preisindizes Strom 2023 Bas.''15'!$J$8:$R$82,8,FALSE)),0,VLOOKUP(BV128,'Preisindizes Strom 2023 Bas.''15'!$J$8:$R$82,8,FALSE))</f>
        <v>97.2</v>
      </c>
      <c r="BW130" s="233">
        <f>IF(ISNA(VLOOKUP(BW128,'Preisindizes Strom 2023 Bas.''15'!$J$8:$R$82,8,FALSE)),0,VLOOKUP(BW128,'Preisindizes Strom 2023 Bas.''15'!$J$8:$R$82,8,FALSE))</f>
        <v>100</v>
      </c>
      <c r="BX130" s="233">
        <f>IF(ISNA(VLOOKUP(BX128,'Preisindizes Strom 2023 Bas.''15'!$J$8:$R$82,8,FALSE)),0,VLOOKUP(BX128,'Preisindizes Strom 2023 Bas.''15'!$J$8:$R$82,8,FALSE))</f>
        <v>100</v>
      </c>
      <c r="BY130" s="233">
        <f>IF(ISNA(VLOOKUP(BY128,'Preisindizes Strom 2023 Bas.''15'!$J$8:$R$82,8,FALSE)),0,VLOOKUP(BY128,'Preisindizes Strom 2023 Bas.''15'!$J$8:$R$82,8,FALSE))</f>
        <v>102.8</v>
      </c>
      <c r="BZ130" s="233">
        <f>IF(ISNA(VLOOKUP(BZ128,'Preisindizes Strom 2023 Bas.''15'!$J$8:$R$82,8,FALSE)),0,VLOOKUP(BZ128,'Preisindizes Strom 2023 Bas.''15'!$J$8:$R$82,8,FALSE))</f>
        <v>107.5</v>
      </c>
      <c r="CA130" s="233">
        <f>IF(ISNA(VLOOKUP(CA128,'Preisindizes Strom 2023 Bas.''15'!$J$8:$R$82,8,FALSE)),0,VLOOKUP(CA128,'Preisindizes Strom 2023 Bas.''15'!$J$8:$R$82,8,FALSE))</f>
        <v>112</v>
      </c>
      <c r="CB130" s="233">
        <f>IF(ISNA(VLOOKUP(CB128,'Preisindizes Strom 2023 Bas.''15'!$J$8:$R$82,8,FALSE)),0,VLOOKUP(CB128,'Preisindizes Strom 2023 Bas.''15'!$J$8:$R$82,8,FALSE))</f>
        <v>114</v>
      </c>
      <c r="CC130" s="233">
        <f>IF(ISNA(VLOOKUP(CC128,'Preisindizes Strom 2023 Bas.''15'!$J$8:$R$82,8,FALSE)),0,VLOOKUP(CC128,'Preisindizes Strom 2023 Bas.''15'!$J$8:$R$82,8,FALSE))</f>
        <v>120.4</v>
      </c>
      <c r="CD130" s="233">
        <f>IF(ISNA(VLOOKUP(CD128,'Preisindizes Strom 2023 Bas.''15'!$J$8:$R$82,8,FALSE)),0,VLOOKUP(CD128,'Preisindizes Strom 2023 Bas.''15'!$J$8:$R$82,8,FALSE))</f>
        <v>141.19999999999999</v>
      </c>
      <c r="CE130" s="233">
        <f>IF(ISNA(VLOOKUP(CE128,'Preisindizes Strom 2023 Bas.''15'!$J$8:$R$82,8,FALSE)),0,VLOOKUP(CE128,'Preisindizes Strom 2023 Bas.''15'!$J$8:$R$82,8,FALSE))</f>
        <v>150.69999999999999</v>
      </c>
    </row>
    <row r="131" spans="2:83" x14ac:dyDescent="0.6">
      <c r="B131" s="1" t="s">
        <v>327</v>
      </c>
      <c r="E131" s="233"/>
      <c r="F131" s="233"/>
      <c r="G131" s="233"/>
      <c r="H131" s="233"/>
      <c r="I131" s="233"/>
      <c r="J131" s="233"/>
      <c r="K131" s="233"/>
      <c r="L131" s="233"/>
      <c r="M131" s="233"/>
      <c r="N131" s="233"/>
      <c r="O131" s="233"/>
      <c r="P131" s="233"/>
      <c r="Q131" s="233"/>
      <c r="R131" s="233">
        <f>IF(ISNA(VLOOKUP(R128,'Preisindizes Strom 2023 Bas.''15'!$T$8:$AE$82,11,FALSE)),0,VLOOKUP(R128,'Preisindizes Strom 2023 Bas.''15'!$T$8:$AE$82,11,FALSE))</f>
        <v>37.799999999999997</v>
      </c>
      <c r="S131" s="233">
        <f>IF(ISNA(VLOOKUP(S128,'Preisindizes Strom 2023 Bas.''15'!$T$8:$AE$82,11,FALSE)),0,VLOOKUP(S128,'Preisindizes Strom 2023 Bas.''15'!$T$8:$AE$82,11,FALSE))</f>
        <v>38.700000000000003</v>
      </c>
      <c r="T131" s="233">
        <f>IF(ISNA(VLOOKUP(T128,'Preisindizes Strom 2023 Bas.''15'!$T$8:$AE$82,11,FALSE)),0,VLOOKUP(T128,'Preisindizes Strom 2023 Bas.''15'!$T$8:$AE$82,11,FALSE))</f>
        <v>40.4</v>
      </c>
      <c r="U131" s="233">
        <f>IF(ISNA(VLOOKUP(U128,'Preisindizes Strom 2023 Bas.''15'!$T$8:$AE$82,11,FALSE)),0,VLOOKUP(U128,'Preisindizes Strom 2023 Bas.''15'!$T$8:$AE$82,11,FALSE))</f>
        <v>41.4</v>
      </c>
      <c r="V131" s="233">
        <f>IF(ISNA(VLOOKUP(V128,'Preisindizes Strom 2023 Bas.''15'!$T$8:$AE$82,11,FALSE)),0,VLOOKUP(V128,'Preisindizes Strom 2023 Bas.''15'!$T$8:$AE$82,11,FALSE))</f>
        <v>42.3</v>
      </c>
      <c r="W131" s="233">
        <f>IF(ISNA(VLOOKUP(W128,'Preisindizes Strom 2023 Bas.''15'!$T$8:$AE$82,11,FALSE)),0,VLOOKUP(W128,'Preisindizes Strom 2023 Bas.''15'!$T$8:$AE$82,11,FALSE))</f>
        <v>42</v>
      </c>
      <c r="X131" s="233">
        <f>IF(ISNA(VLOOKUP(X128,'Preisindizes Strom 2023 Bas.''15'!$T$8:$AE$82,11,FALSE)),0,VLOOKUP(X128,'Preisindizes Strom 2023 Bas.''15'!$T$8:$AE$82,11,FALSE))</f>
        <v>43.5</v>
      </c>
      <c r="Y131" s="233">
        <f>IF(ISNA(VLOOKUP(Y128,'Preisindizes Strom 2023 Bas.''15'!$T$8:$AE$82,11,FALSE)),0,VLOOKUP(Y128,'Preisindizes Strom 2023 Bas.''15'!$T$8:$AE$82,11,FALSE))</f>
        <v>45.2</v>
      </c>
      <c r="Z131" s="233">
        <f>IF(ISNA(VLOOKUP(Z128,'Preisindizes Strom 2023 Bas.''15'!$T$8:$AE$82,11,FALSE)),0,VLOOKUP(Z128,'Preisindizes Strom 2023 Bas.''15'!$T$8:$AE$82,11,FALSE))</f>
        <v>47.9</v>
      </c>
      <c r="AA131" s="233">
        <f>IF(ISNA(VLOOKUP(AA128,'Preisindizes Strom 2023 Bas.''15'!$T$8:$AE$82,11,FALSE)),0,VLOOKUP(AA128,'Preisindizes Strom 2023 Bas.''15'!$T$8:$AE$82,11,FALSE))</f>
        <v>43.5</v>
      </c>
      <c r="AB131" s="233">
        <f>IF(ISNA(VLOOKUP(AB128,'Preisindizes Strom 2023 Bas.''15'!$T$8:$AE$82,11,FALSE)),0,VLOOKUP(AB128,'Preisindizes Strom 2023 Bas.''15'!$T$8:$AE$82,11,FALSE))</f>
        <v>42.9</v>
      </c>
      <c r="AC131" s="233">
        <f>IF(ISNA(VLOOKUP(AC128,'Preisindizes Strom 2023 Bas.''15'!$T$8:$AE$82,11,FALSE)),0,VLOOKUP(AC128,'Preisindizes Strom 2023 Bas.''15'!$T$8:$AE$82,11,FALSE))</f>
        <v>46.4</v>
      </c>
      <c r="AD131" s="233">
        <f>IF(ISNA(VLOOKUP(AD128,'Preisindizes Strom 2023 Bas.''15'!$T$8:$AE$82,11,FALSE)),0,VLOOKUP(AD128,'Preisindizes Strom 2023 Bas.''15'!$T$8:$AE$82,11,FALSE))</f>
        <v>51.9</v>
      </c>
      <c r="AE131" s="233">
        <f>IF(ISNA(VLOOKUP(AE128,'Preisindizes Strom 2023 Bas.''15'!$T$8:$AE$82,11,FALSE)),0,VLOOKUP(AE128,'Preisindizes Strom 2023 Bas.''15'!$T$8:$AE$82,11,FALSE))</f>
        <v>51.5</v>
      </c>
      <c r="AF131" s="233">
        <f>IF(ISNA(VLOOKUP(AF128,'Preisindizes Strom 2023 Bas.''15'!$T$8:$AE$82,11,FALSE)),0,VLOOKUP(AF128,'Preisindizes Strom 2023 Bas.''15'!$T$8:$AE$82,11,FALSE))</f>
        <v>51.2</v>
      </c>
      <c r="AG131" s="233">
        <f>IF(ISNA(VLOOKUP(AG128,'Preisindizes Strom 2023 Bas.''15'!$T$8:$AE$82,11,FALSE)),0,VLOOKUP(AG128,'Preisindizes Strom 2023 Bas.''15'!$T$8:$AE$82,11,FALSE))</f>
        <v>53.4</v>
      </c>
      <c r="AH131" s="233">
        <f>IF(ISNA(VLOOKUP(AH128,'Preisindizes Strom 2023 Bas.''15'!$T$8:$AE$82,11,FALSE)),0,VLOOKUP(AH128,'Preisindizes Strom 2023 Bas.''15'!$T$8:$AE$82,11,FALSE))</f>
        <v>57.1</v>
      </c>
      <c r="AI131" s="233">
        <f>IF(ISNA(VLOOKUP(AI128,'Preisindizes Strom 2023 Bas.''15'!$T$8:$AE$82,11,FALSE)),0,VLOOKUP(AI128,'Preisindizes Strom 2023 Bas.''15'!$T$8:$AE$82,11,FALSE))</f>
        <v>54.8</v>
      </c>
      <c r="AJ131" s="233">
        <f>IF(ISNA(VLOOKUP(AJ128,'Preisindizes Strom 2023 Bas.''15'!$T$8:$AE$82,11,FALSE)),0,VLOOKUP(AJ128,'Preisindizes Strom 2023 Bas.''15'!$T$8:$AE$82,11,FALSE))</f>
        <v>56.7</v>
      </c>
      <c r="AK131" s="233">
        <f>IF(ISNA(VLOOKUP(AK128,'Preisindizes Strom 2023 Bas.''15'!$T$8:$AE$82,11,FALSE)),0,VLOOKUP(AK128,'Preisindizes Strom 2023 Bas.''15'!$T$8:$AE$82,11,FALSE))</f>
        <v>57.5</v>
      </c>
      <c r="AL131" s="233">
        <f>IF(ISNA(VLOOKUP(AL128,'Preisindizes Strom 2023 Bas.''15'!$T$8:$AE$82,11,FALSE)),0,VLOOKUP(AL128,'Preisindizes Strom 2023 Bas.''15'!$T$8:$AE$82,11,FALSE))</f>
        <v>57.1</v>
      </c>
      <c r="AM131" s="233">
        <f>IF(ISNA(VLOOKUP(AM128,'Preisindizes Strom 2023 Bas.''15'!$T$8:$AE$82,11,FALSE)),0,VLOOKUP(AM128,'Preisindizes Strom 2023 Bas.''15'!$T$8:$AE$82,11,FALSE))</f>
        <v>61.5</v>
      </c>
      <c r="AN131" s="233">
        <f>IF(ISNA(VLOOKUP(AN128,'Preisindizes Strom 2023 Bas.''15'!$T$8:$AE$82,11,FALSE)),0,VLOOKUP(AN128,'Preisindizes Strom 2023 Bas.''15'!$T$8:$AE$82,11,FALSE))</f>
        <v>67.8</v>
      </c>
      <c r="AO131" s="233">
        <f>IF(ISNA(VLOOKUP(AO128,'Preisindizes Strom 2023 Bas.''15'!$T$8:$AE$82,11,FALSE)),0,VLOOKUP(AO128,'Preisindizes Strom 2023 Bas.''15'!$T$8:$AE$82,11,FALSE))</f>
        <v>71.3</v>
      </c>
      <c r="AP131" s="233">
        <f>IF(ISNA(VLOOKUP(AP128,'Preisindizes Strom 2023 Bas.''15'!$T$8:$AE$82,11,FALSE)),0,VLOOKUP(AP128,'Preisindizes Strom 2023 Bas.''15'!$T$8:$AE$82,11,FALSE))</f>
        <v>73.2</v>
      </c>
      <c r="AQ131" s="233">
        <f>IF(ISNA(VLOOKUP(AQ128,'Preisindizes Strom 2023 Bas.''15'!$T$8:$AE$82,11,FALSE)),0,VLOOKUP(AQ128,'Preisindizes Strom 2023 Bas.''15'!$T$8:$AE$82,11,FALSE))</f>
        <v>73.099999999999994</v>
      </c>
      <c r="AR131" s="233">
        <f>IF(ISNA(VLOOKUP(AR128,'Preisindizes Strom 2023 Bas.''15'!$T$8:$AE$82,11,FALSE)),0,VLOOKUP(AR128,'Preisindizes Strom 2023 Bas.''15'!$T$8:$AE$82,11,FALSE))</f>
        <v>73.400000000000006</v>
      </c>
      <c r="AS131" s="233">
        <f>IF(ISNA(VLOOKUP(AS128,'Preisindizes Strom 2023 Bas.''15'!$T$8:$AE$82,11,FALSE)),0,VLOOKUP(AS128,'Preisindizes Strom 2023 Bas.''15'!$T$8:$AE$82,11,FALSE))</f>
        <v>73.900000000000006</v>
      </c>
      <c r="AT131" s="233">
        <f>IF(ISNA(VLOOKUP(AT128,'Preisindizes Strom 2023 Bas.''15'!$T$8:$AE$82,11,FALSE)),0,VLOOKUP(AT128,'Preisindizes Strom 2023 Bas.''15'!$T$8:$AE$82,11,FALSE))</f>
        <v>75</v>
      </c>
      <c r="AU131" s="233">
        <f>IF(ISNA(VLOOKUP(AU128,'Preisindizes Strom 2023 Bas.''15'!$T$8:$AE$82,11,FALSE)),0,VLOOKUP(AU128,'Preisindizes Strom 2023 Bas.''15'!$T$8:$AE$82,11,FALSE))</f>
        <v>76.3</v>
      </c>
      <c r="AV131" s="233">
        <f>IF(ISNA(VLOOKUP(AV128,'Preisindizes Strom 2023 Bas.''15'!$T$8:$AE$82,11,FALSE)),0,VLOOKUP(AV128,'Preisindizes Strom 2023 Bas.''15'!$T$8:$AE$82,11,FALSE))</f>
        <v>77.900000000000006</v>
      </c>
      <c r="AW131" s="233">
        <f>IF(ISNA(VLOOKUP(AW128,'Preisindizes Strom 2023 Bas.''15'!$T$8:$AE$82,11,FALSE)),0,VLOOKUP(AW128,'Preisindizes Strom 2023 Bas.''15'!$T$8:$AE$82,11,FALSE))</f>
        <v>80</v>
      </c>
      <c r="AX131" s="233">
        <f>IF(ISNA(VLOOKUP(AX128,'Preisindizes Strom 2023 Bas.''15'!$T$8:$AE$82,11,FALSE)),0,VLOOKUP(AX128,'Preisindizes Strom 2023 Bas.''15'!$T$8:$AE$82,11,FALSE))</f>
        <v>82.3</v>
      </c>
      <c r="AY131" s="233">
        <f>IF(ISNA(VLOOKUP(AY128,'Preisindizes Strom 2023 Bas.''15'!$T$8:$AE$82,11,FALSE)),0,VLOOKUP(AY128,'Preisindizes Strom 2023 Bas.''15'!$T$8:$AE$82,11,FALSE))</f>
        <v>85.4</v>
      </c>
      <c r="AZ131" s="233">
        <f>IF(ISNA(VLOOKUP(AZ128,'Preisindizes Strom 2023 Bas.''15'!$T$8:$AE$82,11,FALSE)),0,VLOOKUP(AZ128,'Preisindizes Strom 2023 Bas.''15'!$T$8:$AE$82,11,FALSE))</f>
        <v>88</v>
      </c>
      <c r="BA131" s="233">
        <f>IF(ISNA(VLOOKUP(BA128,'Preisindizes Strom 2023 Bas.''15'!$T$8:$AE$82,11,FALSE)),0,VLOOKUP(BA128,'Preisindizes Strom 2023 Bas.''15'!$T$8:$AE$82,11,FALSE))</f>
        <v>88.3</v>
      </c>
      <c r="BB131" s="233">
        <f>IF(ISNA(VLOOKUP(BB128,'Preisindizes Strom 2023 Bas.''15'!$T$8:$AE$82,11,FALSE)),0,VLOOKUP(BB128,'Preisindizes Strom 2023 Bas.''15'!$T$8:$AE$82,11,FALSE))</f>
        <v>88.2</v>
      </c>
      <c r="BC131" s="233">
        <f>IF(ISNA(VLOOKUP(BC128,'Preisindizes Strom 2023 Bas.''15'!$T$8:$AE$82,11,FALSE)),0,VLOOKUP(BC128,'Preisindizes Strom 2023 Bas.''15'!$T$8:$AE$82,11,FALSE))</f>
        <v>87.8</v>
      </c>
      <c r="BD131" s="233">
        <f>IF(ISNA(VLOOKUP(BD128,'Preisindizes Strom 2023 Bas.''15'!$T$8:$AE$82,11,FALSE)),0,VLOOKUP(BD128,'Preisindizes Strom 2023 Bas.''15'!$T$8:$AE$82,11,FALSE))</f>
        <v>85.5</v>
      </c>
      <c r="BE131" s="233">
        <f>IF(ISNA(VLOOKUP(BE128,'Preisindizes Strom 2023 Bas.''15'!$T$8:$AE$82,11,FALSE)),0,VLOOKUP(BE128,'Preisindizes Strom 2023 Bas.''15'!$T$8:$AE$82,11,FALSE))</f>
        <v>84</v>
      </c>
      <c r="BF131" s="233">
        <f>IF(ISNA(VLOOKUP(BF128,'Preisindizes Strom 2023 Bas.''15'!$T$8:$AE$82,11,FALSE)),0,VLOOKUP(BF128,'Preisindizes Strom 2023 Bas.''15'!$T$8:$AE$82,11,FALSE))</f>
        <v>83.7</v>
      </c>
      <c r="BG131" s="233">
        <f>IF(ISNA(VLOOKUP(BG128,'Preisindizes Strom 2023 Bas.''15'!$T$8:$AE$82,11,FALSE)),0,VLOOKUP(BG128,'Preisindizes Strom 2023 Bas.''15'!$T$8:$AE$82,11,FALSE))</f>
        <v>83.8</v>
      </c>
      <c r="BH131" s="233">
        <f>IF(ISNA(VLOOKUP(BH128,'Preisindizes Strom 2023 Bas.''15'!$T$8:$AE$82,11,FALSE)),0,VLOOKUP(BH128,'Preisindizes Strom 2023 Bas.''15'!$T$8:$AE$82,11,FALSE))</f>
        <v>86.2</v>
      </c>
      <c r="BI131" s="233">
        <f>IF(ISNA(VLOOKUP(BI128,'Preisindizes Strom 2023 Bas.''15'!$T$8:$AE$82,11,FALSE)),0,VLOOKUP(BI128,'Preisindizes Strom 2023 Bas.''15'!$T$8:$AE$82,11,FALSE))</f>
        <v>86.4</v>
      </c>
      <c r="BJ131" s="233">
        <f>IF(ISNA(VLOOKUP(BJ128,'Preisindizes Strom 2023 Bas.''15'!$T$8:$AE$82,11,FALSE)),0,VLOOKUP(BJ128,'Preisindizes Strom 2023 Bas.''15'!$T$8:$AE$82,11,FALSE))</f>
        <v>84.9</v>
      </c>
      <c r="BK131" s="233">
        <f>IF(ISNA(VLOOKUP(BK128,'Preisindizes Strom 2023 Bas.''15'!$T$8:$AE$82,11,FALSE)),0,VLOOKUP(BK128,'Preisindizes Strom 2023 Bas.''15'!$T$8:$AE$82,11,FALSE))</f>
        <v>83.5</v>
      </c>
      <c r="BL131" s="233">
        <f>IF(ISNA(VLOOKUP(BL128,'Preisindizes Strom 2023 Bas.''15'!$T$8:$AE$82,11,FALSE)),0,VLOOKUP(BL128,'Preisindizes Strom 2023 Bas.''15'!$T$8:$AE$82,11,FALSE))</f>
        <v>85</v>
      </c>
      <c r="BM131" s="233">
        <f>IF(ISNA(VLOOKUP(BM128,'Preisindizes Strom 2023 Bas.''15'!$T$8:$AE$82,11,FALSE)),0,VLOOKUP(BM128,'Preisindizes Strom 2023 Bas.''15'!$T$8:$AE$82,11,FALSE))</f>
        <v>87.5</v>
      </c>
      <c r="BN131" s="233">
        <f>IF(ISNA(VLOOKUP(BN128,'Preisindizes Strom 2023 Bas.''15'!$T$8:$AE$82,11,FALSE)),0,VLOOKUP(BN128,'Preisindizes Strom 2023 Bas.''15'!$T$8:$AE$82,11,FALSE))</f>
        <v>89.7</v>
      </c>
      <c r="BO131" s="233">
        <f>IF(ISNA(VLOOKUP(BO128,'Preisindizes Strom 2023 Bas.''15'!$T$8:$AE$82,11,FALSE)),0,VLOOKUP(BO128,'Preisindizes Strom 2023 Bas.''15'!$T$8:$AE$82,11,FALSE))</f>
        <v>93.6</v>
      </c>
      <c r="BP131" s="233">
        <f>IF(ISNA(VLOOKUP(BP128,'Preisindizes Strom 2023 Bas.''15'!$T$8:$AE$82,11,FALSE)),0,VLOOKUP(BP128,'Preisindizes Strom 2023 Bas.''15'!$T$8:$AE$82,11,FALSE))</f>
        <v>96.5</v>
      </c>
      <c r="BQ131" s="233">
        <f>IF(ISNA(VLOOKUP(BQ128,'Preisindizes Strom 2023 Bas.''15'!$T$8:$AE$82,11,FALSE)),0,VLOOKUP(BQ128,'Preisindizes Strom 2023 Bas.''15'!$T$8:$AE$82,11,FALSE))</f>
        <v>95.5</v>
      </c>
      <c r="BR131" s="233">
        <f>IF(ISNA(VLOOKUP(BR128,'Preisindizes Strom 2023 Bas.''15'!$T$8:$AE$82,11,FALSE)),0,VLOOKUP(BR128,'Preisindizes Strom 2023 Bas.''15'!$T$8:$AE$82,11,FALSE))</f>
        <v>93.7</v>
      </c>
      <c r="BS131" s="233">
        <f>IF(ISNA(VLOOKUP(BS128,'Preisindizes Strom 2023 Bas.''15'!$T$8:$AE$82,11,FALSE)),0,VLOOKUP(BS128,'Preisindizes Strom 2023 Bas.''15'!$T$8:$AE$82,11,FALSE))</f>
        <v>96.9</v>
      </c>
      <c r="BT131" s="233">
        <f>IF(ISNA(VLOOKUP(BT128,'Preisindizes Strom 2023 Bas.''15'!$T$8:$AE$82,11,FALSE)),0,VLOOKUP(BT128,'Preisindizes Strom 2023 Bas.''15'!$T$8:$AE$82,11,FALSE))</f>
        <v>97.3</v>
      </c>
      <c r="BU131" s="233">
        <f>IF(ISNA(VLOOKUP(BU128,'Preisindizes Strom 2023 Bas.''15'!$T$8:$AE$82,11,FALSE)),0,VLOOKUP(BU128,'Preisindizes Strom 2023 Bas.''15'!$T$8:$AE$82,11,FALSE))</f>
        <v>97.2</v>
      </c>
      <c r="BV131" s="233">
        <f>IF(ISNA(VLOOKUP(BV128,'Preisindizes Strom 2023 Bas.''15'!$T$8:$AE$82,11,FALSE)),0,VLOOKUP(BV128,'Preisindizes Strom 2023 Bas.''15'!$T$8:$AE$82,11,FALSE))</f>
        <v>97.9</v>
      </c>
      <c r="BW131" s="233">
        <f>IF(ISNA(VLOOKUP(BW128,'Preisindizes Strom 2023 Bas.''15'!$T$8:$AE$82,11,FALSE)),0,VLOOKUP(BW128,'Preisindizes Strom 2023 Bas.''15'!$T$8:$AE$82,11,FALSE))</f>
        <v>100</v>
      </c>
      <c r="BX131" s="233">
        <f>IF(ISNA(VLOOKUP(BX128,'Preisindizes Strom 2023 Bas.''15'!$T$8:$AE$82,11,FALSE)),0,VLOOKUP(BX128,'Preisindizes Strom 2023 Bas.''15'!$T$8:$AE$82,11,FALSE))</f>
        <v>100</v>
      </c>
      <c r="BY131" s="233">
        <f>IF(ISNA(VLOOKUP(BY128,'Preisindizes Strom 2023 Bas.''15'!$T$8:$AE$82,11,FALSE)),0,VLOOKUP(BY128,'Preisindizes Strom 2023 Bas.''15'!$T$8:$AE$82,11,FALSE))</f>
        <v>102.8</v>
      </c>
      <c r="BZ131" s="233">
        <f>IF(ISNA(VLOOKUP(BZ128,'Preisindizes Strom 2023 Bas.''15'!$T$8:$AE$82,11,FALSE)),0,VLOOKUP(BZ128,'Preisindizes Strom 2023 Bas.''15'!$T$8:$AE$82,11,FALSE))</f>
        <v>107.3</v>
      </c>
      <c r="CA131" s="233">
        <f>IF(ISNA(VLOOKUP(CA128,'Preisindizes Strom 2023 Bas.''15'!$T$8:$AE$82,11,FALSE)),0,VLOOKUP(CA128,'Preisindizes Strom 2023 Bas.''15'!$T$8:$AE$82,11,FALSE))</f>
        <v>111.3</v>
      </c>
      <c r="CB131" s="233">
        <f>IF(ISNA(VLOOKUP(CB128,'Preisindizes Strom 2023 Bas.''15'!$T$8:$AE$82,11,FALSE)),0,VLOOKUP(CB128,'Preisindizes Strom 2023 Bas.''15'!$T$8:$AE$82,11,FALSE))</f>
        <v>113.5</v>
      </c>
      <c r="CC131" s="233">
        <f>IF(ISNA(VLOOKUP(CC128,'Preisindizes Strom 2023 Bas.''15'!$T$8:$AE$82,11,FALSE)),0,VLOOKUP(CC128,'Preisindizes Strom 2023 Bas.''15'!$T$8:$AE$82,11,FALSE))</f>
        <v>119.7</v>
      </c>
      <c r="CD131" s="233">
        <f>IF(ISNA(VLOOKUP(CD128,'Preisindizes Strom 2023 Bas.''15'!$T$8:$AE$82,11,FALSE)),0,VLOOKUP(CD128,'Preisindizes Strom 2023 Bas.''15'!$T$8:$AE$82,11,FALSE))</f>
        <v>143.80000000000001</v>
      </c>
      <c r="CE131" s="233">
        <f>IF(ISNA(VLOOKUP(CE128,'Preisindizes Strom 2023 Bas.''15'!$T$8:$AE$82,11,FALSE)),0,VLOOKUP(CE128,'Preisindizes Strom 2023 Bas.''15'!$T$8:$AE$82,11,FALSE))</f>
        <v>154</v>
      </c>
    </row>
    <row r="132" spans="2:83" x14ac:dyDescent="0.6">
      <c r="B132" s="1" t="s">
        <v>328</v>
      </c>
      <c r="E132" s="233"/>
      <c r="F132" s="233"/>
      <c r="G132" s="233"/>
      <c r="H132" s="233"/>
      <c r="I132" s="233"/>
      <c r="J132" s="233"/>
      <c r="K132" s="233"/>
      <c r="L132" s="233"/>
      <c r="M132" s="233"/>
      <c r="N132" s="233"/>
      <c r="O132" s="233"/>
      <c r="P132" s="233"/>
      <c r="Q132" s="233"/>
      <c r="R132" s="233">
        <f>IF(ISNA(VLOOKUP(R128,'Preisindizes Strom 2023 Bas.''15'!$AG$8:$AO$82,8,FALSE)),0,VLOOKUP(R128,'Preisindizes Strom 2023 Bas.''15'!$AG$8:$AO$82,8,FALSE))</f>
        <v>28.7</v>
      </c>
      <c r="S132" s="233">
        <f>IF(ISNA(VLOOKUP(S128,'Preisindizes Strom 2023 Bas.''15'!$AG$8:$AO$82,8,FALSE)),0,VLOOKUP(S128,'Preisindizes Strom 2023 Bas.''15'!$AG$8:$AO$82,8,FALSE))</f>
        <v>29.1</v>
      </c>
      <c r="T132" s="233">
        <f>IF(ISNA(VLOOKUP(T128,'Preisindizes Strom 2023 Bas.''15'!$AG$8:$AO$82,8,FALSE)),0,VLOOKUP(T128,'Preisindizes Strom 2023 Bas.''15'!$AG$8:$AO$82,8,FALSE))</f>
        <v>30</v>
      </c>
      <c r="U132" s="233">
        <f>IF(ISNA(VLOOKUP(U128,'Preisindizes Strom 2023 Bas.''15'!$AG$8:$AO$82,8,FALSE)),0,VLOOKUP(U128,'Preisindizes Strom 2023 Bas.''15'!$AG$8:$AO$82,8,FALSE))</f>
        <v>30.9</v>
      </c>
      <c r="V132" s="233">
        <f>IF(ISNA(VLOOKUP(V128,'Preisindizes Strom 2023 Bas.''15'!$AG$8:$AO$82,8,FALSE)),0,VLOOKUP(V128,'Preisindizes Strom 2023 Bas.''15'!$AG$8:$AO$82,8,FALSE))</f>
        <v>31.6</v>
      </c>
      <c r="W132" s="233">
        <f>IF(ISNA(VLOOKUP(W128,'Preisindizes Strom 2023 Bas.''15'!$AG$8:$AO$82,8,FALSE)),0,VLOOKUP(W128,'Preisindizes Strom 2023 Bas.''15'!$AG$8:$AO$82,8,FALSE))</f>
        <v>32.299999999999997</v>
      </c>
      <c r="X132" s="233">
        <f>IF(ISNA(VLOOKUP(X128,'Preisindizes Strom 2023 Bas.''15'!$AG$8:$AO$82,8,FALSE)),0,VLOOKUP(X128,'Preisindizes Strom 2023 Bas.''15'!$AG$8:$AO$82,8,FALSE))</f>
        <v>32.799999999999997</v>
      </c>
      <c r="Y132" s="233">
        <f>IF(ISNA(VLOOKUP(Y128,'Preisindizes Strom 2023 Bas.''15'!$AG$8:$AO$82,8,FALSE)),0,VLOOKUP(Y128,'Preisindizes Strom 2023 Bas.''15'!$AG$8:$AO$82,8,FALSE))</f>
        <v>33</v>
      </c>
      <c r="Z132" s="233">
        <f>IF(ISNA(VLOOKUP(Z128,'Preisindizes Strom 2023 Bas.''15'!$AG$8:$AO$82,8,FALSE)),0,VLOOKUP(Z128,'Preisindizes Strom 2023 Bas.''15'!$AG$8:$AO$82,8,FALSE))</f>
        <v>33.4</v>
      </c>
      <c r="AA132" s="233">
        <f>IF(ISNA(VLOOKUP(AA128,'Preisindizes Strom 2023 Bas.''15'!$AG$8:$AO$82,8,FALSE)),0,VLOOKUP(AA128,'Preisindizes Strom 2023 Bas.''15'!$AG$8:$AO$82,8,FALSE))</f>
        <v>32.700000000000003</v>
      </c>
      <c r="AB132" s="233">
        <f>IF(ISNA(VLOOKUP(AB128,'Preisindizes Strom 2023 Bas.''15'!$AG$8:$AO$82,8,FALSE)),0,VLOOKUP(AB128,'Preisindizes Strom 2023 Bas.''15'!$AG$8:$AO$82,8,FALSE))</f>
        <v>33.200000000000003</v>
      </c>
      <c r="AC132" s="233">
        <f>IF(ISNA(VLOOKUP(AC128,'Preisindizes Strom 2023 Bas.''15'!$AG$8:$AO$82,8,FALSE)),0,VLOOKUP(AC128,'Preisindizes Strom 2023 Bas.''15'!$AG$8:$AO$82,8,FALSE))</f>
        <v>34</v>
      </c>
      <c r="AD132" s="233">
        <f>IF(ISNA(VLOOKUP(AD128,'Preisindizes Strom 2023 Bas.''15'!$AG$8:$AO$82,8,FALSE)),0,VLOOKUP(AD128,'Preisindizes Strom 2023 Bas.''15'!$AG$8:$AO$82,8,FALSE))</f>
        <v>37</v>
      </c>
      <c r="AE132" s="233">
        <f>IF(ISNA(VLOOKUP(AE128,'Preisindizes Strom 2023 Bas.''15'!$AG$8:$AO$82,8,FALSE)),0,VLOOKUP(AE128,'Preisindizes Strom 2023 Bas.''15'!$AG$8:$AO$82,8,FALSE))</f>
        <v>39</v>
      </c>
      <c r="AF132" s="233">
        <f>IF(ISNA(VLOOKUP(AF128,'Preisindizes Strom 2023 Bas.''15'!$AG$8:$AO$82,8,FALSE)),0,VLOOKUP(AF128,'Preisindizes Strom 2023 Bas.''15'!$AG$8:$AO$82,8,FALSE))</f>
        <v>40.299999999999997</v>
      </c>
      <c r="AG132" s="233">
        <f>IF(ISNA(VLOOKUP(AG128,'Preisindizes Strom 2023 Bas.''15'!$AG$8:$AO$82,8,FALSE)),0,VLOOKUP(AG128,'Preisindizes Strom 2023 Bas.''15'!$AG$8:$AO$82,8,FALSE))</f>
        <v>42.5</v>
      </c>
      <c r="AH132" s="233">
        <f>IF(ISNA(VLOOKUP(AH128,'Preisindizes Strom 2023 Bas.''15'!$AG$8:$AO$82,8,FALSE)),0,VLOOKUP(AH128,'Preisindizes Strom 2023 Bas.''15'!$AG$8:$AO$82,8,FALSE))</f>
        <v>47.3</v>
      </c>
      <c r="AI132" s="233">
        <f>IF(ISNA(VLOOKUP(AI128,'Preisindizes Strom 2023 Bas.''15'!$AG$8:$AO$82,8,FALSE)),0,VLOOKUP(AI128,'Preisindizes Strom 2023 Bas.''15'!$AG$8:$AO$82,8,FALSE))</f>
        <v>49</v>
      </c>
      <c r="AJ132" s="233">
        <f>IF(ISNA(VLOOKUP(AJ128,'Preisindizes Strom 2023 Bas.''15'!$AG$8:$AO$82,8,FALSE)),0,VLOOKUP(AJ128,'Preisindizes Strom 2023 Bas.''15'!$AG$8:$AO$82,8,FALSE))</f>
        <v>50.6</v>
      </c>
      <c r="AK132" s="233">
        <f>IF(ISNA(VLOOKUP(AK128,'Preisindizes Strom 2023 Bas.''15'!$AG$8:$AO$82,8,FALSE)),0,VLOOKUP(AK128,'Preisindizes Strom 2023 Bas.''15'!$AG$8:$AO$82,8,FALSE))</f>
        <v>52.2</v>
      </c>
      <c r="AL132" s="233">
        <f>IF(ISNA(VLOOKUP(AL128,'Preisindizes Strom 2023 Bas.''15'!$AG$8:$AO$82,8,FALSE)),0,VLOOKUP(AL128,'Preisindizes Strom 2023 Bas.''15'!$AG$8:$AO$82,8,FALSE))</f>
        <v>53.5</v>
      </c>
      <c r="AM132" s="233">
        <f>IF(ISNA(VLOOKUP(AM128,'Preisindizes Strom 2023 Bas.''15'!$AG$8:$AO$82,8,FALSE)),0,VLOOKUP(AM128,'Preisindizes Strom 2023 Bas.''15'!$AG$8:$AO$82,8,FALSE))</f>
        <v>56.5</v>
      </c>
      <c r="AN132" s="233">
        <f>IF(ISNA(VLOOKUP(AN128,'Preisindizes Strom 2023 Bas.''15'!$AG$8:$AO$82,8,FALSE)),0,VLOOKUP(AN128,'Preisindizes Strom 2023 Bas.''15'!$AG$8:$AO$82,8,FALSE))</f>
        <v>61.1</v>
      </c>
      <c r="AO132" s="233">
        <f>IF(ISNA(VLOOKUP(AO128,'Preisindizes Strom 2023 Bas.''15'!$AG$8:$AO$82,8,FALSE)),0,VLOOKUP(AO128,'Preisindizes Strom 2023 Bas.''15'!$AG$8:$AO$82,8,FALSE))</f>
        <v>64.3</v>
      </c>
      <c r="AP132" s="233">
        <f>IF(ISNA(VLOOKUP(AP128,'Preisindizes Strom 2023 Bas.''15'!$AG$8:$AO$82,8,FALSE)),0,VLOOKUP(AP128,'Preisindizes Strom 2023 Bas.''15'!$AG$8:$AO$82,8,FALSE))</f>
        <v>66.599999999999994</v>
      </c>
      <c r="AQ132" s="233">
        <f>IF(ISNA(VLOOKUP(AQ128,'Preisindizes Strom 2023 Bas.''15'!$AG$8:$AO$82,8,FALSE)),0,VLOOKUP(AQ128,'Preisindizes Strom 2023 Bas.''15'!$AG$8:$AO$82,8,FALSE))</f>
        <v>67.3</v>
      </c>
      <c r="AR132" s="233">
        <f>IF(ISNA(VLOOKUP(AR128,'Preisindizes Strom 2023 Bas.''15'!$AG$8:$AO$82,8,FALSE)),0,VLOOKUP(AR128,'Preisindizes Strom 2023 Bas.''15'!$AG$8:$AO$82,8,FALSE))</f>
        <v>68.8</v>
      </c>
      <c r="AS132" s="233">
        <f>IF(ISNA(VLOOKUP(AS128,'Preisindizes Strom 2023 Bas.''15'!$AG$8:$AO$82,8,FALSE)),0,VLOOKUP(AS128,'Preisindizes Strom 2023 Bas.''15'!$AG$8:$AO$82,8,FALSE))</f>
        <v>69.900000000000006</v>
      </c>
      <c r="AT132" s="233">
        <f>IF(ISNA(VLOOKUP(AT128,'Preisindizes Strom 2023 Bas.''15'!$AG$8:$AO$82,8,FALSE)),0,VLOOKUP(AT128,'Preisindizes Strom 2023 Bas.''15'!$AG$8:$AO$82,8,FALSE))</f>
        <v>70</v>
      </c>
      <c r="AU132" s="233">
        <f>IF(ISNA(VLOOKUP(AU128,'Preisindizes Strom 2023 Bas.''15'!$AG$8:$AO$82,8,FALSE)),0,VLOOKUP(AU128,'Preisindizes Strom 2023 Bas.''15'!$AG$8:$AO$82,8,FALSE))</f>
        <v>69.3</v>
      </c>
      <c r="AV132" s="233">
        <f>IF(ISNA(VLOOKUP(AV128,'Preisindizes Strom 2023 Bas.''15'!$AG$8:$AO$82,8,FALSE)),0,VLOOKUP(AV128,'Preisindizes Strom 2023 Bas.''15'!$AG$8:$AO$82,8,FALSE))</f>
        <v>70.400000000000006</v>
      </c>
      <c r="AW132" s="233">
        <f>IF(ISNA(VLOOKUP(AW128,'Preisindizes Strom 2023 Bas.''15'!$AG$8:$AO$82,8,FALSE)),0,VLOOKUP(AW128,'Preisindizes Strom 2023 Bas.''15'!$AG$8:$AO$82,8,FALSE))</f>
        <v>72.3</v>
      </c>
      <c r="AX132" s="233">
        <f>IF(ISNA(VLOOKUP(AX128,'Preisindizes Strom 2023 Bas.''15'!$AG$8:$AO$82,8,FALSE)),0,VLOOKUP(AX128,'Preisindizes Strom 2023 Bas.''15'!$AG$8:$AO$82,8,FALSE))</f>
        <v>74.7</v>
      </c>
      <c r="AY132" s="233">
        <f>IF(ISNA(VLOOKUP(AY128,'Preisindizes Strom 2023 Bas.''15'!$AG$8:$AO$82,8,FALSE)),0,VLOOKUP(AY128,'Preisindizes Strom 2023 Bas.''15'!$AG$8:$AO$82,8,FALSE))</f>
        <v>77.599999999999994</v>
      </c>
      <c r="AZ132" s="233">
        <f>IF(ISNA(VLOOKUP(AZ128,'Preisindizes Strom 2023 Bas.''15'!$AG$8:$AO$82,8,FALSE)),0,VLOOKUP(AZ128,'Preisindizes Strom 2023 Bas.''15'!$AG$8:$AO$82,8,FALSE))</f>
        <v>80</v>
      </c>
      <c r="BA132" s="233">
        <f>IF(ISNA(VLOOKUP(BA128,'Preisindizes Strom 2023 Bas.''15'!$AG$8:$AO$82,8,FALSE)),0,VLOOKUP(BA128,'Preisindizes Strom 2023 Bas.''15'!$AG$8:$AO$82,8,FALSE))</f>
        <v>80.900000000000006</v>
      </c>
      <c r="BB132" s="233">
        <f>IF(ISNA(VLOOKUP(BB128,'Preisindizes Strom 2023 Bas.''15'!$AG$8:$AO$82,8,FALSE)),0,VLOOKUP(BB128,'Preisindizes Strom 2023 Bas.''15'!$AG$8:$AO$82,8,FALSE))</f>
        <v>81.400000000000006</v>
      </c>
      <c r="BC132" s="233">
        <f>IF(ISNA(VLOOKUP(BC128,'Preisindizes Strom 2023 Bas.''15'!$AG$8:$AO$82,8,FALSE)),0,VLOOKUP(BC128,'Preisindizes Strom 2023 Bas.''15'!$AG$8:$AO$82,8,FALSE))</f>
        <v>82.6</v>
      </c>
      <c r="BD132" s="233">
        <f>IF(ISNA(VLOOKUP(BD128,'Preisindizes Strom 2023 Bas.''15'!$AG$8:$AO$82,8,FALSE)),0,VLOOKUP(BD128,'Preisindizes Strom 2023 Bas.''15'!$AG$8:$AO$82,8,FALSE))</f>
        <v>81.2</v>
      </c>
      <c r="BE132" s="233">
        <f>IF(ISNA(VLOOKUP(BE128,'Preisindizes Strom 2023 Bas.''15'!$AG$8:$AO$82,8,FALSE)),0,VLOOKUP(BE128,'Preisindizes Strom 2023 Bas.''15'!$AG$8:$AO$82,8,FALSE))</f>
        <v>81.3</v>
      </c>
      <c r="BF132" s="233">
        <f>IF(ISNA(VLOOKUP(BF128,'Preisindizes Strom 2023 Bas.''15'!$AG$8:$AO$82,8,FALSE)),0,VLOOKUP(BF128,'Preisindizes Strom 2023 Bas.''15'!$AG$8:$AO$82,8,FALSE))</f>
        <v>80.8</v>
      </c>
      <c r="BG132" s="233">
        <f>IF(ISNA(VLOOKUP(BG128,'Preisindizes Strom 2023 Bas.''15'!$AG$8:$AO$82,8,FALSE)),0,VLOOKUP(BG128,'Preisindizes Strom 2023 Bas.''15'!$AG$8:$AO$82,8,FALSE))</f>
        <v>79.900000000000006</v>
      </c>
      <c r="BH132" s="233">
        <f>IF(ISNA(VLOOKUP(BH128,'Preisindizes Strom 2023 Bas.''15'!$AG$8:$AO$82,8,FALSE)),0,VLOOKUP(BH128,'Preisindizes Strom 2023 Bas.''15'!$AG$8:$AO$82,8,FALSE))</f>
        <v>80.900000000000006</v>
      </c>
      <c r="BI132" s="233">
        <f>IF(ISNA(VLOOKUP(BI128,'Preisindizes Strom 2023 Bas.''15'!$AG$8:$AO$82,8,FALSE)),0,VLOOKUP(BI128,'Preisindizes Strom 2023 Bas.''15'!$AG$8:$AO$82,8,FALSE))</f>
        <v>82.5</v>
      </c>
      <c r="BJ132" s="233">
        <f>IF(ISNA(VLOOKUP(BJ128,'Preisindizes Strom 2023 Bas.''15'!$AG$8:$AO$82,8,FALSE)),0,VLOOKUP(BJ128,'Preisindizes Strom 2023 Bas.''15'!$AG$8:$AO$82,8,FALSE))</f>
        <v>82.1</v>
      </c>
      <c r="BK132" s="233">
        <f>IF(ISNA(VLOOKUP(BK128,'Preisindizes Strom 2023 Bas.''15'!$AG$8:$AO$82,8,FALSE)),0,VLOOKUP(BK128,'Preisindizes Strom 2023 Bas.''15'!$AG$8:$AO$82,8,FALSE))</f>
        <v>82.8</v>
      </c>
      <c r="BL132" s="233">
        <f>IF(ISNA(VLOOKUP(BL128,'Preisindizes Strom 2023 Bas.''15'!$AG$8:$AO$82,8,FALSE)),0,VLOOKUP(BL128,'Preisindizes Strom 2023 Bas.''15'!$AG$8:$AO$82,8,FALSE))</f>
        <v>83.6</v>
      </c>
      <c r="BM132" s="233">
        <f>IF(ISNA(VLOOKUP(BM128,'Preisindizes Strom 2023 Bas.''15'!$AG$8:$AO$82,8,FALSE)),0,VLOOKUP(BM128,'Preisindizes Strom 2023 Bas.''15'!$AG$8:$AO$82,8,FALSE))</f>
        <v>85.7</v>
      </c>
      <c r="BN132" s="233">
        <f>IF(ISNA(VLOOKUP(BN128,'Preisindizes Strom 2023 Bas.''15'!$AG$8:$AO$82,8,FALSE)),0,VLOOKUP(BN128,'Preisindizes Strom 2023 Bas.''15'!$AG$8:$AO$82,8,FALSE))</f>
        <v>89.5</v>
      </c>
      <c r="BO132" s="233">
        <f>IF(ISNA(VLOOKUP(BO128,'Preisindizes Strom 2023 Bas.''15'!$AG$8:$AO$82,8,FALSE)),0,VLOOKUP(BO128,'Preisindizes Strom 2023 Bas.''15'!$AG$8:$AO$82,8,FALSE))</f>
        <v>91.1</v>
      </c>
      <c r="BP132" s="233">
        <f>IF(ISNA(VLOOKUP(BP128,'Preisindizes Strom 2023 Bas.''15'!$AG$8:$AO$82,8,FALSE)),0,VLOOKUP(BP128,'Preisindizes Strom 2023 Bas.''15'!$AG$8:$AO$82,8,FALSE))</f>
        <v>95.1</v>
      </c>
      <c r="BQ132" s="233">
        <f>IF(ISNA(VLOOKUP(BQ128,'Preisindizes Strom 2023 Bas.''15'!$AG$8:$AO$82,8,FALSE)),0,VLOOKUP(BQ128,'Preisindizes Strom 2023 Bas.''15'!$AG$8:$AO$82,8,FALSE))</f>
        <v>93.5</v>
      </c>
      <c r="BR132" s="233">
        <f>IF(ISNA(VLOOKUP(BR128,'Preisindizes Strom 2023 Bas.''15'!$AG$8:$AO$82,8,FALSE)),0,VLOOKUP(BR128,'Preisindizes Strom 2023 Bas.''15'!$AG$8:$AO$82,8,FALSE))</f>
        <v>94.2</v>
      </c>
      <c r="BS132" s="233">
        <f>IF(ISNA(VLOOKUP(BS128,'Preisindizes Strom 2023 Bas.''15'!$AG$8:$AO$82,8,FALSE)),0,VLOOKUP(BS128,'Preisindizes Strom 2023 Bas.''15'!$AG$8:$AO$82,8,FALSE))</f>
        <v>97.8</v>
      </c>
      <c r="BT132" s="233">
        <f>IF(ISNA(VLOOKUP(BT128,'Preisindizes Strom 2023 Bas.''15'!$AG$8:$AO$82,8,FALSE)),0,VLOOKUP(BT128,'Preisindizes Strom 2023 Bas.''15'!$AG$8:$AO$82,8,FALSE))</f>
        <v>99.5</v>
      </c>
      <c r="BU132" s="233">
        <f>IF(ISNA(VLOOKUP(BU128,'Preisindizes Strom 2023 Bas.''15'!$AG$8:$AO$82,8,FALSE)),0,VLOOKUP(BU128,'Preisindizes Strom 2023 Bas.''15'!$AG$8:$AO$82,8,FALSE))</f>
        <v>100.1</v>
      </c>
      <c r="BV132" s="233">
        <f>IF(ISNA(VLOOKUP(BV128,'Preisindizes Strom 2023 Bas.''15'!$AG$8:$AO$82,8,FALSE)),0,VLOOKUP(BV128,'Preisindizes Strom 2023 Bas.''15'!$AG$8:$AO$82,8,FALSE))</f>
        <v>100.2</v>
      </c>
      <c r="BW132" s="233">
        <f>IF(ISNA(VLOOKUP(BW128,'Preisindizes Strom 2023 Bas.''15'!$AG$8:$AO$82,8,FALSE)),0,VLOOKUP(BW128,'Preisindizes Strom 2023 Bas.''15'!$AG$8:$AO$82,8,FALSE))</f>
        <v>100</v>
      </c>
      <c r="BX132" s="233">
        <f>IF(ISNA(VLOOKUP(BX128,'Preisindizes Strom 2023 Bas.''15'!$AG$8:$AO$82,8,FALSE)),0,VLOOKUP(BX128,'Preisindizes Strom 2023 Bas.''15'!$AG$8:$AO$82,8,FALSE))</f>
        <v>99.7</v>
      </c>
      <c r="BY132" s="233">
        <f>IF(ISNA(VLOOKUP(BY128,'Preisindizes Strom 2023 Bas.''15'!$AG$8:$AO$82,8,FALSE)),0,VLOOKUP(BY128,'Preisindizes Strom 2023 Bas.''15'!$AG$8:$AO$82,8,FALSE))</f>
        <v>102.6</v>
      </c>
      <c r="BZ132" s="233">
        <f>IF(ISNA(VLOOKUP(BZ128,'Preisindizes Strom 2023 Bas.''15'!$AG$8:$AO$82,8,FALSE)),0,VLOOKUP(BZ128,'Preisindizes Strom 2023 Bas.''15'!$AG$8:$AO$82,8,FALSE))</f>
        <v>106.3</v>
      </c>
      <c r="CA132" s="233">
        <f>IF(ISNA(VLOOKUP(CA128,'Preisindizes Strom 2023 Bas.''15'!$AG$8:$AO$82,8,FALSE)),0,VLOOKUP(CA128,'Preisindizes Strom 2023 Bas.''15'!$AG$8:$AO$82,8,FALSE))</f>
        <v>109.3</v>
      </c>
      <c r="CB132" s="233">
        <f>IF(ISNA(VLOOKUP(CB128,'Preisindizes Strom 2023 Bas.''15'!$AG$8:$AO$82,8,FALSE)),0,VLOOKUP(CB128,'Preisindizes Strom 2023 Bas.''15'!$AG$8:$AO$82,8,FALSE))</f>
        <v>109.9</v>
      </c>
      <c r="CC132" s="233">
        <f>IF(ISNA(VLOOKUP(CC128,'Preisindizes Strom 2023 Bas.''15'!$AG$8:$AO$82,8,FALSE)),0,VLOOKUP(CC128,'Preisindizes Strom 2023 Bas.''15'!$AG$8:$AO$82,8,FALSE))</f>
        <v>118.7</v>
      </c>
      <c r="CD132" s="233">
        <f>IF(ISNA(VLOOKUP(CD128,'Preisindizes Strom 2023 Bas.''15'!$AG$8:$AO$82,8,FALSE)),0,VLOOKUP(CD128,'Preisindizes Strom 2023 Bas.''15'!$AG$8:$AO$82,8,FALSE))</f>
        <v>149.80000000000001</v>
      </c>
      <c r="CE132" s="233">
        <f>IF(ISNA(VLOOKUP(CE128,'Preisindizes Strom 2023 Bas.''15'!$AG$8:$AO$82,8,FALSE)),0,VLOOKUP(CE128,'Preisindizes Strom 2023 Bas.''15'!$AG$8:$AO$82,8,FALSE))</f>
        <v>152.6</v>
      </c>
    </row>
    <row r="133" spans="2:83" x14ac:dyDescent="0.6">
      <c r="B133" s="1" t="s">
        <v>329</v>
      </c>
      <c r="D133" s="1">
        <f>IF(ISNA(VLOOKUP(D128,'Preisindizes Strom 2023 Bas.''15'!$AQ$8:$AU$91,4,FALSE)),0,VLOOKUP(D128,'Preisindizes Strom 2023 Bas.''15'!$AQ$8:$AU$91,4,FALSE))</f>
        <v>0</v>
      </c>
      <c r="E133" s="233">
        <f>IF(ISNA(VLOOKUP(E128,'Preisindizes Strom 2023 Bas.''15'!$AQ$8:$AU$91,4,FALSE)),0,VLOOKUP(E128,'Preisindizes Strom 2023 Bas.''15'!$AQ$8:$AU$91,4,FALSE))</f>
        <v>0</v>
      </c>
      <c r="F133" s="233">
        <f>IF(ISNA(VLOOKUP(F128,'Preisindizes Strom 2023 Bas.''15'!$AQ$8:$AU$91,4,FALSE)),0,VLOOKUP(F128,'Preisindizes Strom 2023 Bas.''15'!$AQ$8:$AU$91,4,FALSE))</f>
        <v>0</v>
      </c>
      <c r="G133" s="233">
        <f>IF(ISNA(VLOOKUP(G128,'Preisindizes Strom 2023 Bas.''15'!$AQ$8:$AU$91,4,FALSE)),0,VLOOKUP(G128,'Preisindizes Strom 2023 Bas.''15'!$AQ$8:$AU$91,4,FALSE))</f>
        <v>0</v>
      </c>
      <c r="H133" s="233">
        <f>IF(ISNA(VLOOKUP(H128,'Preisindizes Strom 2023 Bas.''15'!$AQ$8:$AU$91,4,FALSE)),0,VLOOKUP(H128,'Preisindizes Strom 2023 Bas.''15'!$AQ$8:$AU$91,4,FALSE))</f>
        <v>0</v>
      </c>
      <c r="I133" s="233">
        <f>IF(ISNA(VLOOKUP(I128,'Preisindizes Strom 2023 Bas.''15'!$AQ$8:$AU$91,4,FALSE)),0,VLOOKUP(I128,'Preisindizes Strom 2023 Bas.''15'!$AQ$8:$AU$91,4,FALSE))</f>
        <v>27.7</v>
      </c>
      <c r="J133" s="233">
        <f>IF(ISNA(VLOOKUP(J128,'Preisindizes Strom 2023 Bas.''15'!$AQ$8:$AU$91,4,FALSE)),0,VLOOKUP(J128,'Preisindizes Strom 2023 Bas.''15'!$AQ$8:$AU$91,4,FALSE))</f>
        <v>27</v>
      </c>
      <c r="K133" s="233">
        <f>IF(ISNA(VLOOKUP(K128,'Preisindizes Strom 2023 Bas.''15'!$AQ$8:$AU$91,4,FALSE)),0,VLOOKUP(K128,'Preisindizes Strom 2023 Bas.''15'!$AQ$8:$AU$91,4,FALSE))</f>
        <v>32</v>
      </c>
      <c r="L133" s="233">
        <f>IF(ISNA(VLOOKUP(L128,'Preisindizes Strom 2023 Bas.''15'!$AQ$8:$AU$91,4,FALSE)),0,VLOOKUP(L128,'Preisindizes Strom 2023 Bas.''15'!$AQ$8:$AU$91,4,FALSE))</f>
        <v>32.700000000000003</v>
      </c>
      <c r="M133" s="233">
        <f>IF(ISNA(VLOOKUP(M128,'Preisindizes Strom 2023 Bas.''15'!$AQ$8:$AU$91,4,FALSE)),0,VLOOKUP(M128,'Preisindizes Strom 2023 Bas.''15'!$AQ$8:$AU$91,4,FALSE))</f>
        <v>31.9</v>
      </c>
      <c r="N133" s="233">
        <f>IF(ISNA(VLOOKUP(N128,'Preisindizes Strom 2023 Bas.''15'!$AQ$8:$AU$91,4,FALSE)),0,VLOOKUP(N128,'Preisindizes Strom 2023 Bas.''15'!$AQ$8:$AU$91,4,FALSE))</f>
        <v>31.4</v>
      </c>
      <c r="O133" s="233">
        <f>IF(ISNA(VLOOKUP(O128,'Preisindizes Strom 2023 Bas.''15'!$AQ$8:$AU$91,4,FALSE)),0,VLOOKUP(O128,'Preisindizes Strom 2023 Bas.''15'!$AQ$8:$AU$91,4,FALSE))</f>
        <v>32</v>
      </c>
      <c r="P133" s="233">
        <f>IF(ISNA(VLOOKUP(P128,'Preisindizes Strom 2023 Bas.''15'!$AQ$8:$AU$91,4,FALSE)),0,VLOOKUP(P128,'Preisindizes Strom 2023 Bas.''15'!$AQ$8:$AU$91,4,FALSE))</f>
        <v>32.5</v>
      </c>
      <c r="Q133" s="233">
        <f>IF(ISNA(VLOOKUP(Q128,'Preisindizes Strom 2023 Bas.''15'!$AQ$8:$AU$91,4,FALSE)),0,VLOOKUP(Q128,'Preisindizes Strom 2023 Bas.''15'!$AQ$8:$AU$91,4,FALSE))</f>
        <v>33.1</v>
      </c>
      <c r="R133" s="233">
        <f>IF(ISNA(VLOOKUP(R128,'Preisindizes Strom 2023 Bas.''15'!$AQ$8:$AU$91,4,FALSE)),0,VLOOKUP(R128,'Preisindizes Strom 2023 Bas.''15'!$AQ$8:$AU$91,4,FALSE))</f>
        <v>32.9</v>
      </c>
      <c r="S133" s="233">
        <f>IF(ISNA(VLOOKUP(S128,'Preisindizes Strom 2023 Bas.''15'!$AQ$8:$AU$91,4,FALSE)),0,VLOOKUP(S128,'Preisindizes Strom 2023 Bas.''15'!$AQ$8:$AU$91,4,FALSE))</f>
        <v>32.700000000000003</v>
      </c>
      <c r="T133" s="233">
        <f>IF(ISNA(VLOOKUP(T128,'Preisindizes Strom 2023 Bas.''15'!$AQ$8:$AU$91,4,FALSE)),0,VLOOKUP(T128,'Preisindizes Strom 2023 Bas.''15'!$AQ$8:$AU$91,4,FALSE))</f>
        <v>33.1</v>
      </c>
      <c r="U133" s="233">
        <f>IF(ISNA(VLOOKUP(U128,'Preisindizes Strom 2023 Bas.''15'!$AQ$8:$AU$91,4,FALSE)),0,VLOOKUP(U128,'Preisindizes Strom 2023 Bas.''15'!$AQ$8:$AU$91,4,FALSE))</f>
        <v>33.5</v>
      </c>
      <c r="V133" s="233">
        <f>IF(ISNA(VLOOKUP(V128,'Preisindizes Strom 2023 Bas.''15'!$AQ$8:$AU$91,4,FALSE)),0,VLOOKUP(V128,'Preisindizes Strom 2023 Bas.''15'!$AQ$8:$AU$91,4,FALSE))</f>
        <v>33.700000000000003</v>
      </c>
      <c r="W133" s="233">
        <f>IF(ISNA(VLOOKUP(W128,'Preisindizes Strom 2023 Bas.''15'!$AQ$8:$AU$91,4,FALSE)),0,VLOOKUP(W128,'Preisindizes Strom 2023 Bas.''15'!$AQ$8:$AU$91,4,FALSE))</f>
        <v>34</v>
      </c>
      <c r="X133" s="233">
        <f>IF(ISNA(VLOOKUP(X128,'Preisindizes Strom 2023 Bas.''15'!$AQ$8:$AU$91,4,FALSE)),0,VLOOKUP(X128,'Preisindizes Strom 2023 Bas.''15'!$AQ$8:$AU$91,4,FALSE))</f>
        <v>34.5</v>
      </c>
      <c r="Y133" s="233">
        <f>IF(ISNA(VLOOKUP(Y128,'Preisindizes Strom 2023 Bas.''15'!$AQ$8:$AU$91,4,FALSE)),0,VLOOKUP(Y128,'Preisindizes Strom 2023 Bas.''15'!$AQ$8:$AU$91,4,FALSE))</f>
        <v>35.299999999999997</v>
      </c>
      <c r="Z133" s="233">
        <f>IF(ISNA(VLOOKUP(Z128,'Preisindizes Strom 2023 Bas.''15'!$AQ$8:$AU$91,4,FALSE)),0,VLOOKUP(Z128,'Preisindizes Strom 2023 Bas.''15'!$AQ$8:$AU$91,4,FALSE))</f>
        <v>35.799999999999997</v>
      </c>
      <c r="AA133" s="233">
        <f>IF(ISNA(VLOOKUP(AA128,'Preisindizes Strom 2023 Bas.''15'!$AQ$8:$AU$91,4,FALSE)),0,VLOOKUP(AA128,'Preisindizes Strom 2023 Bas.''15'!$AQ$8:$AU$91,4,FALSE))</f>
        <v>35.4</v>
      </c>
      <c r="AB133" s="233">
        <f>IF(ISNA(VLOOKUP(AB128,'Preisindizes Strom 2023 Bas.''15'!$AQ$8:$AU$91,4,FALSE)),0,VLOOKUP(AB128,'Preisindizes Strom 2023 Bas.''15'!$AQ$8:$AU$91,4,FALSE))</f>
        <v>35.299999999999997</v>
      </c>
      <c r="AC133" s="233">
        <f>IF(ISNA(VLOOKUP(AC128,'Preisindizes Strom 2023 Bas.''15'!$AQ$8:$AU$91,4,FALSE)),0,VLOOKUP(AC128,'Preisindizes Strom 2023 Bas.''15'!$AQ$8:$AU$91,4,FALSE))</f>
        <v>35.9</v>
      </c>
      <c r="AD133" s="233">
        <f>IF(ISNA(VLOOKUP(AD128,'Preisindizes Strom 2023 Bas.''15'!$AQ$8:$AU$91,4,FALSE)),0,VLOOKUP(AD128,'Preisindizes Strom 2023 Bas.''15'!$AQ$8:$AU$91,4,FALSE))</f>
        <v>37.700000000000003</v>
      </c>
      <c r="AE133" s="233">
        <f>IF(ISNA(VLOOKUP(AE128,'Preisindizes Strom 2023 Bas.''15'!$AQ$8:$AU$91,4,FALSE)),0,VLOOKUP(AE128,'Preisindizes Strom 2023 Bas.''15'!$AQ$8:$AU$91,4,FALSE))</f>
        <v>39.200000000000003</v>
      </c>
      <c r="AF133" s="233">
        <f>IF(ISNA(VLOOKUP(AF128,'Preisindizes Strom 2023 Bas.''15'!$AQ$8:$AU$91,4,FALSE)),0,VLOOKUP(AF128,'Preisindizes Strom 2023 Bas.''15'!$AQ$8:$AU$91,4,FALSE))</f>
        <v>40.4</v>
      </c>
      <c r="AG133" s="233">
        <f>IF(ISNA(VLOOKUP(AG128,'Preisindizes Strom 2023 Bas.''15'!$AQ$8:$AU$91,4,FALSE)),0,VLOOKUP(AG128,'Preisindizes Strom 2023 Bas.''15'!$AQ$8:$AU$91,4,FALSE))</f>
        <v>43</v>
      </c>
      <c r="AH133" s="233">
        <f>IF(ISNA(VLOOKUP(AH128,'Preisindizes Strom 2023 Bas.''15'!$AQ$8:$AU$91,4,FALSE)),0,VLOOKUP(AH128,'Preisindizes Strom 2023 Bas.''15'!$AQ$8:$AU$91,4,FALSE))</f>
        <v>48.8</v>
      </c>
      <c r="AI133" s="233">
        <f>IF(ISNA(VLOOKUP(AI128,'Preisindizes Strom 2023 Bas.''15'!$AQ$8:$AU$91,4,FALSE)),0,VLOOKUP(AI128,'Preisindizes Strom 2023 Bas.''15'!$AQ$8:$AU$91,4,FALSE))</f>
        <v>51</v>
      </c>
      <c r="AJ133" s="233">
        <f>IF(ISNA(VLOOKUP(AJ128,'Preisindizes Strom 2023 Bas.''15'!$AQ$8:$AU$91,4,FALSE)),0,VLOOKUP(AJ128,'Preisindizes Strom 2023 Bas.''15'!$AQ$8:$AU$91,4,FALSE))</f>
        <v>52.9</v>
      </c>
      <c r="AK133" s="233">
        <f>IF(ISNA(VLOOKUP(AK128,'Preisindizes Strom 2023 Bas.''15'!$AQ$8:$AU$91,4,FALSE)),0,VLOOKUP(AK128,'Preisindizes Strom 2023 Bas.''15'!$AQ$8:$AU$91,4,FALSE))</f>
        <v>54.5</v>
      </c>
      <c r="AL133" s="233">
        <f>IF(ISNA(VLOOKUP(AL128,'Preisindizes Strom 2023 Bas.''15'!$AQ$8:$AU$91,4,FALSE)),0,VLOOKUP(AL128,'Preisindizes Strom 2023 Bas.''15'!$AQ$8:$AU$91,4,FALSE))</f>
        <v>55.1</v>
      </c>
      <c r="AM133" s="233">
        <f>IF(ISNA(VLOOKUP(AM128,'Preisindizes Strom 2023 Bas.''15'!$AQ$8:$AU$91,4,FALSE)),0,VLOOKUP(AM128,'Preisindizes Strom 2023 Bas.''15'!$AQ$8:$AU$91,4,FALSE))</f>
        <v>57.1</v>
      </c>
      <c r="AN133" s="233">
        <f>IF(ISNA(VLOOKUP(AN128,'Preisindizes Strom 2023 Bas.''15'!$AQ$8:$AU$91,4,FALSE)),0,VLOOKUP(AN128,'Preisindizes Strom 2023 Bas.''15'!$AQ$8:$AU$91,4,FALSE))</f>
        <v>60.9</v>
      </c>
      <c r="AO133" s="233">
        <f>IF(ISNA(VLOOKUP(AO128,'Preisindizes Strom 2023 Bas.''15'!$AQ$8:$AU$91,4,FALSE)),0,VLOOKUP(AO128,'Preisindizes Strom 2023 Bas.''15'!$AQ$8:$AU$91,4,FALSE))</f>
        <v>65</v>
      </c>
      <c r="AP133" s="233">
        <f>IF(ISNA(VLOOKUP(AP128,'Preisindizes Strom 2023 Bas.''15'!$AQ$8:$AU$91,4,FALSE)),0,VLOOKUP(AP128,'Preisindizes Strom 2023 Bas.''15'!$AQ$8:$AU$91,4,FALSE))</f>
        <v>69.099999999999994</v>
      </c>
      <c r="AQ133" s="233">
        <f>IF(ISNA(VLOOKUP(AQ128,'Preisindizes Strom 2023 Bas.''15'!$AQ$8:$AU$91,4,FALSE)),0,VLOOKUP(AQ128,'Preisindizes Strom 2023 Bas.''15'!$AQ$8:$AU$91,4,FALSE))</f>
        <v>70.3</v>
      </c>
      <c r="AR133" s="233">
        <f>IF(ISNA(VLOOKUP(AR128,'Preisindizes Strom 2023 Bas.''15'!$AQ$8:$AU$91,4,FALSE)),0,VLOOKUP(AR128,'Preisindizes Strom 2023 Bas.''15'!$AQ$8:$AU$91,4,FALSE))</f>
        <v>72.3</v>
      </c>
      <c r="AS133" s="233">
        <f>IF(ISNA(VLOOKUP(AS128,'Preisindizes Strom 2023 Bas.''15'!$AQ$8:$AU$91,4,FALSE)),0,VLOOKUP(AS128,'Preisindizes Strom 2023 Bas.''15'!$AQ$8:$AU$91,4,FALSE))</f>
        <v>73.900000000000006</v>
      </c>
      <c r="AT133" s="233">
        <f>IF(ISNA(VLOOKUP(AT128,'Preisindizes Strom 2023 Bas.''15'!$AQ$8:$AU$91,4,FALSE)),0,VLOOKUP(AT128,'Preisindizes Strom 2023 Bas.''15'!$AQ$8:$AU$91,4,FALSE))</f>
        <v>73.3</v>
      </c>
      <c r="AU133" s="233">
        <f>IF(ISNA(VLOOKUP(AU128,'Preisindizes Strom 2023 Bas.''15'!$AQ$8:$AU$91,4,FALSE)),0,VLOOKUP(AU128,'Preisindizes Strom 2023 Bas.''15'!$AQ$8:$AU$91,4,FALSE))</f>
        <v>71.599999999999994</v>
      </c>
      <c r="AV133" s="233">
        <f>IF(ISNA(VLOOKUP(AV128,'Preisindizes Strom 2023 Bas.''15'!$AQ$8:$AU$91,4,FALSE)),0,VLOOKUP(AV128,'Preisindizes Strom 2023 Bas.''15'!$AQ$8:$AU$91,4,FALSE))</f>
        <v>72.7</v>
      </c>
      <c r="AW133" s="233">
        <f>IF(ISNA(VLOOKUP(AW128,'Preisindizes Strom 2023 Bas.''15'!$AQ$8:$AU$91,4,FALSE)),0,VLOOKUP(AW128,'Preisindizes Strom 2023 Bas.''15'!$AQ$8:$AU$91,4,FALSE))</f>
        <v>74.599999999999994</v>
      </c>
      <c r="AX133" s="233">
        <f>IF(ISNA(VLOOKUP(AX128,'Preisindizes Strom 2023 Bas.''15'!$AQ$8:$AU$91,4,FALSE)),0,VLOOKUP(AX128,'Preisindizes Strom 2023 Bas.''15'!$AQ$8:$AU$91,4,FALSE))</f>
        <v>75.8</v>
      </c>
      <c r="AY133" s="233">
        <f>IF(ISNA(VLOOKUP(AY128,'Preisindizes Strom 2023 Bas.''15'!$AQ$8:$AU$91,4,FALSE)),0,VLOOKUP(AY128,'Preisindizes Strom 2023 Bas.''15'!$AQ$8:$AU$91,4,FALSE))</f>
        <v>77.400000000000006</v>
      </c>
      <c r="AZ133" s="233">
        <f>IF(ISNA(VLOOKUP(AZ128,'Preisindizes Strom 2023 Bas.''15'!$AQ$8:$AU$91,4,FALSE)),0,VLOOKUP(AZ128,'Preisindizes Strom 2023 Bas.''15'!$AQ$8:$AU$91,4,FALSE))</f>
        <v>78.5</v>
      </c>
      <c r="BA133" s="233">
        <f>IF(ISNA(VLOOKUP(BA128,'Preisindizes Strom 2023 Bas.''15'!$AQ$8:$AU$91,4,FALSE)),0,VLOOKUP(BA128,'Preisindizes Strom 2023 Bas.''15'!$AQ$8:$AU$91,4,FALSE))</f>
        <v>78.599999999999994</v>
      </c>
      <c r="BB133" s="233">
        <f>IF(ISNA(VLOOKUP(BB128,'Preisindizes Strom 2023 Bas.''15'!$AQ$8:$AU$91,4,FALSE)),0,VLOOKUP(BB128,'Preisindizes Strom 2023 Bas.''15'!$AQ$8:$AU$91,4,FALSE))</f>
        <v>78.8</v>
      </c>
      <c r="BC133" s="233">
        <f>IF(ISNA(VLOOKUP(BC128,'Preisindizes Strom 2023 Bas.''15'!$AQ$8:$AU$91,4,FALSE)),0,VLOOKUP(BC128,'Preisindizes Strom 2023 Bas.''15'!$AQ$8:$AU$91,4,FALSE))</f>
        <v>80.2</v>
      </c>
      <c r="BD133" s="233">
        <f>IF(ISNA(VLOOKUP(BD128,'Preisindizes Strom 2023 Bas.''15'!$AQ$8:$AU$91,4,FALSE)),0,VLOOKUP(BD128,'Preisindizes Strom 2023 Bas.''15'!$AQ$8:$AU$91,4,FALSE))</f>
        <v>78.900000000000006</v>
      </c>
      <c r="BE133" s="233">
        <f>IF(ISNA(VLOOKUP(BE128,'Preisindizes Strom 2023 Bas.''15'!$AQ$8:$AU$91,4,FALSE)),0,VLOOKUP(BE128,'Preisindizes Strom 2023 Bas.''15'!$AQ$8:$AU$91,4,FALSE))</f>
        <v>79.8</v>
      </c>
      <c r="BF133" s="233">
        <f>IF(ISNA(VLOOKUP(BF128,'Preisindizes Strom 2023 Bas.''15'!$AQ$8:$AU$91,4,FALSE)),0,VLOOKUP(BF128,'Preisindizes Strom 2023 Bas.''15'!$AQ$8:$AU$91,4,FALSE))</f>
        <v>79.8</v>
      </c>
      <c r="BG133" s="233">
        <f>IF(ISNA(VLOOKUP(BG128,'Preisindizes Strom 2023 Bas.''15'!$AQ$8:$AU$91,4,FALSE)),0,VLOOKUP(BG128,'Preisindizes Strom 2023 Bas.''15'!$AQ$8:$AU$91,4,FALSE))</f>
        <v>78.599999999999994</v>
      </c>
      <c r="BH133" s="233">
        <f>IF(ISNA(VLOOKUP(BH128,'Preisindizes Strom 2023 Bas.''15'!$AQ$8:$AU$91,4,FALSE)),0,VLOOKUP(BH128,'Preisindizes Strom 2023 Bas.''15'!$AQ$8:$AU$91,4,FALSE))</f>
        <v>80.099999999999994</v>
      </c>
      <c r="BI133" s="233">
        <f>IF(ISNA(VLOOKUP(BI128,'Preisindizes Strom 2023 Bas.''15'!$AQ$8:$AU$91,4,FALSE)),0,VLOOKUP(BI128,'Preisindizes Strom 2023 Bas.''15'!$AQ$8:$AU$91,4,FALSE))</f>
        <v>82.7</v>
      </c>
      <c r="BJ133" s="233">
        <f>IF(ISNA(VLOOKUP(BJ128,'Preisindizes Strom 2023 Bas.''15'!$AQ$8:$AU$91,4,FALSE)),0,VLOOKUP(BJ128,'Preisindizes Strom 2023 Bas.''15'!$AQ$8:$AU$91,4,FALSE))</f>
        <v>82.2</v>
      </c>
      <c r="BK133" s="233">
        <f>IF(ISNA(VLOOKUP(BK128,'Preisindizes Strom 2023 Bas.''15'!$AQ$8:$AU$91,4,FALSE)),0,VLOOKUP(BK128,'Preisindizes Strom 2023 Bas.''15'!$AQ$8:$AU$91,4,FALSE))</f>
        <v>83.4</v>
      </c>
      <c r="BL133" s="233">
        <f>IF(ISNA(VLOOKUP(BL128,'Preisindizes Strom 2023 Bas.''15'!$AQ$8:$AU$91,4,FALSE)),0,VLOOKUP(BL128,'Preisindizes Strom 2023 Bas.''15'!$AQ$8:$AU$91,4,FALSE))</f>
        <v>84.6</v>
      </c>
      <c r="BM133" s="233">
        <f>IF(ISNA(VLOOKUP(BM128,'Preisindizes Strom 2023 Bas.''15'!$AQ$8:$AU$91,4,FALSE)),0,VLOOKUP(BM128,'Preisindizes Strom 2023 Bas.''15'!$AQ$8:$AU$91,4,FALSE))</f>
        <v>87.8</v>
      </c>
      <c r="BN133" s="233">
        <f>IF(ISNA(VLOOKUP(BN128,'Preisindizes Strom 2023 Bas.''15'!$AQ$8:$AU$91,4,FALSE)),0,VLOOKUP(BN128,'Preisindizes Strom 2023 Bas.''15'!$AQ$8:$AU$91,4,FALSE))</f>
        <v>92.5</v>
      </c>
      <c r="BO133" s="233">
        <f>IF(ISNA(VLOOKUP(BO128,'Preisindizes Strom 2023 Bas.''15'!$AQ$8:$AU$91,4,FALSE)),0,VLOOKUP(BO128,'Preisindizes Strom 2023 Bas.''15'!$AQ$8:$AU$91,4,FALSE))</f>
        <v>93.6</v>
      </c>
      <c r="BP133" s="233">
        <f>IF(ISNA(VLOOKUP(BP128,'Preisindizes Strom 2023 Bas.''15'!$AQ$8:$AU$91,4,FALSE)),0,VLOOKUP(BP128,'Preisindizes Strom 2023 Bas.''15'!$AQ$8:$AU$91,4,FALSE))</f>
        <v>98.4</v>
      </c>
      <c r="BQ133" s="233">
        <f>IF(ISNA(VLOOKUP(BQ128,'Preisindizes Strom 2023 Bas.''15'!$AQ$8:$AU$91,4,FALSE)),0,VLOOKUP(BQ128,'Preisindizes Strom 2023 Bas.''15'!$AQ$8:$AU$91,4,FALSE))</f>
        <v>95.1</v>
      </c>
      <c r="BR133" s="233">
        <f>IF(ISNA(VLOOKUP(BR128,'Preisindizes Strom 2023 Bas.''15'!$AQ$8:$AU$91,4,FALSE)),0,VLOOKUP(BR128,'Preisindizes Strom 2023 Bas.''15'!$AQ$8:$AU$91,4,FALSE))</f>
        <v>95.9</v>
      </c>
      <c r="BS133" s="233">
        <f>IF(ISNA(VLOOKUP(BS128,'Preisindizes Strom 2023 Bas.''15'!$AQ$8:$AU$91,4,FALSE)),0,VLOOKUP(BS128,'Preisindizes Strom 2023 Bas.''15'!$AQ$8:$AU$91,4,FALSE))</f>
        <v>100.5</v>
      </c>
      <c r="BT133" s="233">
        <f>IF(ISNA(VLOOKUP(BT128,'Preisindizes Strom 2023 Bas.''15'!$AQ$8:$AU$91,4,FALSE)),0,VLOOKUP(BT128,'Preisindizes Strom 2023 Bas.''15'!$AQ$8:$AU$91,4,FALSE))</f>
        <v>101.9</v>
      </c>
      <c r="BU133" s="233">
        <f>IF(ISNA(VLOOKUP(BU128,'Preisindizes Strom 2023 Bas.''15'!$AQ$8:$AU$91,4,FALSE)),0,VLOOKUP(BU128,'Preisindizes Strom 2023 Bas.''15'!$AQ$8:$AU$91,4,FALSE))</f>
        <v>102</v>
      </c>
      <c r="BV133" s="233">
        <f>IF(ISNA(VLOOKUP(BV128,'Preisindizes Strom 2023 Bas.''15'!$AQ$8:$AU$91,4,FALSE)),0,VLOOKUP(BV128,'Preisindizes Strom 2023 Bas.''15'!$AQ$8:$AU$91,4,FALSE))</f>
        <v>101.3</v>
      </c>
      <c r="BW133" s="233">
        <f>IF(ISNA(VLOOKUP(BW128,'Preisindizes Strom 2023 Bas.''15'!$AQ$8:$AU$91,4,FALSE)),0,VLOOKUP(BW128,'Preisindizes Strom 2023 Bas.''15'!$AQ$8:$AU$91,4,FALSE))</f>
        <v>100</v>
      </c>
      <c r="BX133" s="233">
        <f>IF(ISNA(VLOOKUP(BX128,'Preisindizes Strom 2023 Bas.''15'!$AQ$8:$AU$91,4,FALSE)),0,VLOOKUP(BX128,'Preisindizes Strom 2023 Bas.''15'!$AQ$8:$AU$91,4,FALSE))</f>
        <v>98.6</v>
      </c>
      <c r="BY133" s="233">
        <f>IF(ISNA(VLOOKUP(BY128,'Preisindizes Strom 2023 Bas.''15'!$AQ$8:$AU$91,4,FALSE)),0,VLOOKUP(BY128,'Preisindizes Strom 2023 Bas.''15'!$AQ$8:$AU$91,4,FALSE))</f>
        <v>101.1</v>
      </c>
      <c r="BZ133" s="233">
        <f>IF(ISNA(VLOOKUP(BZ128,'Preisindizes Strom 2023 Bas.''15'!$AQ$8:$AU$91,4,FALSE)),0,VLOOKUP(BZ128,'Preisindizes Strom 2023 Bas.''15'!$AQ$8:$AU$91,4,FALSE))</f>
        <v>103.5</v>
      </c>
      <c r="CA133" s="233">
        <f>IF(ISNA(VLOOKUP(CA128,'Preisindizes Strom 2023 Bas.''15'!$AQ$8:$AU$91,4,FALSE)),0,VLOOKUP(CA128,'Preisindizes Strom 2023 Bas.''15'!$AQ$8:$AU$91,4,FALSE))</f>
        <v>104.7</v>
      </c>
      <c r="CB133" s="233">
        <f>IF(ISNA(VLOOKUP(CB128,'Preisindizes Strom 2023 Bas.''15'!$AQ$8:$AU$91,4,FALSE)),0,VLOOKUP(CB128,'Preisindizes Strom 2023 Bas.''15'!$AQ$8:$AU$91,4,FALSE))</f>
        <v>104.2</v>
      </c>
      <c r="CC133" s="233">
        <f>IF(ISNA(VLOOKUP(CC128,'Preisindizes Strom 2023 Bas.''15'!$AQ$8:$AU$91,4,FALSE)),0,VLOOKUP(CC128,'Preisindizes Strom 2023 Bas.''15'!$AQ$8:$AU$91,4,FALSE))</f>
        <v>114.6</v>
      </c>
      <c r="CD133" s="233">
        <f>IF(ISNA(VLOOKUP(CD128,'Preisindizes Strom 2023 Bas.''15'!$AQ$8:$AU$91,4,FALSE)),0,VLOOKUP(CD128,'Preisindizes Strom 2023 Bas.''15'!$AQ$8:$AU$91,4,FALSE))</f>
        <v>152.1</v>
      </c>
      <c r="CE133" s="233">
        <f>IF(ISNA(VLOOKUP(CE128,'Preisindizes Strom 2023 Bas.''15'!$AQ$8:$AU$91,4,FALSE)),0,VLOOKUP(CE128,'Preisindizes Strom 2023 Bas.''15'!$AQ$8:$AU$91,4,FALSE))</f>
        <v>148.9</v>
      </c>
    </row>
    <row r="134" spans="2:83" x14ac:dyDescent="0.6">
      <c r="B134" s="1" t="s">
        <v>400</v>
      </c>
      <c r="AY134" s="266">
        <v>61.9</v>
      </c>
      <c r="AZ134" s="266">
        <v>65</v>
      </c>
      <c r="BA134" s="266">
        <v>67.900000000000006</v>
      </c>
      <c r="BB134" s="266">
        <v>69.7</v>
      </c>
      <c r="BC134" s="266">
        <v>71</v>
      </c>
      <c r="BD134" s="266">
        <v>72</v>
      </c>
      <c r="BE134" s="266">
        <v>73.400000000000006</v>
      </c>
      <c r="BF134" s="266">
        <v>74</v>
      </c>
      <c r="BG134" s="266">
        <v>74.5</v>
      </c>
      <c r="BH134" s="266">
        <v>75.5</v>
      </c>
      <c r="BI134" s="266">
        <v>77</v>
      </c>
      <c r="BJ134" s="266">
        <v>78.099999999999994</v>
      </c>
      <c r="BK134" s="266">
        <v>78.900000000000006</v>
      </c>
      <c r="BL134" s="266">
        <v>80.2</v>
      </c>
      <c r="BM134" s="266">
        <v>81.5</v>
      </c>
      <c r="BN134" s="266">
        <v>82.8</v>
      </c>
      <c r="BO134" s="266">
        <v>84.7</v>
      </c>
      <c r="BP134" s="266">
        <v>86.9</v>
      </c>
      <c r="BQ134" s="266">
        <v>87.2</v>
      </c>
      <c r="BR134" s="266">
        <v>88.1</v>
      </c>
      <c r="BS134" s="266">
        <v>90</v>
      </c>
      <c r="BT134" s="266">
        <v>91.7</v>
      </c>
      <c r="BU134" s="266">
        <v>93.1</v>
      </c>
      <c r="BV134" s="266">
        <v>94</v>
      </c>
      <c r="BW134" s="266">
        <v>94.5</v>
      </c>
      <c r="BX134" s="266">
        <v>95</v>
      </c>
      <c r="BY134" s="266">
        <v>96.4</v>
      </c>
      <c r="BZ134" s="266">
        <v>98.1</v>
      </c>
      <c r="CA134" s="266">
        <v>99.5</v>
      </c>
      <c r="CB134" s="266">
        <v>100</v>
      </c>
      <c r="CC134" s="266">
        <v>103.1</v>
      </c>
      <c r="CD134" s="266">
        <v>110.2</v>
      </c>
      <c r="CE134" s="266">
        <v>116.7</v>
      </c>
    </row>
  </sheetData>
  <sheetProtection algorithmName="SHA-512" hashValue="evjXe5/yLHZwsv+2lvwIwsXD9rFYQEbWUGxryZn3rsYyoi8frzdPDZIujTypGdO63VRxcYQW2F7O9/aK170CLg==" saltValue="HR1ldCPdocr//4Ku1zr7UQ==" spinCount="100000" sheet="1" objects="1" scenarios="1"/>
  <sortState xmlns:xlrd2="http://schemas.microsoft.com/office/spreadsheetml/2017/richdata2" ref="CJ17:CO98">
    <sortCondition ref="CJ17:CJ98"/>
  </sortState>
  <conditionalFormatting sqref="D26:CD32">
    <cfRule type="cellIs" dxfId="4" priority="4" operator="notEqual">
      <formula>0</formula>
    </cfRule>
  </conditionalFormatting>
  <conditionalFormatting sqref="D41:CE45">
    <cfRule type="cellIs" dxfId="3" priority="1" operator="notEqual">
      <formula>0</formula>
    </cfRule>
  </conditionalFormatting>
  <conditionalFormatting sqref="CE26:CE30">
    <cfRule type="cellIs" dxfId="2" priority="2" operator="notEqual">
      <formula>0</formula>
    </cfRule>
  </conditionalFormatting>
  <pageMargins left="0.70866141732283472" right="0.70866141732283472" top="0.74803149606299213" bottom="0.74803149606299213" header="0.31496062992125984" footer="0.31496062992125984"/>
  <pageSetup paperSize="9" scale="10"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4D0C2-AB4B-4735-A2DD-92C0F3E46DD3}">
  <sheetPr>
    <tabColor theme="6"/>
    <pageSetUpPr fitToPage="1"/>
  </sheetPr>
  <dimension ref="A1:AU140"/>
  <sheetViews>
    <sheetView zoomScale="85" zoomScaleNormal="85" workbookViewId="0">
      <pane ySplit="7" topLeftCell="A8" activePane="bottomLeft" state="frozen"/>
      <selection activeCell="M11" sqref="M11:M12"/>
      <selection pane="bottomLeft" activeCell="M11" sqref="M11:M12"/>
    </sheetView>
  </sheetViews>
  <sheetFormatPr baseColWidth="10" defaultColWidth="11.40625" defaultRowHeight="13" x14ac:dyDescent="0.6"/>
  <cols>
    <col min="1" max="1" width="6.7265625" style="1" customWidth="1"/>
    <col min="2" max="2" width="6.40625" style="87" customWidth="1"/>
    <col min="3" max="7" width="23.1328125" style="1" customWidth="1"/>
    <col min="8" max="8" width="9.7265625" style="1" customWidth="1"/>
    <col min="9" max="9" width="6.7265625" style="1" customWidth="1"/>
    <col min="10" max="10" width="9.7265625" style="87" customWidth="1"/>
    <col min="11" max="17" width="23.1328125" style="1" customWidth="1"/>
    <col min="18" max="18" width="9.7265625" style="1" customWidth="1"/>
    <col min="19" max="19" width="6.7265625" style="1" customWidth="1"/>
    <col min="20" max="20" width="9.7265625" style="87" customWidth="1"/>
    <col min="21" max="30" width="23.1328125" style="1" customWidth="1"/>
    <col min="31" max="31" width="9.7265625" style="1" customWidth="1"/>
    <col min="32" max="32" width="6.7265625" style="1" customWidth="1"/>
    <col min="33" max="33" width="9.7265625" style="87" customWidth="1"/>
    <col min="34" max="40" width="23.1328125" style="1" customWidth="1"/>
    <col min="41" max="41" width="9.7265625" style="1" customWidth="1"/>
    <col min="42" max="42" width="6.7265625" style="1" customWidth="1"/>
    <col min="43" max="43" width="9.7265625" style="87" customWidth="1"/>
    <col min="44" max="46" width="23.1328125" style="1" customWidth="1"/>
    <col min="47" max="47" width="9.7265625" style="1" customWidth="1"/>
    <col min="48" max="16384" width="11.40625" style="1"/>
  </cols>
  <sheetData>
    <row r="1" spans="1:47" x14ac:dyDescent="0.6">
      <c r="A1" s="59"/>
      <c r="B1" s="227"/>
      <c r="C1" s="43"/>
      <c r="D1" s="43"/>
      <c r="E1" s="43"/>
      <c r="F1" s="43"/>
      <c r="G1" s="43"/>
      <c r="H1" s="43"/>
      <c r="I1" s="43"/>
      <c r="J1" s="227"/>
      <c r="K1" s="43"/>
      <c r="L1" s="43"/>
      <c r="M1" s="43"/>
      <c r="N1" s="43"/>
      <c r="O1" s="43"/>
      <c r="P1" s="43"/>
      <c r="Q1" s="43"/>
      <c r="R1" s="43"/>
      <c r="S1" s="43"/>
      <c r="T1" s="227"/>
      <c r="U1" s="43"/>
      <c r="V1" s="43"/>
      <c r="W1" s="43"/>
      <c r="X1" s="43"/>
      <c r="Y1" s="43"/>
      <c r="Z1" s="43"/>
      <c r="AA1" s="43"/>
      <c r="AB1" s="43"/>
      <c r="AC1" s="43"/>
      <c r="AD1" s="43"/>
      <c r="AE1" s="43"/>
      <c r="AF1" s="43"/>
      <c r="AG1" s="227"/>
      <c r="AH1" s="43"/>
      <c r="AI1" s="43"/>
      <c r="AJ1" s="43"/>
      <c r="AK1" s="43"/>
      <c r="AL1" s="43"/>
      <c r="AM1" s="43"/>
      <c r="AN1" s="43"/>
      <c r="AO1" s="43"/>
      <c r="AP1" s="43"/>
      <c r="AQ1" s="227"/>
      <c r="AR1" s="43"/>
      <c r="AS1" s="43"/>
      <c r="AT1" s="43"/>
      <c r="AU1" s="43"/>
    </row>
    <row r="2" spans="1:47" x14ac:dyDescent="0.6">
      <c r="A2" s="59"/>
      <c r="B2" s="227"/>
      <c r="E2" s="43"/>
      <c r="F2" s="43"/>
      <c r="G2" s="43"/>
      <c r="H2" s="43"/>
      <c r="I2" s="43"/>
      <c r="J2" s="227"/>
      <c r="K2" s="43"/>
      <c r="L2" s="43"/>
      <c r="M2" s="43"/>
      <c r="N2" s="43"/>
      <c r="O2" s="43"/>
      <c r="P2" s="43"/>
      <c r="Q2" s="43"/>
      <c r="R2" s="43"/>
      <c r="S2" s="43"/>
      <c r="T2" s="227"/>
      <c r="U2" s="43"/>
      <c r="V2" s="43"/>
      <c r="W2" s="43"/>
      <c r="X2" s="43"/>
      <c r="Y2" s="43"/>
      <c r="Z2" s="43"/>
      <c r="AA2" s="43"/>
      <c r="AB2" s="43"/>
      <c r="AC2" s="43"/>
      <c r="AD2" s="43"/>
      <c r="AE2" s="43"/>
      <c r="AF2" s="43"/>
      <c r="AG2" s="227"/>
      <c r="AH2" s="43"/>
      <c r="AI2" s="43"/>
      <c r="AJ2" s="43"/>
      <c r="AK2" s="43"/>
      <c r="AL2" s="43"/>
      <c r="AM2" s="43"/>
      <c r="AN2" s="43"/>
      <c r="AO2" s="43"/>
      <c r="AP2" s="43"/>
      <c r="AQ2" s="227"/>
      <c r="AR2" s="43"/>
      <c r="AS2" s="43"/>
      <c r="AT2" s="43"/>
      <c r="AU2" s="43"/>
    </row>
    <row r="3" spans="1:47" x14ac:dyDescent="0.6">
      <c r="A3" s="57" t="str">
        <f>Start!$C$6</f>
        <v>Preisindizes nach § 6a Gas-&amp; StromNEV für 2023</v>
      </c>
      <c r="B3" s="227"/>
      <c r="C3" s="43"/>
      <c r="D3" s="43"/>
      <c r="E3" s="43"/>
      <c r="F3" s="43"/>
      <c r="G3" s="43"/>
      <c r="H3" s="227"/>
      <c r="I3" s="43"/>
      <c r="J3" s="227"/>
      <c r="K3" s="43"/>
      <c r="L3" s="43"/>
      <c r="M3" s="43"/>
      <c r="N3" s="43"/>
      <c r="O3" s="43"/>
      <c r="P3" s="43"/>
      <c r="Q3" s="43"/>
      <c r="R3" s="227"/>
      <c r="S3" s="43"/>
      <c r="T3" s="227"/>
      <c r="U3" s="43"/>
      <c r="V3" s="43"/>
      <c r="W3" s="43"/>
      <c r="X3" s="43"/>
      <c r="Y3" s="43"/>
      <c r="Z3" s="43"/>
      <c r="AA3" s="43"/>
      <c r="AB3" s="43"/>
      <c r="AC3" s="43"/>
      <c r="AD3" s="43"/>
      <c r="AE3" s="227"/>
      <c r="AF3" s="43"/>
      <c r="AG3" s="227"/>
      <c r="AH3" s="43"/>
      <c r="AI3" s="43"/>
      <c r="AJ3" s="43"/>
      <c r="AK3" s="43"/>
      <c r="AL3" s="43"/>
      <c r="AM3" s="43"/>
      <c r="AN3" s="43"/>
      <c r="AO3" s="43"/>
      <c r="AP3" s="43"/>
      <c r="AQ3" s="227"/>
      <c r="AR3" s="43"/>
      <c r="AS3" s="43"/>
      <c r="AT3" s="43"/>
      <c r="AU3" s="43"/>
    </row>
    <row r="4" spans="1:47" x14ac:dyDescent="0.6">
      <c r="A4" s="58" t="s">
        <v>396</v>
      </c>
      <c r="B4" s="227"/>
      <c r="C4" s="43"/>
      <c r="D4" s="43"/>
      <c r="E4" s="43"/>
      <c r="F4" s="43"/>
      <c r="G4" s="43"/>
      <c r="H4" s="43"/>
      <c r="I4" s="43"/>
      <c r="J4" s="227"/>
      <c r="K4" s="43"/>
      <c r="L4" s="43"/>
      <c r="M4" s="43"/>
      <c r="N4" s="43"/>
      <c r="O4" s="43"/>
      <c r="P4" s="43"/>
      <c r="Q4" s="43"/>
      <c r="R4" s="43"/>
      <c r="S4" s="43"/>
      <c r="T4" s="227"/>
      <c r="U4" s="43"/>
      <c r="V4" s="43"/>
      <c r="W4" s="43"/>
      <c r="X4" s="43"/>
      <c r="Y4" s="43"/>
      <c r="Z4" s="43"/>
      <c r="AA4" s="43"/>
      <c r="AB4" s="43"/>
      <c r="AC4" s="43"/>
      <c r="AD4" s="43"/>
      <c r="AE4" s="43"/>
      <c r="AF4" s="43"/>
      <c r="AG4" s="227"/>
      <c r="AH4" s="43"/>
      <c r="AI4" s="43"/>
      <c r="AJ4" s="43"/>
      <c r="AK4" s="43"/>
      <c r="AL4" s="43"/>
      <c r="AM4" s="43"/>
      <c r="AN4" s="43"/>
      <c r="AO4" s="43"/>
      <c r="AP4" s="43"/>
      <c r="AQ4" s="227"/>
      <c r="AR4" s="43"/>
      <c r="AS4" s="43"/>
      <c r="AT4" s="43"/>
      <c r="AU4" s="43"/>
    </row>
    <row r="5" spans="1:47" x14ac:dyDescent="0.6">
      <c r="A5" s="58" t="s">
        <v>376</v>
      </c>
      <c r="B5" s="3" t="s">
        <v>364</v>
      </c>
      <c r="C5" s="228"/>
      <c r="D5" s="43"/>
      <c r="E5" s="43"/>
      <c r="F5" s="43"/>
      <c r="G5" s="43"/>
      <c r="H5" s="43"/>
      <c r="I5" s="43"/>
      <c r="J5" s="227"/>
      <c r="K5" s="43"/>
      <c r="L5" s="43"/>
      <c r="M5" s="43"/>
      <c r="N5" s="43"/>
      <c r="O5" s="43"/>
      <c r="P5" s="43"/>
      <c r="Q5" s="43"/>
      <c r="R5" s="43"/>
      <c r="S5" s="43"/>
      <c r="T5" s="227"/>
      <c r="U5" s="43"/>
      <c r="V5" s="43"/>
      <c r="W5" s="43"/>
      <c r="X5" s="43"/>
      <c r="Y5" s="43"/>
      <c r="Z5" s="43"/>
      <c r="AA5" s="43"/>
      <c r="AB5" s="43"/>
      <c r="AC5" s="43"/>
      <c r="AD5" s="43"/>
      <c r="AE5" s="43"/>
      <c r="AF5" s="43"/>
      <c r="AG5" s="227"/>
      <c r="AH5" s="43"/>
      <c r="AI5" s="43"/>
      <c r="AJ5" s="43"/>
      <c r="AK5" s="43"/>
      <c r="AL5" s="43"/>
      <c r="AM5" s="43"/>
      <c r="AN5" s="43"/>
      <c r="AO5" s="43"/>
      <c r="AP5" s="43"/>
      <c r="AQ5" s="227"/>
      <c r="AR5" s="43"/>
      <c r="AS5" s="43"/>
      <c r="AT5" s="43"/>
      <c r="AU5" s="43"/>
    </row>
    <row r="6" spans="1:47" x14ac:dyDescent="0.6">
      <c r="B6" s="227"/>
      <c r="C6" s="43"/>
      <c r="D6" s="43"/>
      <c r="E6" s="43"/>
      <c r="F6" s="43"/>
      <c r="G6" s="43"/>
      <c r="H6" s="43"/>
      <c r="I6" s="43"/>
      <c r="J6" s="227"/>
      <c r="K6" s="43"/>
      <c r="L6" s="43"/>
      <c r="M6" s="43"/>
      <c r="N6" s="43"/>
      <c r="O6" s="43"/>
      <c r="P6" s="43"/>
      <c r="Q6" s="43"/>
      <c r="R6" s="43"/>
      <c r="S6" s="43"/>
      <c r="T6" s="227"/>
      <c r="U6" s="43"/>
      <c r="V6" s="43"/>
      <c r="W6" s="43"/>
      <c r="X6" s="43"/>
      <c r="Y6" s="43"/>
      <c r="Z6" s="43"/>
      <c r="AA6" s="43"/>
      <c r="AB6" s="43"/>
      <c r="AC6" s="43"/>
      <c r="AD6" s="43"/>
      <c r="AE6" s="43"/>
      <c r="AF6" s="43"/>
      <c r="AG6" s="227"/>
      <c r="AH6" s="43"/>
      <c r="AI6" s="43"/>
      <c r="AJ6" s="43"/>
      <c r="AK6" s="43"/>
      <c r="AL6" s="43"/>
      <c r="AM6" s="43"/>
      <c r="AN6" s="43"/>
      <c r="AO6" s="43"/>
      <c r="AP6" s="43"/>
      <c r="AQ6" s="227"/>
      <c r="AR6" s="43"/>
      <c r="AS6" s="43"/>
      <c r="AT6" s="43"/>
      <c r="AU6" s="43"/>
    </row>
    <row r="7" spans="1:47" x14ac:dyDescent="0.6">
      <c r="B7" s="145"/>
      <c r="C7" s="146"/>
      <c r="D7" s="147"/>
      <c r="E7" s="148" t="s">
        <v>312</v>
      </c>
      <c r="F7" s="146"/>
      <c r="G7" s="146"/>
      <c r="H7" s="149"/>
      <c r="I7" s="229"/>
      <c r="J7" s="145"/>
      <c r="K7" s="146"/>
      <c r="L7" s="146"/>
      <c r="M7" s="147"/>
      <c r="N7" s="148" t="s">
        <v>313</v>
      </c>
      <c r="O7" s="146"/>
      <c r="P7" s="146"/>
      <c r="Q7" s="146"/>
      <c r="R7" s="149"/>
      <c r="S7" s="229"/>
      <c r="T7" s="145"/>
      <c r="U7" s="146"/>
      <c r="V7" s="146"/>
      <c r="W7" s="146"/>
      <c r="X7" s="146"/>
      <c r="Y7" s="147" t="s">
        <v>314</v>
      </c>
      <c r="Z7" s="146"/>
      <c r="AA7" s="146"/>
      <c r="AB7" s="146"/>
      <c r="AC7" s="146"/>
      <c r="AD7" s="146"/>
      <c r="AE7" s="149"/>
      <c r="AF7" s="229"/>
      <c r="AG7" s="145"/>
      <c r="AH7" s="146"/>
      <c r="AI7" s="146"/>
      <c r="AJ7" s="146"/>
      <c r="AK7" s="148" t="s">
        <v>315</v>
      </c>
      <c r="AL7" s="146"/>
      <c r="AM7" s="146"/>
      <c r="AN7" s="146"/>
      <c r="AO7" s="149"/>
      <c r="AP7" s="229"/>
      <c r="AQ7" s="145"/>
      <c r="AR7" s="147"/>
      <c r="AS7" s="148" t="s">
        <v>316</v>
      </c>
      <c r="AT7" s="146"/>
      <c r="AU7" s="149"/>
    </row>
    <row r="8" spans="1:47" ht="52" x14ac:dyDescent="0.6">
      <c r="B8" s="224" t="s">
        <v>152</v>
      </c>
      <c r="C8" s="133" t="str">
        <f>Übersicht!$B$10</f>
        <v>Gewerbliche Betriebsgebäude, Bauleistungen am Bauwerk ohne USt</v>
      </c>
      <c r="D8" s="134" t="str">
        <f>Übersicht!$B$20</f>
        <v>Gewerbliche Betriebsgebäude, Bauleistungen am Bauwerk, mit USt</v>
      </c>
      <c r="E8" s="134" t="s">
        <v>317</v>
      </c>
      <c r="F8" s="134" t="str">
        <f>Übersicht!$B$22</f>
        <v>Wiederherstellungswerte für 1913/1914 erstellte Wohngebäude</v>
      </c>
      <c r="G8" s="234" t="s">
        <v>318</v>
      </c>
      <c r="H8" s="225" t="s">
        <v>159</v>
      </c>
      <c r="I8" s="230"/>
      <c r="J8" s="226" t="s">
        <v>152</v>
      </c>
      <c r="K8" s="133" t="str">
        <f>Übersicht!$B$11</f>
        <v>Ortskanäle, Bauleistungen am Bauwerk (Tiefbau), ohne USt</v>
      </c>
      <c r="L8" s="134" t="str">
        <f>Übersicht!$B$21</f>
        <v>Ortskanäle, Bauleistungen am Bauwerk (Tiefbau), mit USt</v>
      </c>
      <c r="M8" s="134" t="s">
        <v>161</v>
      </c>
      <c r="N8" s="134" t="str">
        <f>Übersicht!$B$12</f>
        <v>Andere elektrische Leiter für eine Spannung von mehr als 1 000 Volt</v>
      </c>
      <c r="O8" s="134" t="str">
        <f>Übersicht!$B$28</f>
        <v>Kabel</v>
      </c>
      <c r="P8" s="134" t="s">
        <v>319</v>
      </c>
      <c r="Q8" s="234" t="s">
        <v>320</v>
      </c>
      <c r="R8" s="225" t="s">
        <v>159</v>
      </c>
      <c r="S8" s="230"/>
      <c r="T8" s="226" t="s">
        <v>152</v>
      </c>
      <c r="U8" s="133" t="str">
        <f>Übersicht!$B$11</f>
        <v>Ortskanäle, Bauleistungen am Bauwerk (Tiefbau), ohne USt</v>
      </c>
      <c r="V8" s="134" t="str">
        <f>Übersicht!$B$21</f>
        <v>Ortskanäle, Bauleistungen am Bauwerk (Tiefbau), mit USt</v>
      </c>
      <c r="W8" s="134" t="s">
        <v>161</v>
      </c>
      <c r="X8" s="134" t="str">
        <f>Übersicht!$B$12</f>
        <v>Andere elektrische Leiter für eine Spannung von mehr als 1 000 Volt</v>
      </c>
      <c r="Y8" s="134" t="str">
        <f>Übersicht!$B$29</f>
        <v>Isolierte Drähte und Leitungen</v>
      </c>
      <c r="Z8" s="134" t="s">
        <v>321</v>
      </c>
      <c r="AA8" s="134" t="str">
        <f>Übersicht!$B$13</f>
        <v>Türme und Gittermaste, aus Eisen oder Stahl</v>
      </c>
      <c r="AB8" s="134" t="str">
        <f>Übersicht!$B$30</f>
        <v>Fertigteilbauten überwiegend aus Metall, Konstruktionen aus Stahl und Aluminium</v>
      </c>
      <c r="AC8" s="134" t="s">
        <v>322</v>
      </c>
      <c r="AD8" s="234" t="s">
        <v>323</v>
      </c>
      <c r="AE8" s="225" t="s">
        <v>159</v>
      </c>
      <c r="AF8" s="230"/>
      <c r="AG8" s="226" t="s">
        <v>152</v>
      </c>
      <c r="AH8" s="133" t="str">
        <f>Übersicht!$B$11</f>
        <v>Ortskanäle, Bauleistungen am Bauwerk (Tiefbau), ohne USt</v>
      </c>
      <c r="AI8" s="134" t="str">
        <f>Übersicht!$B$21</f>
        <v>Ortskanäle, Bauleistungen am Bauwerk (Tiefbau), mit USt</v>
      </c>
      <c r="AJ8" s="134" t="s">
        <v>161</v>
      </c>
      <c r="AK8" s="134" t="str">
        <f>Übersicht!$B$14</f>
        <v>Erzeugerpreise gewerblicher Produkte gesamt (ohne Mineralölerz.)</v>
      </c>
      <c r="AL8" s="134" t="str">
        <f>Übersicht!$B$31</f>
        <v>Erzeugerpreise gewerblicher Produkte gesamt</v>
      </c>
      <c r="AM8" s="134" t="s">
        <v>164</v>
      </c>
      <c r="AN8" s="234" t="s">
        <v>324</v>
      </c>
      <c r="AO8" s="225" t="s">
        <v>159</v>
      </c>
      <c r="AP8" s="230"/>
      <c r="AQ8" s="226" t="s">
        <v>152</v>
      </c>
      <c r="AR8" s="133" t="str">
        <f>Übersicht!$B$14</f>
        <v>Erzeugerpreise gewerblicher Produkte gesamt (ohne Mineralölerz.)</v>
      </c>
      <c r="AS8" s="134" t="str">
        <f>Übersicht!$B$31</f>
        <v>Erzeugerpreise gewerblicher Produkte gesamt</v>
      </c>
      <c r="AT8" s="234" t="s">
        <v>164</v>
      </c>
      <c r="AU8" s="225" t="s">
        <v>159</v>
      </c>
    </row>
    <row r="9" spans="1:47" hidden="1" x14ac:dyDescent="0.6">
      <c r="B9" s="162">
        <v>2031</v>
      </c>
      <c r="C9" s="154"/>
      <c r="D9" s="155"/>
      <c r="E9" s="155"/>
      <c r="F9" s="155"/>
      <c r="G9" s="156"/>
      <c r="H9" s="157"/>
      <c r="I9" s="230"/>
      <c r="J9" s="162">
        <v>2031</v>
      </c>
      <c r="K9" s="154"/>
      <c r="L9" s="155"/>
      <c r="M9" s="155"/>
      <c r="N9" s="155"/>
      <c r="O9" s="155"/>
      <c r="P9" s="155"/>
      <c r="Q9" s="156"/>
      <c r="R9" s="157"/>
      <c r="S9" s="230"/>
      <c r="T9" s="162">
        <v>2031</v>
      </c>
      <c r="U9" s="154"/>
      <c r="V9" s="155"/>
      <c r="W9" s="155"/>
      <c r="X9" s="155"/>
      <c r="Y9" s="155"/>
      <c r="Z9" s="155"/>
      <c r="AA9" s="155"/>
      <c r="AB9" s="155"/>
      <c r="AC9" s="155"/>
      <c r="AD9" s="156"/>
      <c r="AE9" s="157"/>
      <c r="AF9" s="230"/>
      <c r="AG9" s="162">
        <v>2031</v>
      </c>
      <c r="AH9" s="154"/>
      <c r="AI9" s="155"/>
      <c r="AJ9" s="155"/>
      <c r="AK9" s="155"/>
      <c r="AL9" s="155"/>
      <c r="AM9" s="155"/>
      <c r="AN9" s="156"/>
      <c r="AO9" s="157"/>
      <c r="AP9" s="230"/>
      <c r="AQ9" s="162">
        <v>2031</v>
      </c>
      <c r="AR9" s="154"/>
      <c r="AS9" s="155"/>
      <c r="AT9" s="156"/>
      <c r="AU9" s="157"/>
    </row>
    <row r="10" spans="1:47" hidden="1" x14ac:dyDescent="0.6">
      <c r="B10" s="162">
        <v>2030</v>
      </c>
      <c r="C10" s="154"/>
      <c r="D10" s="155"/>
      <c r="E10" s="155"/>
      <c r="F10" s="155"/>
      <c r="G10" s="156"/>
      <c r="H10" s="157"/>
      <c r="I10" s="230"/>
      <c r="J10" s="162">
        <v>2030</v>
      </c>
      <c r="K10" s="154"/>
      <c r="L10" s="155"/>
      <c r="M10" s="155"/>
      <c r="N10" s="155"/>
      <c r="O10" s="155"/>
      <c r="P10" s="155"/>
      <c r="Q10" s="156"/>
      <c r="R10" s="157"/>
      <c r="S10" s="230"/>
      <c r="T10" s="162">
        <v>2030</v>
      </c>
      <c r="U10" s="154"/>
      <c r="V10" s="155"/>
      <c r="W10" s="155"/>
      <c r="X10" s="155"/>
      <c r="Y10" s="155"/>
      <c r="Z10" s="155"/>
      <c r="AA10" s="155"/>
      <c r="AB10" s="155"/>
      <c r="AC10" s="155"/>
      <c r="AD10" s="156"/>
      <c r="AE10" s="157"/>
      <c r="AF10" s="230"/>
      <c r="AG10" s="162">
        <v>2030</v>
      </c>
      <c r="AH10" s="154"/>
      <c r="AI10" s="155"/>
      <c r="AJ10" s="155"/>
      <c r="AK10" s="155"/>
      <c r="AL10" s="155"/>
      <c r="AM10" s="155"/>
      <c r="AN10" s="156"/>
      <c r="AO10" s="157"/>
      <c r="AP10" s="230"/>
      <c r="AQ10" s="162">
        <v>2030</v>
      </c>
      <c r="AR10" s="154"/>
      <c r="AS10" s="155"/>
      <c r="AT10" s="156"/>
      <c r="AU10" s="157"/>
    </row>
    <row r="11" spans="1:47" hidden="1" x14ac:dyDescent="0.6">
      <c r="B11" s="162">
        <v>2029</v>
      </c>
      <c r="C11" s="154"/>
      <c r="D11" s="155"/>
      <c r="E11" s="155"/>
      <c r="F11" s="155"/>
      <c r="G11" s="156"/>
      <c r="H11" s="157"/>
      <c r="I11" s="230"/>
      <c r="J11" s="162">
        <v>2029</v>
      </c>
      <c r="K11" s="154"/>
      <c r="L11" s="155"/>
      <c r="M11" s="155"/>
      <c r="N11" s="155"/>
      <c r="O11" s="155"/>
      <c r="P11" s="155"/>
      <c r="Q11" s="156"/>
      <c r="R11" s="157"/>
      <c r="S11" s="230"/>
      <c r="T11" s="162">
        <v>2029</v>
      </c>
      <c r="U11" s="154"/>
      <c r="V11" s="155"/>
      <c r="W11" s="155"/>
      <c r="X11" s="155"/>
      <c r="Y11" s="155"/>
      <c r="Z11" s="155"/>
      <c r="AA11" s="155"/>
      <c r="AB11" s="155"/>
      <c r="AC11" s="155"/>
      <c r="AD11" s="156"/>
      <c r="AE11" s="157"/>
      <c r="AF11" s="230"/>
      <c r="AG11" s="162">
        <v>2029</v>
      </c>
      <c r="AH11" s="154"/>
      <c r="AI11" s="155"/>
      <c r="AJ11" s="155"/>
      <c r="AK11" s="155"/>
      <c r="AL11" s="155"/>
      <c r="AM11" s="155"/>
      <c r="AN11" s="156"/>
      <c r="AO11" s="157"/>
      <c r="AP11" s="230"/>
      <c r="AQ11" s="162">
        <v>2029</v>
      </c>
      <c r="AR11" s="154"/>
      <c r="AS11" s="155"/>
      <c r="AT11" s="156"/>
      <c r="AU11" s="157"/>
    </row>
    <row r="12" spans="1:47" hidden="1" x14ac:dyDescent="0.6">
      <c r="B12" s="162">
        <v>2028</v>
      </c>
      <c r="C12" s="154"/>
      <c r="D12" s="155"/>
      <c r="E12" s="155"/>
      <c r="F12" s="155"/>
      <c r="G12" s="156"/>
      <c r="H12" s="157"/>
      <c r="I12" s="230"/>
      <c r="J12" s="162">
        <v>2028</v>
      </c>
      <c r="K12" s="154"/>
      <c r="L12" s="155"/>
      <c r="M12" s="155"/>
      <c r="N12" s="155"/>
      <c r="O12" s="155"/>
      <c r="P12" s="155"/>
      <c r="Q12" s="156"/>
      <c r="R12" s="157"/>
      <c r="S12" s="230"/>
      <c r="T12" s="162">
        <v>2028</v>
      </c>
      <c r="U12" s="154"/>
      <c r="V12" s="155"/>
      <c r="W12" s="155"/>
      <c r="X12" s="155"/>
      <c r="Y12" s="155"/>
      <c r="Z12" s="155"/>
      <c r="AA12" s="155"/>
      <c r="AB12" s="155"/>
      <c r="AC12" s="155"/>
      <c r="AD12" s="156"/>
      <c r="AE12" s="157"/>
      <c r="AF12" s="230"/>
      <c r="AG12" s="162">
        <v>2028</v>
      </c>
      <c r="AH12" s="154"/>
      <c r="AI12" s="155"/>
      <c r="AJ12" s="155"/>
      <c r="AK12" s="155"/>
      <c r="AL12" s="155"/>
      <c r="AM12" s="155"/>
      <c r="AN12" s="156"/>
      <c r="AO12" s="157"/>
      <c r="AP12" s="230"/>
      <c r="AQ12" s="162">
        <v>2028</v>
      </c>
      <c r="AR12" s="154"/>
      <c r="AS12" s="155"/>
      <c r="AT12" s="156"/>
      <c r="AU12" s="157"/>
    </row>
    <row r="13" spans="1:47" hidden="1" x14ac:dyDescent="0.6">
      <c r="B13" s="162">
        <v>2027</v>
      </c>
      <c r="C13" s="154"/>
      <c r="D13" s="155"/>
      <c r="E13" s="155"/>
      <c r="F13" s="155"/>
      <c r="G13" s="156"/>
      <c r="H13" s="157"/>
      <c r="I13" s="230"/>
      <c r="J13" s="162">
        <v>2027</v>
      </c>
      <c r="K13" s="154"/>
      <c r="L13" s="155"/>
      <c r="M13" s="155"/>
      <c r="N13" s="155"/>
      <c r="O13" s="155"/>
      <c r="P13" s="155"/>
      <c r="Q13" s="156"/>
      <c r="R13" s="157"/>
      <c r="S13" s="230"/>
      <c r="T13" s="162">
        <v>2027</v>
      </c>
      <c r="U13" s="154"/>
      <c r="V13" s="155"/>
      <c r="W13" s="155"/>
      <c r="X13" s="155"/>
      <c r="Y13" s="155"/>
      <c r="Z13" s="155"/>
      <c r="AA13" s="155"/>
      <c r="AB13" s="155"/>
      <c r="AC13" s="155"/>
      <c r="AD13" s="156"/>
      <c r="AE13" s="157"/>
      <c r="AF13" s="230"/>
      <c r="AG13" s="162">
        <v>2027</v>
      </c>
      <c r="AH13" s="154"/>
      <c r="AI13" s="155"/>
      <c r="AJ13" s="155"/>
      <c r="AK13" s="155"/>
      <c r="AL13" s="155"/>
      <c r="AM13" s="155"/>
      <c r="AN13" s="156"/>
      <c r="AO13" s="157"/>
      <c r="AP13" s="230"/>
      <c r="AQ13" s="162">
        <v>2027</v>
      </c>
      <c r="AR13" s="154"/>
      <c r="AS13" s="155"/>
      <c r="AT13" s="156"/>
      <c r="AU13" s="157"/>
    </row>
    <row r="14" spans="1:47" hidden="1" x14ac:dyDescent="0.6">
      <c r="B14" s="162">
        <v>2026</v>
      </c>
      <c r="C14" s="154"/>
      <c r="D14" s="155"/>
      <c r="E14" s="155"/>
      <c r="F14" s="155"/>
      <c r="G14" s="156"/>
      <c r="H14" s="157"/>
      <c r="I14" s="43"/>
      <c r="J14" s="162">
        <v>2026</v>
      </c>
      <c r="K14" s="154"/>
      <c r="L14" s="155"/>
      <c r="M14" s="155"/>
      <c r="N14" s="155"/>
      <c r="O14" s="155"/>
      <c r="P14" s="155"/>
      <c r="Q14" s="156"/>
      <c r="R14" s="157"/>
      <c r="S14" s="43"/>
      <c r="T14" s="162">
        <v>2026</v>
      </c>
      <c r="U14" s="154"/>
      <c r="V14" s="155"/>
      <c r="W14" s="155"/>
      <c r="X14" s="155"/>
      <c r="Y14" s="155"/>
      <c r="Z14" s="155"/>
      <c r="AA14" s="155"/>
      <c r="AB14" s="155"/>
      <c r="AC14" s="155"/>
      <c r="AD14" s="156"/>
      <c r="AE14" s="157"/>
      <c r="AF14" s="43"/>
      <c r="AG14" s="162">
        <v>2026</v>
      </c>
      <c r="AH14" s="154"/>
      <c r="AI14" s="155"/>
      <c r="AJ14" s="155"/>
      <c r="AK14" s="155"/>
      <c r="AL14" s="155"/>
      <c r="AM14" s="155"/>
      <c r="AN14" s="156"/>
      <c r="AO14" s="157"/>
      <c r="AQ14" s="162">
        <v>2026</v>
      </c>
      <c r="AR14" s="154"/>
      <c r="AS14" s="155"/>
      <c r="AT14" s="156"/>
      <c r="AU14" s="157"/>
    </row>
    <row r="15" spans="1:47" hidden="1" x14ac:dyDescent="0.6">
      <c r="B15" s="162">
        <v>2025</v>
      </c>
      <c r="C15" s="154"/>
      <c r="D15" s="155"/>
      <c r="E15" s="155"/>
      <c r="F15" s="155"/>
      <c r="G15" s="156"/>
      <c r="H15" s="157"/>
      <c r="I15" s="43"/>
      <c r="J15" s="162">
        <v>2025</v>
      </c>
      <c r="K15" s="154"/>
      <c r="L15" s="155"/>
      <c r="M15" s="155"/>
      <c r="N15" s="155"/>
      <c r="O15" s="155"/>
      <c r="P15" s="155"/>
      <c r="Q15" s="156"/>
      <c r="R15" s="157"/>
      <c r="S15" s="43"/>
      <c r="T15" s="162">
        <v>2025</v>
      </c>
      <c r="U15" s="154"/>
      <c r="V15" s="155"/>
      <c r="W15" s="155"/>
      <c r="X15" s="155"/>
      <c r="Y15" s="155"/>
      <c r="Z15" s="155"/>
      <c r="AA15" s="155"/>
      <c r="AB15" s="155"/>
      <c r="AC15" s="155"/>
      <c r="AD15" s="156"/>
      <c r="AE15" s="157"/>
      <c r="AF15" s="43"/>
      <c r="AG15" s="162">
        <v>2025</v>
      </c>
      <c r="AH15" s="154"/>
      <c r="AI15" s="155"/>
      <c r="AJ15" s="155"/>
      <c r="AK15" s="155"/>
      <c r="AL15" s="155"/>
      <c r="AM15" s="155"/>
      <c r="AN15" s="156"/>
      <c r="AO15" s="157"/>
      <c r="AQ15" s="162">
        <v>2025</v>
      </c>
      <c r="AR15" s="154"/>
      <c r="AS15" s="155"/>
      <c r="AT15" s="156"/>
      <c r="AU15" s="157"/>
    </row>
    <row r="16" spans="1:47" hidden="1" x14ac:dyDescent="0.6">
      <c r="B16" s="162">
        <v>2024</v>
      </c>
      <c r="C16" s="154"/>
      <c r="D16" s="155"/>
      <c r="E16" s="155"/>
      <c r="F16" s="155"/>
      <c r="G16" s="156"/>
      <c r="H16" s="157"/>
      <c r="I16" s="43"/>
      <c r="J16" s="162">
        <v>2024</v>
      </c>
      <c r="K16" s="154"/>
      <c r="L16" s="155"/>
      <c r="M16" s="155"/>
      <c r="N16" s="155"/>
      <c r="O16" s="155"/>
      <c r="P16" s="155"/>
      <c r="Q16" s="156"/>
      <c r="R16" s="157"/>
      <c r="S16" s="43"/>
      <c r="T16" s="162">
        <v>2024</v>
      </c>
      <c r="U16" s="154"/>
      <c r="V16" s="155"/>
      <c r="W16" s="155"/>
      <c r="X16" s="155"/>
      <c r="Y16" s="155"/>
      <c r="Z16" s="155"/>
      <c r="AA16" s="155"/>
      <c r="AB16" s="155"/>
      <c r="AC16" s="155"/>
      <c r="AD16" s="156"/>
      <c r="AE16" s="157"/>
      <c r="AF16" s="43"/>
      <c r="AG16" s="162">
        <v>2024</v>
      </c>
      <c r="AH16" s="154"/>
      <c r="AI16" s="155"/>
      <c r="AJ16" s="155"/>
      <c r="AK16" s="155"/>
      <c r="AL16" s="155"/>
      <c r="AM16" s="155"/>
      <c r="AN16" s="156"/>
      <c r="AO16" s="157"/>
      <c r="AQ16" s="162">
        <v>2024</v>
      </c>
      <c r="AR16" s="154"/>
      <c r="AS16" s="155"/>
      <c r="AT16" s="156"/>
      <c r="AU16" s="157"/>
    </row>
    <row r="17" spans="1:47" x14ac:dyDescent="0.6">
      <c r="A17" s="233"/>
      <c r="B17" s="162">
        <v>2023</v>
      </c>
      <c r="C17" s="154">
        <f>VLOOKUP(B17,'Basisreihen Destatis 2023 B.''15'!$B$7:$I$95,2,FALSE)</f>
        <v>162.69999999999999</v>
      </c>
      <c r="D17" s="155"/>
      <c r="E17" s="155">
        <f>ROUND(IF(C17&gt;0,C17,D17*$C$72/$D$72),1)</f>
        <v>162.69999999999999</v>
      </c>
      <c r="F17" s="155"/>
      <c r="G17" s="156">
        <f t="shared" ref="G17:G22" si="0">ROUND(IF(E17&gt;0,E17,F17*$E$82/$F$82),4)</f>
        <v>162.69999999999999</v>
      </c>
      <c r="H17" s="157">
        <f>ROUND($G$17/G17,4)</f>
        <v>1</v>
      </c>
      <c r="I17" s="43"/>
      <c r="J17" s="162">
        <v>2023</v>
      </c>
      <c r="K17" s="154">
        <f>VLOOKUP(J17,'Basisreihen Destatis 2023 B.''15'!$B$7:$I$95,3,FALSE)</f>
        <v>159.6</v>
      </c>
      <c r="L17" s="155"/>
      <c r="M17" s="155">
        <f t="shared" ref="M17:M71" si="1">ROUND(IF(K17&gt;0,K17,L17*$K$72/$L$72),1)</f>
        <v>159.6</v>
      </c>
      <c r="N17" s="155">
        <f>VLOOKUP(J17,'Basisreihen Destatis 2023 B.''15'!$B$7:$I$95,4,FALSE)</f>
        <v>130</v>
      </c>
      <c r="O17" s="155"/>
      <c r="P17" s="155">
        <f t="shared" ref="P17:P44" si="2">ROUND(IF(N17&gt;0,N17,O17*$N$45/$O$45),1)</f>
        <v>130</v>
      </c>
      <c r="Q17" s="156">
        <f t="shared" ref="Q17:Q23" si="3">ROUND(0.7*M17+0.3*P17,1)</f>
        <v>150.69999999999999</v>
      </c>
      <c r="R17" s="157">
        <f>ROUND($Q$17/Q17,4)</f>
        <v>1</v>
      </c>
      <c r="S17" s="43"/>
      <c r="T17" s="162">
        <v>2023</v>
      </c>
      <c r="U17" s="154">
        <f>VLOOKUP(T17,'Basisreihen Destatis 2023 B.''15'!$B$7:$I$95,3,FALSE)</f>
        <v>159.6</v>
      </c>
      <c r="V17" s="155"/>
      <c r="W17" s="155">
        <f t="shared" ref="W17:W23" si="4">ROUND(IF(U17&gt;0,U17,V17*$U$72/$V$72),1)</f>
        <v>159.6</v>
      </c>
      <c r="X17" s="155">
        <f>VLOOKUP(T17,'Basisreihen Destatis 2023 B.''15'!$B$7:$I$90,4,FALSE)</f>
        <v>130</v>
      </c>
      <c r="Y17" s="155"/>
      <c r="Z17" s="155">
        <f t="shared" ref="Z17:Z44" si="5">ROUND(IF(X17&gt;0,X17,Y17*$X$45/$Y$45),1)</f>
        <v>130</v>
      </c>
      <c r="AA17" s="155">
        <f>VLOOKUP(T17,'Basisreihen Destatis 2023 B.''15'!$B$7:$I$95,5,FALSE)</f>
        <v>156.30000000000001</v>
      </c>
      <c r="AB17" s="155"/>
      <c r="AC17" s="155">
        <f t="shared" ref="AC17:AC63" si="6">ROUND(IF(AA17&gt;0,AA17,AB17*$AA$64/$AB$64),1)</f>
        <v>156.30000000000001</v>
      </c>
      <c r="AD17" s="156">
        <f t="shared" ref="AD17:AD24" si="7">ROUND(0.5*W17+0.15*Z17+0.35*AC17,1)</f>
        <v>154</v>
      </c>
      <c r="AE17" s="157">
        <f>ROUND($AD$17/AD17,4)</f>
        <v>1</v>
      </c>
      <c r="AF17" s="43"/>
      <c r="AG17" s="162">
        <v>2023</v>
      </c>
      <c r="AH17" s="154">
        <f>VLOOKUP(AG17,'Basisreihen Destatis 2023 B.''15'!$B$7:$I$95,3,FALSE)</f>
        <v>159.6</v>
      </c>
      <c r="AI17" s="155"/>
      <c r="AJ17" s="155">
        <f t="shared" ref="AJ17:AJ71" si="8">ROUND(IF(AH17&gt;0,AH17,AI17*$AH$72/$AI$72),1)</f>
        <v>159.6</v>
      </c>
      <c r="AK17" s="155">
        <f>VLOOKUP(AG17,'Basisreihen Destatis 2023 B.''15'!$B$7:$I$95,6,FALSE)</f>
        <v>148.9</v>
      </c>
      <c r="AL17" s="155"/>
      <c r="AM17" s="155">
        <f t="shared" ref="AM17:AM23" si="9">ROUND(IF(AK17&gt;0,AK17,AL17*$AK$64/$AL$64),1)</f>
        <v>148.9</v>
      </c>
      <c r="AN17" s="156">
        <f t="shared" ref="AN17:AN24" si="10">ROUND(0.35*AJ17+0.65*AM17,1)</f>
        <v>152.6</v>
      </c>
      <c r="AO17" s="157">
        <f>ROUND($AN$17/AN17,4)</f>
        <v>1</v>
      </c>
      <c r="AQ17" s="162">
        <v>2023</v>
      </c>
      <c r="AR17" s="154">
        <f>VLOOKUP(AQ17,'Basisreihen Destatis 2023 B.''15'!$B$7:$I$95,6,FALSE)</f>
        <v>148.9</v>
      </c>
      <c r="AS17" s="155"/>
      <c r="AT17" s="156">
        <f t="shared" ref="AT17:AT23" si="11">ROUND(IF(AR17&gt;0,AR17,AS17*$AR$64/$AS$64),1)</f>
        <v>148.9</v>
      </c>
      <c r="AU17" s="157">
        <f>ROUND($AT$17/AT17,4)</f>
        <v>1</v>
      </c>
    </row>
    <row r="18" spans="1:47" x14ac:dyDescent="0.6">
      <c r="A18" s="233"/>
      <c r="B18" s="162">
        <v>2022</v>
      </c>
      <c r="C18" s="154">
        <f>VLOOKUP(B18,'Basisreihen Destatis 2023 B.''15'!$B$7:$I$95,2,FALSE)</f>
        <v>150.6</v>
      </c>
      <c r="D18" s="155"/>
      <c r="E18" s="155">
        <f t="shared" ref="E18:E23" si="12">ROUND(IF(C18&gt;0,C18,D18*$C$72/$D$72),1)</f>
        <v>150.6</v>
      </c>
      <c r="F18" s="155"/>
      <c r="G18" s="156">
        <f t="shared" si="0"/>
        <v>150.6</v>
      </c>
      <c r="H18" s="157">
        <f t="shared" ref="H18:H81" si="13">ROUND($G$17/G18,4)</f>
        <v>1.0803</v>
      </c>
      <c r="I18" s="43"/>
      <c r="J18" s="162">
        <v>2022</v>
      </c>
      <c r="K18" s="154">
        <f>VLOOKUP(J18,'Basisreihen Destatis 2023 B.''15'!$B$7:$I$95,3,FALSE)</f>
        <v>145.5</v>
      </c>
      <c r="L18" s="155"/>
      <c r="M18" s="155">
        <f t="shared" si="1"/>
        <v>145.5</v>
      </c>
      <c r="N18" s="155">
        <f>VLOOKUP(J18,'Basisreihen Destatis 2023 B.''15'!$B$7:$I$95,4,FALSE)</f>
        <v>131.19999999999999</v>
      </c>
      <c r="O18" s="155"/>
      <c r="P18" s="155">
        <f t="shared" si="2"/>
        <v>131.19999999999999</v>
      </c>
      <c r="Q18" s="156">
        <f t="shared" si="3"/>
        <v>141.19999999999999</v>
      </c>
      <c r="R18" s="157">
        <f t="shared" ref="R18:R81" si="14">ROUND($Q$17/Q18,4)</f>
        <v>1.0672999999999999</v>
      </c>
      <c r="S18" s="43"/>
      <c r="T18" s="158">
        <v>2022</v>
      </c>
      <c r="U18" s="154">
        <f>VLOOKUP(T18,'Basisreihen Destatis 2023 B.''15'!$B$7:$I$95,3,FALSE)</f>
        <v>145.5</v>
      </c>
      <c r="V18" s="155"/>
      <c r="W18" s="155">
        <f t="shared" si="4"/>
        <v>145.5</v>
      </c>
      <c r="X18" s="155">
        <f>VLOOKUP(T18,'Basisreihen Destatis 2023 B.''15'!$B$7:$I$90,4,FALSE)</f>
        <v>131.19999999999999</v>
      </c>
      <c r="Y18" s="155"/>
      <c r="Z18" s="155">
        <f t="shared" si="5"/>
        <v>131.19999999999999</v>
      </c>
      <c r="AA18" s="155">
        <f>VLOOKUP(T18,'Basisreihen Destatis 2023 B.''15'!$B$7:$I$95,5,FALSE)</f>
        <v>146.9</v>
      </c>
      <c r="AB18" s="155"/>
      <c r="AC18" s="155">
        <f t="shared" si="6"/>
        <v>146.9</v>
      </c>
      <c r="AD18" s="156">
        <f t="shared" si="7"/>
        <v>143.80000000000001</v>
      </c>
      <c r="AE18" s="157">
        <f t="shared" ref="AE18:AE81" si="15">ROUND($AD$17/AD18,4)</f>
        <v>1.0709</v>
      </c>
      <c r="AF18" s="43"/>
      <c r="AG18" s="158">
        <v>2022</v>
      </c>
      <c r="AH18" s="154">
        <f>VLOOKUP(AG18,'Basisreihen Destatis 2023 B.''15'!$B$7:$I$95,3,FALSE)</f>
        <v>145.5</v>
      </c>
      <c r="AI18" s="155"/>
      <c r="AJ18" s="155">
        <f t="shared" si="8"/>
        <v>145.5</v>
      </c>
      <c r="AK18" s="155">
        <f>VLOOKUP(AG18,'Basisreihen Destatis 2023 B.''15'!$B$7:$I$95,6,FALSE)</f>
        <v>152.1</v>
      </c>
      <c r="AL18" s="155"/>
      <c r="AM18" s="155">
        <f t="shared" si="9"/>
        <v>152.1</v>
      </c>
      <c r="AN18" s="156">
        <f t="shared" si="10"/>
        <v>149.80000000000001</v>
      </c>
      <c r="AO18" s="157">
        <f t="shared" ref="AO18:AO81" si="16">ROUND($AN$17/AN18,4)</f>
        <v>1.0186999999999999</v>
      </c>
      <c r="AQ18" s="158">
        <v>2022</v>
      </c>
      <c r="AR18" s="154">
        <f>VLOOKUP(AQ18,'Basisreihen Destatis 2023 B.''15'!$B$7:$I$95,6,FALSE)</f>
        <v>152.1</v>
      </c>
      <c r="AS18" s="155"/>
      <c r="AT18" s="156">
        <f t="shared" si="11"/>
        <v>152.1</v>
      </c>
      <c r="AU18" s="157">
        <f t="shared" ref="AU18:AU81" si="17">ROUND($AT$17/AT18,4)</f>
        <v>0.97899999999999998</v>
      </c>
    </row>
    <row r="19" spans="1:47" x14ac:dyDescent="0.6">
      <c r="A19" s="233"/>
      <c r="B19" s="162">
        <v>2021</v>
      </c>
      <c r="C19" s="154">
        <f>VLOOKUP(B19,'Basisreihen Destatis 2023 B.''15'!$B$7:$I$95,2,FALSE)</f>
        <v>128.1</v>
      </c>
      <c r="D19" s="155"/>
      <c r="E19" s="155">
        <f t="shared" si="12"/>
        <v>128.1</v>
      </c>
      <c r="F19" s="155"/>
      <c r="G19" s="156">
        <f t="shared" si="0"/>
        <v>128.1</v>
      </c>
      <c r="H19" s="157">
        <f t="shared" si="13"/>
        <v>1.2701</v>
      </c>
      <c r="I19" s="43"/>
      <c r="J19" s="162">
        <v>2021</v>
      </c>
      <c r="K19" s="154">
        <f>VLOOKUP(J19,'Basisreihen Destatis 2023 B.''15'!$B$7:$I$95,3,FALSE)</f>
        <v>126.3</v>
      </c>
      <c r="L19" s="155"/>
      <c r="M19" s="155">
        <f t="shared" si="1"/>
        <v>126.3</v>
      </c>
      <c r="N19" s="155">
        <f>VLOOKUP(J19,'Basisreihen Destatis 2023 B.''15'!$B$7:$I$95,4,FALSE)</f>
        <v>106.6</v>
      </c>
      <c r="O19" s="155"/>
      <c r="P19" s="155">
        <f t="shared" si="2"/>
        <v>106.6</v>
      </c>
      <c r="Q19" s="156">
        <f t="shared" si="3"/>
        <v>120.4</v>
      </c>
      <c r="R19" s="157">
        <f t="shared" si="14"/>
        <v>1.2517</v>
      </c>
      <c r="S19" s="43"/>
      <c r="T19" s="158">
        <v>2021</v>
      </c>
      <c r="U19" s="154">
        <f>VLOOKUP(T19,'Basisreihen Destatis 2023 B.''15'!$B$7:$I$95,3,FALSE)</f>
        <v>126.3</v>
      </c>
      <c r="V19" s="155"/>
      <c r="W19" s="155">
        <f t="shared" si="4"/>
        <v>126.3</v>
      </c>
      <c r="X19" s="155">
        <f>VLOOKUP(T19,'Basisreihen Destatis 2023 B.''15'!$B$7:$I$90,4,FALSE)</f>
        <v>106.6</v>
      </c>
      <c r="Y19" s="155"/>
      <c r="Z19" s="155">
        <f t="shared" si="5"/>
        <v>106.6</v>
      </c>
      <c r="AA19" s="155">
        <f>VLOOKUP(T19,'Basisreihen Destatis 2023 B.''15'!$B$7:$I$95,5,FALSE)</f>
        <v>115.8</v>
      </c>
      <c r="AB19" s="155"/>
      <c r="AC19" s="155">
        <f t="shared" si="6"/>
        <v>115.8</v>
      </c>
      <c r="AD19" s="156">
        <f t="shared" si="7"/>
        <v>119.7</v>
      </c>
      <c r="AE19" s="157">
        <f t="shared" si="15"/>
        <v>1.2865</v>
      </c>
      <c r="AF19" s="43"/>
      <c r="AG19" s="158">
        <v>2021</v>
      </c>
      <c r="AH19" s="154">
        <f>VLOOKUP(AG19,'Basisreihen Destatis 2023 B.''15'!$B$7:$I$95,3,FALSE)</f>
        <v>126.3</v>
      </c>
      <c r="AI19" s="155"/>
      <c r="AJ19" s="155">
        <f t="shared" si="8"/>
        <v>126.3</v>
      </c>
      <c r="AK19" s="155">
        <f>VLOOKUP(AG19,'Basisreihen Destatis 2023 B.''15'!$B$7:$I$95,6,FALSE)</f>
        <v>114.6</v>
      </c>
      <c r="AL19" s="155"/>
      <c r="AM19" s="155">
        <f t="shared" si="9"/>
        <v>114.6</v>
      </c>
      <c r="AN19" s="156">
        <f t="shared" si="10"/>
        <v>118.7</v>
      </c>
      <c r="AO19" s="157">
        <f t="shared" si="16"/>
        <v>1.2856000000000001</v>
      </c>
      <c r="AQ19" s="158">
        <v>2021</v>
      </c>
      <c r="AR19" s="154">
        <f>VLOOKUP(AQ19,'Basisreihen Destatis 2023 B.''15'!$B$7:$I$95,6,FALSE)</f>
        <v>114.6</v>
      </c>
      <c r="AS19" s="155"/>
      <c r="AT19" s="156">
        <f t="shared" si="11"/>
        <v>114.6</v>
      </c>
      <c r="AU19" s="157">
        <f t="shared" si="17"/>
        <v>1.2992999999999999</v>
      </c>
    </row>
    <row r="20" spans="1:47" x14ac:dyDescent="0.6">
      <c r="A20" s="233"/>
      <c r="B20" s="162">
        <v>2020</v>
      </c>
      <c r="C20" s="154">
        <f>VLOOKUP(B20,'Basisreihen Destatis 2023 B.''15'!$B$7:$I$95,2,FALSE)</f>
        <v>118.4</v>
      </c>
      <c r="D20" s="155"/>
      <c r="E20" s="155">
        <f t="shared" si="12"/>
        <v>118.4</v>
      </c>
      <c r="F20" s="155"/>
      <c r="G20" s="156">
        <f t="shared" si="0"/>
        <v>118.4</v>
      </c>
      <c r="H20" s="157">
        <f t="shared" si="13"/>
        <v>1.3742000000000001</v>
      </c>
      <c r="I20" s="43"/>
      <c r="J20" s="162">
        <v>2020</v>
      </c>
      <c r="K20" s="154">
        <f>VLOOKUP(J20,'Basisreihen Destatis 2023 B.''15'!$B$7:$I$95,3,FALSE)</f>
        <v>120.4</v>
      </c>
      <c r="L20" s="155"/>
      <c r="M20" s="155">
        <f t="shared" si="1"/>
        <v>120.4</v>
      </c>
      <c r="N20" s="155">
        <f>VLOOKUP(J20,'Basisreihen Destatis 2023 B.''15'!$B$7:$I$95,4,FALSE)</f>
        <v>99.2</v>
      </c>
      <c r="O20" s="155"/>
      <c r="P20" s="155">
        <f t="shared" si="2"/>
        <v>99.2</v>
      </c>
      <c r="Q20" s="156">
        <f t="shared" si="3"/>
        <v>114</v>
      </c>
      <c r="R20" s="157">
        <f t="shared" si="14"/>
        <v>1.3219000000000001</v>
      </c>
      <c r="S20" s="43"/>
      <c r="T20" s="158">
        <v>2020</v>
      </c>
      <c r="U20" s="154">
        <f>VLOOKUP(T20,'Basisreihen Destatis 2023 B.''15'!$B$7:$I$95,3,FALSE)</f>
        <v>120.4</v>
      </c>
      <c r="V20" s="155"/>
      <c r="W20" s="155">
        <f t="shared" si="4"/>
        <v>120.4</v>
      </c>
      <c r="X20" s="155">
        <f>VLOOKUP(T20,'Basisreihen Destatis 2023 B.''15'!$B$7:$I$90,4,FALSE)</f>
        <v>99.2</v>
      </c>
      <c r="Y20" s="155"/>
      <c r="Z20" s="155">
        <f t="shared" si="5"/>
        <v>99.2</v>
      </c>
      <c r="AA20" s="155">
        <f>VLOOKUP(T20,'Basisreihen Destatis 2023 B.''15'!$B$7:$I$95,5,FALSE)</f>
        <v>109.9</v>
      </c>
      <c r="AB20" s="155"/>
      <c r="AC20" s="155">
        <f t="shared" si="6"/>
        <v>109.9</v>
      </c>
      <c r="AD20" s="156">
        <f t="shared" si="7"/>
        <v>113.5</v>
      </c>
      <c r="AE20" s="157">
        <f t="shared" si="15"/>
        <v>1.3568</v>
      </c>
      <c r="AF20" s="43"/>
      <c r="AG20" s="158">
        <v>2020</v>
      </c>
      <c r="AH20" s="154">
        <f>VLOOKUP(AG20,'Basisreihen Destatis 2023 B.''15'!$B$7:$I$95,3,FALSE)</f>
        <v>120.4</v>
      </c>
      <c r="AI20" s="155"/>
      <c r="AJ20" s="155">
        <f t="shared" si="8"/>
        <v>120.4</v>
      </c>
      <c r="AK20" s="155">
        <f>VLOOKUP(AG20,'Basisreihen Destatis 2023 B.''15'!$B$7:$I$95,6,FALSE)</f>
        <v>104.2</v>
      </c>
      <c r="AL20" s="155"/>
      <c r="AM20" s="155">
        <f t="shared" si="9"/>
        <v>104.2</v>
      </c>
      <c r="AN20" s="156">
        <f t="shared" si="10"/>
        <v>109.9</v>
      </c>
      <c r="AO20" s="157">
        <f t="shared" si="16"/>
        <v>1.3885000000000001</v>
      </c>
      <c r="AQ20" s="158">
        <v>2020</v>
      </c>
      <c r="AR20" s="154">
        <f>VLOOKUP(AQ20,'Basisreihen Destatis 2023 B.''15'!$B$7:$I$95,6,FALSE)</f>
        <v>104.2</v>
      </c>
      <c r="AS20" s="155"/>
      <c r="AT20" s="156">
        <f t="shared" si="11"/>
        <v>104.2</v>
      </c>
      <c r="AU20" s="157">
        <f t="shared" si="17"/>
        <v>1.429</v>
      </c>
    </row>
    <row r="21" spans="1:47" x14ac:dyDescent="0.6">
      <c r="A21" s="233"/>
      <c r="B21" s="162">
        <v>2019</v>
      </c>
      <c r="C21" s="154">
        <f>VLOOKUP(B21,'Basisreihen Destatis 2023 B.''15'!$B$7:$I$95,2,FALSE)</f>
        <v>115.1</v>
      </c>
      <c r="D21" s="155"/>
      <c r="E21" s="155">
        <f t="shared" si="12"/>
        <v>115.1</v>
      </c>
      <c r="F21" s="155"/>
      <c r="G21" s="156">
        <f t="shared" si="0"/>
        <v>115.1</v>
      </c>
      <c r="H21" s="157">
        <f t="shared" si="13"/>
        <v>1.4136</v>
      </c>
      <c r="J21" s="162">
        <v>2019</v>
      </c>
      <c r="K21" s="154">
        <f>VLOOKUP(J21,'Basisreihen Destatis 2023 B.''15'!$B$7:$I$95,3,FALSE)</f>
        <v>117.7</v>
      </c>
      <c r="L21" s="155"/>
      <c r="M21" s="155">
        <f t="shared" si="1"/>
        <v>117.7</v>
      </c>
      <c r="N21" s="155">
        <f>VLOOKUP(J21,'Basisreihen Destatis 2023 B.''15'!$B$7:$I$95,4,FALSE)</f>
        <v>98.8</v>
      </c>
      <c r="O21" s="155"/>
      <c r="P21" s="155">
        <f t="shared" si="2"/>
        <v>98.8</v>
      </c>
      <c r="Q21" s="156">
        <f t="shared" si="3"/>
        <v>112</v>
      </c>
      <c r="R21" s="157">
        <f t="shared" si="14"/>
        <v>1.3454999999999999</v>
      </c>
      <c r="T21" s="158">
        <v>2019</v>
      </c>
      <c r="U21" s="154">
        <f>VLOOKUP(T21,'Basisreihen Destatis 2023 B.''15'!$B$7:$I$95,3,FALSE)</f>
        <v>117.7</v>
      </c>
      <c r="V21" s="155"/>
      <c r="W21" s="155">
        <f t="shared" si="4"/>
        <v>117.7</v>
      </c>
      <c r="X21" s="155">
        <f>VLOOKUP(T21,'Basisreihen Destatis 2023 B.''15'!$B$7:$I$90,4,FALSE)</f>
        <v>98.8</v>
      </c>
      <c r="Y21" s="155"/>
      <c r="Z21" s="155">
        <f t="shared" si="5"/>
        <v>98.8</v>
      </c>
      <c r="AA21" s="155">
        <f>VLOOKUP(T21,'Basisreihen Destatis 2023 B.''15'!$B$7:$I$95,5,FALSE)</f>
        <v>107.6</v>
      </c>
      <c r="AB21" s="155"/>
      <c r="AC21" s="155">
        <f t="shared" si="6"/>
        <v>107.6</v>
      </c>
      <c r="AD21" s="156">
        <f t="shared" si="7"/>
        <v>111.3</v>
      </c>
      <c r="AE21" s="157">
        <f t="shared" si="15"/>
        <v>1.3835999999999999</v>
      </c>
      <c r="AG21" s="158">
        <v>2019</v>
      </c>
      <c r="AH21" s="154">
        <f>VLOOKUP(AG21,'Basisreihen Destatis 2023 B.''15'!$B$7:$I$95,3,FALSE)</f>
        <v>117.7</v>
      </c>
      <c r="AI21" s="155"/>
      <c r="AJ21" s="155">
        <f t="shared" si="8"/>
        <v>117.7</v>
      </c>
      <c r="AK21" s="155">
        <f>VLOOKUP(AG21,'Basisreihen Destatis 2023 B.''15'!$B$7:$I$95,6,FALSE)</f>
        <v>104.7</v>
      </c>
      <c r="AL21" s="155"/>
      <c r="AM21" s="155">
        <f t="shared" si="9"/>
        <v>104.7</v>
      </c>
      <c r="AN21" s="156">
        <f t="shared" si="10"/>
        <v>109.3</v>
      </c>
      <c r="AO21" s="157">
        <f t="shared" si="16"/>
        <v>1.3962000000000001</v>
      </c>
      <c r="AQ21" s="158">
        <v>2019</v>
      </c>
      <c r="AR21" s="154">
        <f>VLOOKUP(AQ21,'Basisreihen Destatis 2023 B.''15'!$B$7:$I$95,6,FALSE)</f>
        <v>104.7</v>
      </c>
      <c r="AS21" s="155"/>
      <c r="AT21" s="156">
        <f t="shared" si="11"/>
        <v>104.7</v>
      </c>
      <c r="AU21" s="157">
        <f t="shared" si="17"/>
        <v>1.4221999999999999</v>
      </c>
    </row>
    <row r="22" spans="1:47" x14ac:dyDescent="0.6">
      <c r="A22" s="233"/>
      <c r="B22" s="162">
        <v>2018</v>
      </c>
      <c r="C22" s="154">
        <f>VLOOKUP(B22,'Basisreihen Destatis 2023 B.''15'!$B$7:$I$95,2,FALSE)</f>
        <v>110.2</v>
      </c>
      <c r="D22" s="155"/>
      <c r="E22" s="155">
        <f t="shared" si="12"/>
        <v>110.2</v>
      </c>
      <c r="F22" s="155"/>
      <c r="G22" s="156">
        <f t="shared" si="0"/>
        <v>110.2</v>
      </c>
      <c r="H22" s="157">
        <f t="shared" si="13"/>
        <v>1.4763999999999999</v>
      </c>
      <c r="J22" s="162">
        <v>2018</v>
      </c>
      <c r="K22" s="154">
        <f>VLOOKUP(J22,'Basisreihen Destatis 2023 B.''15'!$B$7:$I$95,3,FALSE)</f>
        <v>111.5</v>
      </c>
      <c r="L22" s="155"/>
      <c r="M22" s="155">
        <f t="shared" si="1"/>
        <v>111.5</v>
      </c>
      <c r="N22" s="155">
        <f>VLOOKUP(J22,'Basisreihen Destatis 2023 B.''15'!$B$7:$I$95,4,FALSE)</f>
        <v>98.3</v>
      </c>
      <c r="O22" s="155"/>
      <c r="P22" s="155">
        <f t="shared" si="2"/>
        <v>98.3</v>
      </c>
      <c r="Q22" s="156">
        <f t="shared" si="3"/>
        <v>107.5</v>
      </c>
      <c r="R22" s="157">
        <f>ROUND($Q$17/Q22,4)</f>
        <v>1.4018999999999999</v>
      </c>
      <c r="T22" s="158">
        <v>2018</v>
      </c>
      <c r="U22" s="154">
        <f>VLOOKUP(T22,'Basisreihen Destatis 2023 B.''15'!$B$7:$I$95,3,FALSE)</f>
        <v>111.5</v>
      </c>
      <c r="V22" s="155"/>
      <c r="W22" s="155">
        <f t="shared" si="4"/>
        <v>111.5</v>
      </c>
      <c r="X22" s="155">
        <f>VLOOKUP(T22,'Basisreihen Destatis 2023 B.''15'!$B$7:$I$90,4,FALSE)</f>
        <v>98.3</v>
      </c>
      <c r="Y22" s="155"/>
      <c r="Z22" s="155">
        <f t="shared" si="5"/>
        <v>98.3</v>
      </c>
      <c r="AA22" s="155">
        <f>VLOOKUP(T22,'Basisreihen Destatis 2023 B.''15'!$B$7:$I$95,5,FALSE)</f>
        <v>105.2</v>
      </c>
      <c r="AB22" s="155"/>
      <c r="AC22" s="155">
        <f t="shared" si="6"/>
        <v>105.2</v>
      </c>
      <c r="AD22" s="156">
        <f t="shared" si="7"/>
        <v>107.3</v>
      </c>
      <c r="AE22" s="157">
        <f t="shared" si="15"/>
        <v>1.4352</v>
      </c>
      <c r="AG22" s="158">
        <v>2018</v>
      </c>
      <c r="AH22" s="154">
        <f>VLOOKUP(AG22,'Basisreihen Destatis 2023 B.''15'!$B$7:$I$95,3,FALSE)</f>
        <v>111.5</v>
      </c>
      <c r="AI22" s="155"/>
      <c r="AJ22" s="155">
        <f t="shared" si="8"/>
        <v>111.5</v>
      </c>
      <c r="AK22" s="155">
        <f>VLOOKUP(AG22,'Basisreihen Destatis 2023 B.''15'!$B$7:$I$95,6,FALSE)</f>
        <v>103.5</v>
      </c>
      <c r="AL22" s="155"/>
      <c r="AM22" s="155">
        <f t="shared" si="9"/>
        <v>103.5</v>
      </c>
      <c r="AN22" s="156">
        <f t="shared" si="10"/>
        <v>106.3</v>
      </c>
      <c r="AO22" s="157">
        <f t="shared" si="16"/>
        <v>1.4356</v>
      </c>
      <c r="AQ22" s="158">
        <v>2018</v>
      </c>
      <c r="AR22" s="154">
        <f>VLOOKUP(AQ22,'Basisreihen Destatis 2023 B.''15'!$B$7:$I$95,6,FALSE)</f>
        <v>103.5</v>
      </c>
      <c r="AS22" s="155"/>
      <c r="AT22" s="156">
        <f t="shared" si="11"/>
        <v>103.5</v>
      </c>
      <c r="AU22" s="157">
        <f t="shared" si="17"/>
        <v>1.4386000000000001</v>
      </c>
    </row>
    <row r="23" spans="1:47" x14ac:dyDescent="0.6">
      <c r="A23" s="233"/>
      <c r="B23" s="162">
        <v>2017</v>
      </c>
      <c r="C23" s="154">
        <f>VLOOKUP(B23,'Basisreihen Destatis 2023 B.''15'!$B$7:$I$95,2,FALSE)</f>
        <v>105.5</v>
      </c>
      <c r="D23" s="155"/>
      <c r="E23" s="155">
        <f t="shared" si="12"/>
        <v>105.5</v>
      </c>
      <c r="F23" s="155"/>
      <c r="G23" s="156">
        <f>ROUND(IF(E23&gt;0,E23,F23*$E$82/$F$82),1)</f>
        <v>105.5</v>
      </c>
      <c r="H23" s="157">
        <f t="shared" si="13"/>
        <v>1.5422</v>
      </c>
      <c r="J23" s="162">
        <v>2017</v>
      </c>
      <c r="K23" s="154">
        <f>VLOOKUP(J23,'Basisreihen Destatis 2023 B.''15'!$B$7:$I$95,3,FALSE)</f>
        <v>105.3</v>
      </c>
      <c r="L23" s="155"/>
      <c r="M23" s="155">
        <f t="shared" si="1"/>
        <v>105.3</v>
      </c>
      <c r="N23" s="155">
        <f>VLOOKUP(J23,'Basisreihen Destatis 2023 B.''15'!$B$7:$I$95,4,FALSE)</f>
        <v>97</v>
      </c>
      <c r="O23" s="155"/>
      <c r="P23" s="155">
        <f t="shared" si="2"/>
        <v>97</v>
      </c>
      <c r="Q23" s="156">
        <f t="shared" si="3"/>
        <v>102.8</v>
      </c>
      <c r="R23" s="157">
        <f t="shared" si="14"/>
        <v>1.466</v>
      </c>
      <c r="T23" s="158">
        <v>2017</v>
      </c>
      <c r="U23" s="154">
        <f>VLOOKUP(T23,'Basisreihen Destatis 2023 B.''15'!$B$7:$I$95,3,FALSE)</f>
        <v>105.3</v>
      </c>
      <c r="V23" s="155"/>
      <c r="W23" s="155">
        <f t="shared" si="4"/>
        <v>105.3</v>
      </c>
      <c r="X23" s="155">
        <f>VLOOKUP(T23,'Basisreihen Destatis 2023 B.''15'!$B$7:$I$90,4,FALSE)</f>
        <v>97</v>
      </c>
      <c r="Y23" s="155"/>
      <c r="Z23" s="155">
        <f t="shared" si="5"/>
        <v>97</v>
      </c>
      <c r="AA23" s="155">
        <f>VLOOKUP(T23,'Basisreihen Destatis 2023 B.''15'!$B$7:$I$95,5,FALSE)</f>
        <v>101.6</v>
      </c>
      <c r="AB23" s="155"/>
      <c r="AC23" s="155">
        <f t="shared" si="6"/>
        <v>101.6</v>
      </c>
      <c r="AD23" s="156">
        <f t="shared" si="7"/>
        <v>102.8</v>
      </c>
      <c r="AE23" s="157">
        <f t="shared" si="15"/>
        <v>1.4981</v>
      </c>
      <c r="AG23" s="158">
        <v>2017</v>
      </c>
      <c r="AH23" s="154">
        <f>VLOOKUP(AG23,'Basisreihen Destatis 2023 B.''15'!$B$7:$I$95,3,FALSE)</f>
        <v>105.3</v>
      </c>
      <c r="AI23" s="155"/>
      <c r="AJ23" s="155">
        <f t="shared" si="8"/>
        <v>105.3</v>
      </c>
      <c r="AK23" s="155">
        <f>VLOOKUP(AG23,'Basisreihen Destatis 2023 B.''15'!$B$7:$I$95,6,FALSE)</f>
        <v>101.1</v>
      </c>
      <c r="AL23" s="155"/>
      <c r="AM23" s="155">
        <f t="shared" si="9"/>
        <v>101.1</v>
      </c>
      <c r="AN23" s="156">
        <f t="shared" si="10"/>
        <v>102.6</v>
      </c>
      <c r="AO23" s="157">
        <f t="shared" si="16"/>
        <v>1.4873000000000001</v>
      </c>
      <c r="AQ23" s="158">
        <v>2017</v>
      </c>
      <c r="AR23" s="154">
        <f>VLOOKUP(AQ23,'Basisreihen Destatis 2023 B.''15'!$B$7:$I$95,6,FALSE)</f>
        <v>101.1</v>
      </c>
      <c r="AS23" s="155"/>
      <c r="AT23" s="156">
        <f t="shared" si="11"/>
        <v>101.1</v>
      </c>
      <c r="AU23" s="157">
        <f t="shared" si="17"/>
        <v>1.4728000000000001</v>
      </c>
    </row>
    <row r="24" spans="1:47" x14ac:dyDescent="0.6">
      <c r="A24" s="233"/>
      <c r="B24" s="162">
        <v>2016</v>
      </c>
      <c r="C24" s="154">
        <f>VLOOKUP(B24,'Basisreihen Destatis 2023 B.''15'!$B$7:$I$95,2,FALSE)</f>
        <v>102.1</v>
      </c>
      <c r="D24" s="155"/>
      <c r="E24" s="155">
        <f t="shared" ref="E24:E70" si="18">ROUND(IF(C24&gt;0,C24,D24*$C$72/$D$72),1)</f>
        <v>102.1</v>
      </c>
      <c r="F24" s="155"/>
      <c r="G24" s="156">
        <f>ROUND(IF(E24&gt;0,E24,F24*$E$82/$F$82),1)</f>
        <v>102.1</v>
      </c>
      <c r="H24" s="157">
        <f t="shared" si="13"/>
        <v>1.5934999999999999</v>
      </c>
      <c r="J24" s="162">
        <v>2016</v>
      </c>
      <c r="K24" s="154">
        <f>VLOOKUP(J24,'Basisreihen Destatis 2023 B.''15'!$B$7:$I$95,3,FALSE)</f>
        <v>101.7</v>
      </c>
      <c r="L24" s="155"/>
      <c r="M24" s="155">
        <f t="shared" si="1"/>
        <v>101.7</v>
      </c>
      <c r="N24" s="155">
        <f>VLOOKUP(J24,'Basisreihen Destatis 2023 B.''15'!$B$7:$I$95,4,FALSE)</f>
        <v>96.1</v>
      </c>
      <c r="O24" s="155"/>
      <c r="P24" s="155">
        <f t="shared" si="2"/>
        <v>96.1</v>
      </c>
      <c r="Q24" s="156">
        <f>ROUND(0.7*M24+0.3*P24,1)</f>
        <v>100</v>
      </c>
      <c r="R24" s="157">
        <f t="shared" si="14"/>
        <v>1.5069999999999999</v>
      </c>
      <c r="T24" s="158">
        <v>2016</v>
      </c>
      <c r="U24" s="154">
        <f>VLOOKUP(T24,'Basisreihen Destatis 2023 B.''15'!$B$7:$I$95,3,FALSE)</f>
        <v>101.7</v>
      </c>
      <c r="V24" s="155"/>
      <c r="W24" s="155">
        <f t="shared" ref="W24:W70" si="19">ROUND(IF(U24&gt;0,U24,V24*$U$72/$V$72),1)</f>
        <v>101.7</v>
      </c>
      <c r="X24" s="155">
        <f>VLOOKUP(T24,'Basisreihen Destatis 2023 B.''15'!$B$7:$I$90,4,FALSE)</f>
        <v>96.1</v>
      </c>
      <c r="Y24" s="155"/>
      <c r="Z24" s="155">
        <f t="shared" si="5"/>
        <v>96.1</v>
      </c>
      <c r="AA24" s="155">
        <f>VLOOKUP(T24,'Basisreihen Destatis 2023 B.''15'!$B$7:$I$95,5,FALSE)</f>
        <v>99.2</v>
      </c>
      <c r="AB24" s="155"/>
      <c r="AC24" s="155">
        <f t="shared" si="6"/>
        <v>99.2</v>
      </c>
      <c r="AD24" s="156">
        <f t="shared" si="7"/>
        <v>100</v>
      </c>
      <c r="AE24" s="157">
        <f t="shared" si="15"/>
        <v>1.54</v>
      </c>
      <c r="AG24" s="158">
        <v>2016</v>
      </c>
      <c r="AH24" s="154">
        <f>VLOOKUP(AG24,'Basisreihen Destatis 2023 B.''15'!$B$7:$I$95,3,FALSE)</f>
        <v>101.7</v>
      </c>
      <c r="AI24" s="155"/>
      <c r="AJ24" s="155">
        <f t="shared" si="8"/>
        <v>101.7</v>
      </c>
      <c r="AK24" s="155">
        <f>VLOOKUP(AG24,'Basisreihen Destatis 2023 B.''15'!$B$7:$I$95,6,FALSE)</f>
        <v>98.6</v>
      </c>
      <c r="AL24" s="155"/>
      <c r="AM24" s="155">
        <f t="shared" ref="AM24:AM63" si="20">ROUND(IF(AK24&gt;0,AK24,AL24*$AK$64/$AL$64),1)</f>
        <v>98.6</v>
      </c>
      <c r="AN24" s="156">
        <f t="shared" si="10"/>
        <v>99.7</v>
      </c>
      <c r="AO24" s="157">
        <f t="shared" si="16"/>
        <v>1.5306</v>
      </c>
      <c r="AQ24" s="158">
        <v>2016</v>
      </c>
      <c r="AR24" s="154">
        <f>VLOOKUP(AQ24,'Basisreihen Destatis 2023 B.''15'!$B$7:$I$95,6,FALSE)</f>
        <v>98.6</v>
      </c>
      <c r="AS24" s="155"/>
      <c r="AT24" s="156">
        <f t="shared" ref="AT24:AT63" si="21">ROUND(IF(AR24&gt;0,AR24,AS24*$AR$64/$AS$64),1)</f>
        <v>98.6</v>
      </c>
      <c r="AU24" s="157">
        <f t="shared" si="17"/>
        <v>1.5101</v>
      </c>
    </row>
    <row r="25" spans="1:47" x14ac:dyDescent="0.6">
      <c r="A25" s="233"/>
      <c r="B25" s="162">
        <v>2015</v>
      </c>
      <c r="C25" s="154">
        <f>VLOOKUP(B25,'Basisreihen Destatis 2023 B.''15'!$B$7:$I$95,2,FALSE)</f>
        <v>100</v>
      </c>
      <c r="D25" s="155"/>
      <c r="E25" s="155">
        <f t="shared" si="18"/>
        <v>100</v>
      </c>
      <c r="F25" s="155"/>
      <c r="G25" s="156">
        <f t="shared" ref="G25:G88" si="22">ROUND(IF(E25&gt;0,E25,F25*$E$82/$F$82),1)</f>
        <v>100</v>
      </c>
      <c r="H25" s="157">
        <f t="shared" si="13"/>
        <v>1.627</v>
      </c>
      <c r="J25" s="162">
        <v>2015</v>
      </c>
      <c r="K25" s="154">
        <f>VLOOKUP(J25,'Basisreihen Destatis 2023 B.''15'!$B$7:$I$95,3,FALSE)</f>
        <v>100</v>
      </c>
      <c r="L25" s="155"/>
      <c r="M25" s="155">
        <f t="shared" si="1"/>
        <v>100</v>
      </c>
      <c r="N25" s="155">
        <f>VLOOKUP(J25,'Basisreihen Destatis 2023 B.''15'!$B$7:$I$95,4,FALSE)</f>
        <v>100</v>
      </c>
      <c r="O25" s="155"/>
      <c r="P25" s="155">
        <f t="shared" si="2"/>
        <v>100</v>
      </c>
      <c r="Q25" s="156">
        <f t="shared" ref="Q25:Q82" si="23">ROUND(0.7*M25+0.3*P25,1)</f>
        <v>100</v>
      </c>
      <c r="R25" s="157">
        <f t="shared" si="14"/>
        <v>1.5069999999999999</v>
      </c>
      <c r="T25" s="162">
        <v>2015</v>
      </c>
      <c r="U25" s="154">
        <f>VLOOKUP(T25,'Basisreihen Destatis 2023 B.''15'!$B$7:$I$95,3,FALSE)</f>
        <v>100</v>
      </c>
      <c r="V25" s="155"/>
      <c r="W25" s="155">
        <f t="shared" si="19"/>
        <v>100</v>
      </c>
      <c r="X25" s="155">
        <f>VLOOKUP(T25,'Basisreihen Destatis 2023 B.''15'!$B$7:$I$90,4,FALSE)</f>
        <v>100</v>
      </c>
      <c r="Y25" s="155"/>
      <c r="Z25" s="155">
        <f t="shared" si="5"/>
        <v>100</v>
      </c>
      <c r="AA25" s="155">
        <f>VLOOKUP(T25,'Basisreihen Destatis 2023 B.''15'!$B$7:$I$95,5,FALSE)</f>
        <v>100</v>
      </c>
      <c r="AB25" s="155"/>
      <c r="AC25" s="155">
        <f t="shared" si="6"/>
        <v>100</v>
      </c>
      <c r="AD25" s="156">
        <f t="shared" ref="AD25:AD82" si="24">ROUND(0.5*W25+0.15*Z25+0.35*AC25,1)</f>
        <v>100</v>
      </c>
      <c r="AE25" s="157">
        <f t="shared" si="15"/>
        <v>1.54</v>
      </c>
      <c r="AG25" s="162">
        <v>2015</v>
      </c>
      <c r="AH25" s="154">
        <f>VLOOKUP(AG25,'Basisreihen Destatis 2023 B.''15'!$B$7:$I$95,3,FALSE)</f>
        <v>100</v>
      </c>
      <c r="AI25" s="155"/>
      <c r="AJ25" s="155">
        <f t="shared" si="8"/>
        <v>100</v>
      </c>
      <c r="AK25" s="155">
        <f>VLOOKUP(AG25,'Basisreihen Destatis 2023 B.''15'!$B$7:$I$95,6,FALSE)</f>
        <v>100</v>
      </c>
      <c r="AL25" s="155"/>
      <c r="AM25" s="155">
        <f t="shared" si="20"/>
        <v>100</v>
      </c>
      <c r="AN25" s="156">
        <f t="shared" ref="AN25:AN82" si="25">ROUND(0.35*AJ25+0.65*AM25,1)</f>
        <v>100</v>
      </c>
      <c r="AO25" s="157">
        <f t="shared" si="16"/>
        <v>1.526</v>
      </c>
      <c r="AQ25" s="162">
        <v>2015</v>
      </c>
      <c r="AR25" s="154">
        <f>VLOOKUP(AQ25,'Basisreihen Destatis 2023 B.''15'!$B$7:$I$95,6,FALSE)</f>
        <v>100</v>
      </c>
      <c r="AS25" s="155"/>
      <c r="AT25" s="156">
        <f t="shared" si="21"/>
        <v>100</v>
      </c>
      <c r="AU25" s="157">
        <f t="shared" si="17"/>
        <v>1.4890000000000001</v>
      </c>
    </row>
    <row r="26" spans="1:47" x14ac:dyDescent="0.6">
      <c r="A26" s="233"/>
      <c r="B26" s="162">
        <v>2014</v>
      </c>
      <c r="C26" s="154">
        <f>VLOOKUP(B26,'Basisreihen Destatis 2023 B.''15'!$B$7:$I$95,2,FALSE)</f>
        <v>98.4</v>
      </c>
      <c r="D26" s="155"/>
      <c r="E26" s="155">
        <f>ROUND(IF(C26&gt;0,C26,D26*$C$72/$D$72),1)</f>
        <v>98.4</v>
      </c>
      <c r="F26" s="155"/>
      <c r="G26" s="156">
        <f t="shared" si="22"/>
        <v>98.4</v>
      </c>
      <c r="H26" s="157">
        <f t="shared" si="13"/>
        <v>1.6535</v>
      </c>
      <c r="J26" s="162">
        <v>2014</v>
      </c>
      <c r="K26" s="154">
        <f>VLOOKUP(J26,'Basisreihen Destatis 2023 B.''15'!$B$7:$I$95,3,FALSE)</f>
        <v>98.2</v>
      </c>
      <c r="L26" s="155"/>
      <c r="M26" s="155">
        <f t="shared" si="1"/>
        <v>98.2</v>
      </c>
      <c r="N26" s="155">
        <f>VLOOKUP(J26,'Basisreihen Destatis 2023 B.''15'!$B$7:$I$95,4,FALSE)</f>
        <v>94.7</v>
      </c>
      <c r="O26" s="155"/>
      <c r="P26" s="155">
        <f t="shared" si="2"/>
        <v>94.7</v>
      </c>
      <c r="Q26" s="156">
        <f t="shared" si="23"/>
        <v>97.2</v>
      </c>
      <c r="R26" s="157">
        <f t="shared" si="14"/>
        <v>1.5504</v>
      </c>
      <c r="T26" s="162">
        <v>2014</v>
      </c>
      <c r="U26" s="154">
        <f>VLOOKUP(T26,'Basisreihen Destatis 2023 B.''15'!$B$7:$I$95,3,FALSE)</f>
        <v>98.2</v>
      </c>
      <c r="V26" s="155"/>
      <c r="W26" s="155">
        <f t="shared" si="19"/>
        <v>98.2</v>
      </c>
      <c r="X26" s="155">
        <f>VLOOKUP(T26,'Basisreihen Destatis 2023 B.''15'!$B$7:$I$90,4,FALSE)</f>
        <v>94.7</v>
      </c>
      <c r="Y26" s="155"/>
      <c r="Z26" s="155">
        <f t="shared" si="5"/>
        <v>94.7</v>
      </c>
      <c r="AA26" s="155">
        <f>VLOOKUP(T26,'Basisreihen Destatis 2023 B.''15'!$B$7:$I$95,5,FALSE)</f>
        <v>98.7</v>
      </c>
      <c r="AB26" s="155"/>
      <c r="AC26" s="155">
        <f t="shared" si="6"/>
        <v>98.7</v>
      </c>
      <c r="AD26" s="156">
        <f>ROUND(0.5*W26+0.15*Z26+0.35*AC26,1)</f>
        <v>97.9</v>
      </c>
      <c r="AE26" s="157">
        <f t="shared" si="15"/>
        <v>1.573</v>
      </c>
      <c r="AG26" s="162">
        <v>2014</v>
      </c>
      <c r="AH26" s="154">
        <f>VLOOKUP(AG26,'Basisreihen Destatis 2023 B.''15'!$B$7:$I$95,3,FALSE)</f>
        <v>98.2</v>
      </c>
      <c r="AI26" s="155"/>
      <c r="AJ26" s="155">
        <f t="shared" si="8"/>
        <v>98.2</v>
      </c>
      <c r="AK26" s="155">
        <f>VLOOKUP(AG26,'Basisreihen Destatis 2023 B.''15'!$B$7:$I$95,6,FALSE)</f>
        <v>101.3</v>
      </c>
      <c r="AL26" s="155"/>
      <c r="AM26" s="155">
        <f t="shared" si="20"/>
        <v>101.3</v>
      </c>
      <c r="AN26" s="156">
        <f t="shared" si="25"/>
        <v>100.2</v>
      </c>
      <c r="AO26" s="157">
        <f t="shared" si="16"/>
        <v>1.5229999999999999</v>
      </c>
      <c r="AQ26" s="162">
        <v>2014</v>
      </c>
      <c r="AR26" s="154">
        <f>VLOOKUP(AQ26,'Basisreihen Destatis 2023 B.''15'!$B$7:$I$95,6,FALSE)</f>
        <v>101.3</v>
      </c>
      <c r="AS26" s="155"/>
      <c r="AT26" s="156">
        <f t="shared" si="21"/>
        <v>101.3</v>
      </c>
      <c r="AU26" s="157">
        <f t="shared" si="17"/>
        <v>1.4699</v>
      </c>
    </row>
    <row r="27" spans="1:47" x14ac:dyDescent="0.6">
      <c r="A27" s="233"/>
      <c r="B27" s="162">
        <v>2013</v>
      </c>
      <c r="C27" s="154">
        <f>VLOOKUP(B27,'Basisreihen Destatis 2023 B.''15'!$B$7:$I$95,2,FALSE)</f>
        <v>96.6</v>
      </c>
      <c r="D27" s="155"/>
      <c r="E27" s="155">
        <f t="shared" si="18"/>
        <v>96.6</v>
      </c>
      <c r="F27" s="155"/>
      <c r="G27" s="156">
        <f t="shared" si="22"/>
        <v>96.6</v>
      </c>
      <c r="H27" s="157">
        <f t="shared" si="13"/>
        <v>1.6842999999999999</v>
      </c>
      <c r="J27" s="162">
        <v>2013</v>
      </c>
      <c r="K27" s="154">
        <f>VLOOKUP(J27,'Basisreihen Destatis 2023 B.''15'!$B$7:$I$95,3,FALSE)</f>
        <v>96.7</v>
      </c>
      <c r="L27" s="155"/>
      <c r="M27" s="155">
        <f t="shared" si="1"/>
        <v>96.7</v>
      </c>
      <c r="N27" s="155">
        <f>VLOOKUP(J27,'Basisreihen Destatis 2023 B.''15'!$B$7:$I$95,4,FALSE)</f>
        <v>97.3</v>
      </c>
      <c r="O27" s="155"/>
      <c r="P27" s="155">
        <f t="shared" si="2"/>
        <v>97.3</v>
      </c>
      <c r="Q27" s="156">
        <f t="shared" si="23"/>
        <v>96.9</v>
      </c>
      <c r="R27" s="157">
        <f t="shared" si="14"/>
        <v>1.5551999999999999</v>
      </c>
      <c r="T27" s="162">
        <v>2013</v>
      </c>
      <c r="U27" s="154">
        <f>VLOOKUP(T27,'Basisreihen Destatis 2023 B.''15'!$B$7:$I$95,3,FALSE)</f>
        <v>96.7</v>
      </c>
      <c r="V27" s="155"/>
      <c r="W27" s="155">
        <f t="shared" si="19"/>
        <v>96.7</v>
      </c>
      <c r="X27" s="155">
        <f>VLOOKUP(T27,'Basisreihen Destatis 2023 B.''15'!$B$7:$I$90,4,FALSE)</f>
        <v>97.3</v>
      </c>
      <c r="Y27" s="155"/>
      <c r="Z27" s="155">
        <f t="shared" si="5"/>
        <v>97.3</v>
      </c>
      <c r="AA27" s="155">
        <f>VLOOKUP(T27,'Basisreihen Destatis 2023 B.''15'!$B$7:$I$95,5,FALSE)</f>
        <v>97.9</v>
      </c>
      <c r="AB27" s="155"/>
      <c r="AC27" s="155">
        <f t="shared" si="6"/>
        <v>97.9</v>
      </c>
      <c r="AD27" s="156">
        <f t="shared" si="24"/>
        <v>97.2</v>
      </c>
      <c r="AE27" s="157">
        <f t="shared" si="15"/>
        <v>1.5844</v>
      </c>
      <c r="AG27" s="162">
        <v>2013</v>
      </c>
      <c r="AH27" s="154">
        <f>VLOOKUP(AG27,'Basisreihen Destatis 2023 B.''15'!$B$7:$I$95,3,FALSE)</f>
        <v>96.7</v>
      </c>
      <c r="AI27" s="155"/>
      <c r="AJ27" s="155">
        <f t="shared" si="8"/>
        <v>96.7</v>
      </c>
      <c r="AK27" s="155">
        <f>VLOOKUP(AG27,'Basisreihen Destatis 2023 B.''15'!$B$7:$I$95,6,FALSE)</f>
        <v>102</v>
      </c>
      <c r="AL27" s="155"/>
      <c r="AM27" s="155">
        <f t="shared" si="20"/>
        <v>102</v>
      </c>
      <c r="AN27" s="156">
        <f t="shared" si="25"/>
        <v>100.1</v>
      </c>
      <c r="AO27" s="157">
        <f t="shared" si="16"/>
        <v>1.5245</v>
      </c>
      <c r="AQ27" s="162">
        <v>2013</v>
      </c>
      <c r="AR27" s="154">
        <f>VLOOKUP(AQ27,'Basisreihen Destatis 2023 B.''15'!$B$7:$I$95,6,FALSE)</f>
        <v>102</v>
      </c>
      <c r="AS27" s="155"/>
      <c r="AT27" s="156">
        <f t="shared" si="21"/>
        <v>102</v>
      </c>
      <c r="AU27" s="157">
        <f t="shared" si="17"/>
        <v>1.4598</v>
      </c>
    </row>
    <row r="28" spans="1:47" x14ac:dyDescent="0.6">
      <c r="A28" s="233"/>
      <c r="B28" s="162">
        <v>2012</v>
      </c>
      <c r="C28" s="154">
        <f>VLOOKUP(B28,'Basisreihen Destatis 2023 B.''15'!$B$7:$I$95,2,FALSE)</f>
        <v>94.8</v>
      </c>
      <c r="D28" s="155"/>
      <c r="E28" s="155">
        <f>ROUND(IF(C28&gt;0,C28,D28*$C$72/$D$72),1)</f>
        <v>94.8</v>
      </c>
      <c r="F28" s="155"/>
      <c r="G28" s="156">
        <f t="shared" si="22"/>
        <v>94.8</v>
      </c>
      <c r="H28" s="157">
        <f>ROUND($G$17/G28,4)</f>
        <v>1.7161999999999999</v>
      </c>
      <c r="J28" s="162">
        <v>2012</v>
      </c>
      <c r="K28" s="154">
        <f>VLOOKUP(J28,'Basisreihen Destatis 2023 B.''15'!$B$7:$I$95,3,FALSE)</f>
        <v>95.1</v>
      </c>
      <c r="L28" s="155"/>
      <c r="M28" s="155">
        <f t="shared" si="1"/>
        <v>95.1</v>
      </c>
      <c r="N28" s="155">
        <f>VLOOKUP(J28,'Basisreihen Destatis 2023 B.''15'!$B$7:$I$95,4,FALSE)</f>
        <v>101.8</v>
      </c>
      <c r="O28" s="155"/>
      <c r="P28" s="155">
        <f t="shared" si="2"/>
        <v>101.8</v>
      </c>
      <c r="Q28" s="156">
        <f t="shared" si="23"/>
        <v>97.1</v>
      </c>
      <c r="R28" s="157">
        <f t="shared" si="14"/>
        <v>1.552</v>
      </c>
      <c r="T28" s="162">
        <v>2012</v>
      </c>
      <c r="U28" s="154">
        <f>VLOOKUP(T28,'Basisreihen Destatis 2023 B.''15'!$B$7:$I$95,3,FALSE)</f>
        <v>95.1</v>
      </c>
      <c r="V28" s="155"/>
      <c r="W28" s="155">
        <f t="shared" si="19"/>
        <v>95.1</v>
      </c>
      <c r="X28" s="155">
        <f>VLOOKUP(T28,'Basisreihen Destatis 2023 B.''15'!$B$7:$I$90,4,FALSE)</f>
        <v>101.8</v>
      </c>
      <c r="Y28" s="155"/>
      <c r="Z28" s="155">
        <f t="shared" si="5"/>
        <v>101.8</v>
      </c>
      <c r="AA28" s="155">
        <f>VLOOKUP(T28,'Basisreihen Destatis 2023 B.''15'!$B$7:$I$95,5,FALSE)</f>
        <v>98.4</v>
      </c>
      <c r="AB28" s="155"/>
      <c r="AC28" s="155">
        <f t="shared" si="6"/>
        <v>98.4</v>
      </c>
      <c r="AD28" s="156">
        <f t="shared" si="24"/>
        <v>97.3</v>
      </c>
      <c r="AE28" s="157">
        <f t="shared" si="15"/>
        <v>1.5827</v>
      </c>
      <c r="AG28" s="162">
        <v>2012</v>
      </c>
      <c r="AH28" s="154">
        <f>VLOOKUP(AG28,'Basisreihen Destatis 2023 B.''15'!$B$7:$I$95,3,FALSE)</f>
        <v>95.1</v>
      </c>
      <c r="AI28" s="155"/>
      <c r="AJ28" s="155">
        <f t="shared" si="8"/>
        <v>95.1</v>
      </c>
      <c r="AK28" s="155">
        <f>VLOOKUP(AG28,'Basisreihen Destatis 2023 B.''15'!$B$7:$I$95,6,FALSE)</f>
        <v>101.9</v>
      </c>
      <c r="AL28" s="155"/>
      <c r="AM28" s="155">
        <f t="shared" si="20"/>
        <v>101.9</v>
      </c>
      <c r="AN28" s="156">
        <f t="shared" si="25"/>
        <v>99.5</v>
      </c>
      <c r="AO28" s="157">
        <f t="shared" si="16"/>
        <v>1.5337000000000001</v>
      </c>
      <c r="AQ28" s="162">
        <v>2012</v>
      </c>
      <c r="AR28" s="154">
        <f>VLOOKUP(AQ28,'Basisreihen Destatis 2023 B.''15'!$B$7:$I$95,6,FALSE)</f>
        <v>101.9</v>
      </c>
      <c r="AS28" s="155"/>
      <c r="AT28" s="156">
        <f t="shared" si="21"/>
        <v>101.9</v>
      </c>
      <c r="AU28" s="157">
        <f t="shared" si="17"/>
        <v>1.4612000000000001</v>
      </c>
    </row>
    <row r="29" spans="1:47" x14ac:dyDescent="0.6">
      <c r="A29" s="233"/>
      <c r="B29" s="162">
        <v>2011</v>
      </c>
      <c r="C29" s="154">
        <f>VLOOKUP(B29,'Basisreihen Destatis 2023 B.''15'!$B$7:$I$95,2,FALSE)</f>
        <v>92.5</v>
      </c>
      <c r="D29" s="155"/>
      <c r="E29" s="155">
        <f t="shared" si="18"/>
        <v>92.5</v>
      </c>
      <c r="F29" s="155"/>
      <c r="G29" s="156">
        <f t="shared" si="22"/>
        <v>92.5</v>
      </c>
      <c r="H29" s="157">
        <f t="shared" si="13"/>
        <v>1.7588999999999999</v>
      </c>
      <c r="I29" s="163"/>
      <c r="J29" s="162">
        <v>2011</v>
      </c>
      <c r="K29" s="154">
        <f>VLOOKUP(J29,'Basisreihen Destatis 2023 B.''15'!$B$7:$I$95,3,FALSE)</f>
        <v>92.7</v>
      </c>
      <c r="L29" s="155"/>
      <c r="M29" s="155">
        <f t="shared" si="1"/>
        <v>92.7</v>
      </c>
      <c r="N29" s="155">
        <f>VLOOKUP(J29,'Basisreihen Destatis 2023 B.''15'!$B$7:$I$95,4,FALSE)</f>
        <v>103</v>
      </c>
      <c r="O29" s="155"/>
      <c r="P29" s="155">
        <f t="shared" si="2"/>
        <v>103</v>
      </c>
      <c r="Q29" s="156">
        <f t="shared" si="23"/>
        <v>95.8</v>
      </c>
      <c r="R29" s="157">
        <f t="shared" si="14"/>
        <v>1.5730999999999999</v>
      </c>
      <c r="S29" s="163"/>
      <c r="T29" s="162">
        <v>2011</v>
      </c>
      <c r="U29" s="154">
        <f>VLOOKUP(T29,'Basisreihen Destatis 2023 B.''15'!$B$7:$I$95,3,FALSE)</f>
        <v>92.7</v>
      </c>
      <c r="V29" s="155"/>
      <c r="W29" s="155">
        <f t="shared" si="19"/>
        <v>92.7</v>
      </c>
      <c r="X29" s="155">
        <f>VLOOKUP(T29,'Basisreihen Destatis 2023 B.''15'!$B$7:$I$90,4,FALSE)</f>
        <v>103</v>
      </c>
      <c r="Y29" s="155"/>
      <c r="Z29" s="155">
        <f t="shared" si="5"/>
        <v>103</v>
      </c>
      <c r="AA29" s="155">
        <f>VLOOKUP(T29,'Basisreihen Destatis 2023 B.''15'!$B$7:$I$95,5,FALSE)</f>
        <v>100.3</v>
      </c>
      <c r="AB29" s="155"/>
      <c r="AC29" s="155">
        <f t="shared" si="6"/>
        <v>100.3</v>
      </c>
      <c r="AD29" s="156">
        <f t="shared" si="24"/>
        <v>96.9</v>
      </c>
      <c r="AE29" s="157">
        <f t="shared" si="15"/>
        <v>1.5892999999999999</v>
      </c>
      <c r="AG29" s="162">
        <v>2011</v>
      </c>
      <c r="AH29" s="154">
        <f>VLOOKUP(AG29,'Basisreihen Destatis 2023 B.''15'!$B$7:$I$95,3,FALSE)</f>
        <v>92.7</v>
      </c>
      <c r="AI29" s="155"/>
      <c r="AJ29" s="155">
        <f t="shared" si="8"/>
        <v>92.7</v>
      </c>
      <c r="AK29" s="155">
        <f>VLOOKUP(AG29,'Basisreihen Destatis 2023 B.''15'!$B$7:$I$95,6,FALSE)</f>
        <v>100.5</v>
      </c>
      <c r="AL29" s="155"/>
      <c r="AM29" s="155">
        <f t="shared" si="20"/>
        <v>100.5</v>
      </c>
      <c r="AN29" s="156">
        <f t="shared" si="25"/>
        <v>97.8</v>
      </c>
      <c r="AO29" s="157">
        <f t="shared" si="16"/>
        <v>1.5603</v>
      </c>
      <c r="AQ29" s="162">
        <v>2011</v>
      </c>
      <c r="AR29" s="154">
        <f>VLOOKUP(AQ29,'Basisreihen Destatis 2023 B.''15'!$B$7:$I$95,6,FALSE)</f>
        <v>100.5</v>
      </c>
      <c r="AS29" s="155"/>
      <c r="AT29" s="156">
        <f t="shared" si="21"/>
        <v>100.5</v>
      </c>
      <c r="AU29" s="157">
        <f t="shared" si="17"/>
        <v>1.4816</v>
      </c>
    </row>
    <row r="30" spans="1:47" x14ac:dyDescent="0.6">
      <c r="A30" s="233"/>
      <c r="B30" s="162">
        <v>2010</v>
      </c>
      <c r="C30" s="154">
        <f>VLOOKUP(B30,'Basisreihen Destatis 2023 B.''15'!$B$7:$I$95,2,FALSE)</f>
        <v>89.7</v>
      </c>
      <c r="D30" s="155"/>
      <c r="E30" s="155">
        <f t="shared" si="18"/>
        <v>89.7</v>
      </c>
      <c r="F30" s="155"/>
      <c r="G30" s="156">
        <f t="shared" si="22"/>
        <v>89.7</v>
      </c>
      <c r="H30" s="157">
        <f t="shared" si="13"/>
        <v>1.8138000000000001</v>
      </c>
      <c r="I30" s="163"/>
      <c r="J30" s="162">
        <v>2010</v>
      </c>
      <c r="K30" s="154">
        <f>VLOOKUP(J30,'Basisreihen Destatis 2023 B.''15'!$B$7:$I$95,3,FALSE)</f>
        <v>91</v>
      </c>
      <c r="L30" s="155"/>
      <c r="M30" s="155">
        <f t="shared" si="1"/>
        <v>91</v>
      </c>
      <c r="N30" s="155">
        <f>VLOOKUP(J30,'Basisreihen Destatis 2023 B.''15'!$B$7:$I$95,4,FALSE)</f>
        <v>92</v>
      </c>
      <c r="O30" s="155"/>
      <c r="P30" s="155">
        <f t="shared" si="2"/>
        <v>92</v>
      </c>
      <c r="Q30" s="156">
        <f t="shared" si="23"/>
        <v>91.3</v>
      </c>
      <c r="R30" s="157">
        <f t="shared" si="14"/>
        <v>1.6506000000000001</v>
      </c>
      <c r="S30" s="163"/>
      <c r="T30" s="162">
        <v>2010</v>
      </c>
      <c r="U30" s="154">
        <f>VLOOKUP(T30,'Basisreihen Destatis 2023 B.''15'!$B$7:$I$95,3,FALSE)</f>
        <v>91</v>
      </c>
      <c r="V30" s="155"/>
      <c r="W30" s="155">
        <f t="shared" si="19"/>
        <v>91</v>
      </c>
      <c r="X30" s="155">
        <f>VLOOKUP(T30,'Basisreihen Destatis 2023 B.''15'!$B$7:$I$90,4,FALSE)</f>
        <v>92</v>
      </c>
      <c r="Y30" s="155"/>
      <c r="Z30" s="155">
        <f t="shared" si="5"/>
        <v>92</v>
      </c>
      <c r="AA30" s="155">
        <f>VLOOKUP(T30,'Basisreihen Destatis 2023 B.''15'!$B$7:$I$95,5,FALSE)</f>
        <v>98.3</v>
      </c>
      <c r="AB30" s="155"/>
      <c r="AC30" s="155">
        <f t="shared" si="6"/>
        <v>98.3</v>
      </c>
      <c r="AD30" s="156">
        <f t="shared" si="24"/>
        <v>93.7</v>
      </c>
      <c r="AE30" s="157">
        <f t="shared" si="15"/>
        <v>1.6435</v>
      </c>
      <c r="AG30" s="162">
        <v>2010</v>
      </c>
      <c r="AH30" s="154">
        <f>VLOOKUP(AG30,'Basisreihen Destatis 2023 B.''15'!$B$7:$I$95,3,FALSE)</f>
        <v>91</v>
      </c>
      <c r="AI30" s="155"/>
      <c r="AJ30" s="155">
        <f t="shared" si="8"/>
        <v>91</v>
      </c>
      <c r="AK30" s="155">
        <f>VLOOKUP(AG30,'Basisreihen Destatis 2023 B.''15'!$B$7:$I$95,6,FALSE)</f>
        <v>95.9</v>
      </c>
      <c r="AL30" s="155"/>
      <c r="AM30" s="155">
        <f t="shared" si="20"/>
        <v>95.9</v>
      </c>
      <c r="AN30" s="156">
        <f t="shared" si="25"/>
        <v>94.2</v>
      </c>
      <c r="AO30" s="157">
        <f t="shared" si="16"/>
        <v>1.62</v>
      </c>
      <c r="AQ30" s="162">
        <v>2010</v>
      </c>
      <c r="AR30" s="154">
        <f>VLOOKUP(AQ30,'Basisreihen Destatis 2023 B.''15'!$B$7:$I$95,6,FALSE)</f>
        <v>95.9</v>
      </c>
      <c r="AS30" s="155"/>
      <c r="AT30" s="156">
        <f t="shared" si="21"/>
        <v>95.9</v>
      </c>
      <c r="AU30" s="157">
        <f t="shared" si="17"/>
        <v>1.5527</v>
      </c>
    </row>
    <row r="31" spans="1:47" x14ac:dyDescent="0.6">
      <c r="A31" s="233"/>
      <c r="B31" s="162">
        <v>2009</v>
      </c>
      <c r="C31" s="154">
        <f>VLOOKUP(B31,'Basisreihen Destatis 2023 B.''15'!$B$7:$I$95,2,FALSE)</f>
        <v>88.7</v>
      </c>
      <c r="D31" s="155"/>
      <c r="E31" s="155">
        <f t="shared" si="18"/>
        <v>88.7</v>
      </c>
      <c r="F31" s="155"/>
      <c r="G31" s="156">
        <f t="shared" si="22"/>
        <v>88.7</v>
      </c>
      <c r="H31" s="157">
        <f t="shared" si="13"/>
        <v>1.8343</v>
      </c>
      <c r="I31" s="163"/>
      <c r="J31" s="162">
        <v>2009</v>
      </c>
      <c r="K31" s="154">
        <f>VLOOKUP(J31,'Basisreihen Destatis 2023 B.''15'!$B$7:$I$95,3,FALSE)</f>
        <v>90.5</v>
      </c>
      <c r="L31" s="155"/>
      <c r="M31" s="155">
        <f t="shared" si="1"/>
        <v>90.5</v>
      </c>
      <c r="N31" s="155">
        <f>VLOOKUP(J31,'Basisreihen Destatis 2023 B.''15'!$B$7:$I$95,4,FALSE)</f>
        <v>90.4</v>
      </c>
      <c r="O31" s="155"/>
      <c r="P31" s="155">
        <f t="shared" si="2"/>
        <v>90.4</v>
      </c>
      <c r="Q31" s="156">
        <f t="shared" si="23"/>
        <v>90.5</v>
      </c>
      <c r="R31" s="157">
        <f t="shared" si="14"/>
        <v>1.6652</v>
      </c>
      <c r="S31" s="163"/>
      <c r="T31" s="162">
        <v>2009</v>
      </c>
      <c r="U31" s="154">
        <f>VLOOKUP(T31,'Basisreihen Destatis 2023 B.''15'!$B$7:$I$95,3,FALSE)</f>
        <v>90.5</v>
      </c>
      <c r="V31" s="155"/>
      <c r="W31" s="155">
        <f t="shared" si="19"/>
        <v>90.5</v>
      </c>
      <c r="X31" s="155">
        <f>VLOOKUP(T31,'Basisreihen Destatis 2023 B.''15'!$B$7:$I$90,4,FALSE)</f>
        <v>90.4</v>
      </c>
      <c r="Y31" s="155"/>
      <c r="Z31" s="155">
        <f t="shared" si="5"/>
        <v>90.4</v>
      </c>
      <c r="AA31" s="155">
        <f>VLOOKUP(T31,'Basisreihen Destatis 2023 B.''15'!$B$7:$I$95,5,FALSE)</f>
        <v>104.8</v>
      </c>
      <c r="AB31" s="155"/>
      <c r="AC31" s="155">
        <f t="shared" si="6"/>
        <v>104.8</v>
      </c>
      <c r="AD31" s="156">
        <f t="shared" si="24"/>
        <v>95.5</v>
      </c>
      <c r="AE31" s="157">
        <f t="shared" si="15"/>
        <v>1.6126</v>
      </c>
      <c r="AG31" s="162">
        <v>2009</v>
      </c>
      <c r="AH31" s="154">
        <f>VLOOKUP(AG31,'Basisreihen Destatis 2023 B.''15'!$B$7:$I$95,3,FALSE)</f>
        <v>90.5</v>
      </c>
      <c r="AI31" s="155"/>
      <c r="AJ31" s="155">
        <f t="shared" si="8"/>
        <v>90.5</v>
      </c>
      <c r="AK31" s="155">
        <f>VLOOKUP(AG31,'Basisreihen Destatis 2023 B.''15'!$B$7:$I$95,6,FALSE)</f>
        <v>95.1</v>
      </c>
      <c r="AL31" s="155"/>
      <c r="AM31" s="155">
        <f t="shared" si="20"/>
        <v>95.1</v>
      </c>
      <c r="AN31" s="156">
        <f t="shared" si="25"/>
        <v>93.5</v>
      </c>
      <c r="AO31" s="157">
        <f t="shared" si="16"/>
        <v>1.6321000000000001</v>
      </c>
      <c r="AQ31" s="162">
        <v>2009</v>
      </c>
      <c r="AR31" s="154">
        <f>VLOOKUP(AQ31,'Basisreihen Destatis 2023 B.''15'!$B$7:$I$95,6,FALSE)</f>
        <v>95.1</v>
      </c>
      <c r="AS31" s="155"/>
      <c r="AT31" s="156">
        <f t="shared" si="21"/>
        <v>95.1</v>
      </c>
      <c r="AU31" s="157">
        <f t="shared" si="17"/>
        <v>1.5657000000000001</v>
      </c>
    </row>
    <row r="32" spans="1:47" x14ac:dyDescent="0.6">
      <c r="A32" s="233"/>
      <c r="B32" s="162">
        <v>2008</v>
      </c>
      <c r="C32" s="154">
        <f>VLOOKUP(B32,'Basisreihen Destatis 2023 B.''15'!$B$7:$I$95,2,FALSE)</f>
        <v>87.8</v>
      </c>
      <c r="D32" s="155"/>
      <c r="E32" s="155">
        <f t="shared" si="18"/>
        <v>87.8</v>
      </c>
      <c r="F32" s="155"/>
      <c r="G32" s="156">
        <f t="shared" si="22"/>
        <v>87.8</v>
      </c>
      <c r="H32" s="157">
        <f t="shared" si="13"/>
        <v>1.8531</v>
      </c>
      <c r="I32" s="163"/>
      <c r="J32" s="162">
        <v>2008</v>
      </c>
      <c r="K32" s="154">
        <f>VLOOKUP(J32,'Basisreihen Destatis 2023 B.''15'!$B$7:$I$95,3,FALSE)</f>
        <v>89</v>
      </c>
      <c r="L32" s="155"/>
      <c r="M32" s="155">
        <f t="shared" si="1"/>
        <v>89</v>
      </c>
      <c r="N32" s="155">
        <f>VLOOKUP(J32,'Basisreihen Destatis 2023 B.''15'!$B$7:$I$95,4,FALSE)</f>
        <v>98.7</v>
      </c>
      <c r="O32" s="155"/>
      <c r="P32" s="155">
        <f t="shared" si="2"/>
        <v>98.7</v>
      </c>
      <c r="Q32" s="156">
        <f t="shared" si="23"/>
        <v>91.9</v>
      </c>
      <c r="R32" s="157">
        <f t="shared" si="14"/>
        <v>1.6397999999999999</v>
      </c>
      <c r="S32" s="163"/>
      <c r="T32" s="162">
        <v>2008</v>
      </c>
      <c r="U32" s="154">
        <f>VLOOKUP(T32,'Basisreihen Destatis 2023 B.''15'!$B$7:$I$95,3,FALSE)</f>
        <v>89</v>
      </c>
      <c r="V32" s="155"/>
      <c r="W32" s="155">
        <f t="shared" si="19"/>
        <v>89</v>
      </c>
      <c r="X32" s="155">
        <f>VLOOKUP(T32,'Basisreihen Destatis 2023 B.''15'!$B$7:$I$90,4,FALSE)</f>
        <v>98.7</v>
      </c>
      <c r="Y32" s="155"/>
      <c r="Z32" s="155">
        <f t="shared" si="5"/>
        <v>98.7</v>
      </c>
      <c r="AA32" s="155">
        <f>VLOOKUP(T32,'Basisreihen Destatis 2023 B.''15'!$B$7:$I$95,5,FALSE)</f>
        <v>106.4</v>
      </c>
      <c r="AB32" s="155"/>
      <c r="AC32" s="155">
        <f t="shared" si="6"/>
        <v>106.4</v>
      </c>
      <c r="AD32" s="156">
        <f t="shared" si="24"/>
        <v>96.5</v>
      </c>
      <c r="AE32" s="157">
        <f t="shared" si="15"/>
        <v>1.5959000000000001</v>
      </c>
      <c r="AG32" s="162">
        <v>2008</v>
      </c>
      <c r="AH32" s="154">
        <f>VLOOKUP(AG32,'Basisreihen Destatis 2023 B.''15'!$B$7:$I$95,3,FALSE)</f>
        <v>89</v>
      </c>
      <c r="AI32" s="155"/>
      <c r="AJ32" s="155">
        <f t="shared" si="8"/>
        <v>89</v>
      </c>
      <c r="AK32" s="155">
        <f>VLOOKUP(AG32,'Basisreihen Destatis 2023 B.''15'!$B$7:$I$95,6,FALSE)</f>
        <v>98.4</v>
      </c>
      <c r="AL32" s="155"/>
      <c r="AM32" s="155">
        <f t="shared" si="20"/>
        <v>98.4</v>
      </c>
      <c r="AN32" s="156">
        <f t="shared" si="25"/>
        <v>95.1</v>
      </c>
      <c r="AO32" s="157">
        <f t="shared" si="16"/>
        <v>1.6046</v>
      </c>
      <c r="AQ32" s="162">
        <v>2008</v>
      </c>
      <c r="AR32" s="154">
        <f>VLOOKUP(AQ32,'Basisreihen Destatis 2023 B.''15'!$B$7:$I$95,6,FALSE)</f>
        <v>98.4</v>
      </c>
      <c r="AS32" s="155"/>
      <c r="AT32" s="156">
        <f t="shared" si="21"/>
        <v>98.4</v>
      </c>
      <c r="AU32" s="157">
        <f t="shared" si="17"/>
        <v>1.5132000000000001</v>
      </c>
    </row>
    <row r="33" spans="1:47" x14ac:dyDescent="0.6">
      <c r="A33" s="233"/>
      <c r="B33" s="162">
        <v>2007</v>
      </c>
      <c r="C33" s="154">
        <f>VLOOKUP(B33,'Basisreihen Destatis 2023 B.''15'!$B$7:$I$95,2,FALSE)</f>
        <v>84.6</v>
      </c>
      <c r="D33" s="155"/>
      <c r="E33" s="155">
        <f t="shared" si="18"/>
        <v>84.6</v>
      </c>
      <c r="F33" s="155"/>
      <c r="G33" s="156">
        <f t="shared" si="22"/>
        <v>84.6</v>
      </c>
      <c r="H33" s="157">
        <f t="shared" si="13"/>
        <v>1.9232</v>
      </c>
      <c r="I33" s="163"/>
      <c r="J33" s="162">
        <v>2007</v>
      </c>
      <c r="K33" s="154">
        <f>VLOOKUP(J33,'Basisreihen Destatis 2023 B.''15'!$B$7:$I$95,3,FALSE)</f>
        <v>86.4</v>
      </c>
      <c r="L33" s="155"/>
      <c r="M33" s="155">
        <f t="shared" si="1"/>
        <v>86.4</v>
      </c>
      <c r="N33" s="155">
        <f>VLOOKUP(J33,'Basisreihen Destatis 2023 B.''15'!$B$7:$I$95,4,FALSE)</f>
        <v>102</v>
      </c>
      <c r="O33" s="155"/>
      <c r="P33" s="155">
        <f t="shared" si="2"/>
        <v>102</v>
      </c>
      <c r="Q33" s="156">
        <f t="shared" si="23"/>
        <v>91.1</v>
      </c>
      <c r="R33" s="157">
        <f t="shared" si="14"/>
        <v>1.6541999999999999</v>
      </c>
      <c r="S33" s="163"/>
      <c r="T33" s="162">
        <v>2007</v>
      </c>
      <c r="U33" s="154">
        <f>VLOOKUP(T33,'Basisreihen Destatis 2023 B.''15'!$B$7:$I$95,3,FALSE)</f>
        <v>86.4</v>
      </c>
      <c r="V33" s="155"/>
      <c r="W33" s="155">
        <f t="shared" si="19"/>
        <v>86.4</v>
      </c>
      <c r="X33" s="155">
        <f>VLOOKUP(T33,'Basisreihen Destatis 2023 B.''15'!$B$7:$I$90,4,FALSE)</f>
        <v>102</v>
      </c>
      <c r="Y33" s="155"/>
      <c r="Z33" s="155">
        <f t="shared" si="5"/>
        <v>102</v>
      </c>
      <c r="AA33" s="155">
        <f>VLOOKUP(T33,'Basisreihen Destatis 2023 B.''15'!$B$7:$I$95,5,FALSE)</f>
        <v>100.3</v>
      </c>
      <c r="AB33" s="155"/>
      <c r="AC33" s="155">
        <f t="shared" si="6"/>
        <v>100.3</v>
      </c>
      <c r="AD33" s="156">
        <f t="shared" si="24"/>
        <v>93.6</v>
      </c>
      <c r="AE33" s="157">
        <f t="shared" si="15"/>
        <v>1.6453</v>
      </c>
      <c r="AG33" s="162">
        <v>2007</v>
      </c>
      <c r="AH33" s="154">
        <f>VLOOKUP(AG33,'Basisreihen Destatis 2023 B.''15'!$B$7:$I$95,3,FALSE)</f>
        <v>86.4</v>
      </c>
      <c r="AI33" s="155"/>
      <c r="AJ33" s="155">
        <f t="shared" si="8"/>
        <v>86.4</v>
      </c>
      <c r="AK33" s="155">
        <f>VLOOKUP(AG33,'Basisreihen Destatis 2023 B.''15'!$B$7:$I$95,6,FALSE)</f>
        <v>93.6</v>
      </c>
      <c r="AL33" s="155"/>
      <c r="AM33" s="155">
        <f t="shared" si="20"/>
        <v>93.6</v>
      </c>
      <c r="AN33" s="156">
        <f t="shared" si="25"/>
        <v>91.1</v>
      </c>
      <c r="AO33" s="157">
        <f t="shared" si="16"/>
        <v>1.6751</v>
      </c>
      <c r="AQ33" s="162">
        <v>2007</v>
      </c>
      <c r="AR33" s="154">
        <f>VLOOKUP(AQ33,'Basisreihen Destatis 2023 B.''15'!$B$7:$I$95,6,FALSE)</f>
        <v>93.6</v>
      </c>
      <c r="AS33" s="155"/>
      <c r="AT33" s="156">
        <f t="shared" si="21"/>
        <v>93.6</v>
      </c>
      <c r="AU33" s="157">
        <f t="shared" si="17"/>
        <v>1.5908</v>
      </c>
    </row>
    <row r="34" spans="1:47" x14ac:dyDescent="0.6">
      <c r="A34" s="233"/>
      <c r="B34" s="162">
        <v>2006</v>
      </c>
      <c r="C34" s="154">
        <f>VLOOKUP(B34,'Basisreihen Destatis 2023 B.''15'!$B$7:$I$95,2,FALSE)</f>
        <v>81.099999999999994</v>
      </c>
      <c r="D34" s="155"/>
      <c r="E34" s="155">
        <f t="shared" si="18"/>
        <v>81.099999999999994</v>
      </c>
      <c r="F34" s="155"/>
      <c r="G34" s="156">
        <f t="shared" si="22"/>
        <v>81.099999999999994</v>
      </c>
      <c r="H34" s="157">
        <f t="shared" si="13"/>
        <v>2.0062000000000002</v>
      </c>
      <c r="I34" s="163"/>
      <c r="J34" s="162">
        <v>2006</v>
      </c>
      <c r="K34" s="154">
        <f>VLOOKUP(J34,'Basisreihen Destatis 2023 B.''15'!$B$7:$I$95,3,FALSE)</f>
        <v>83.8</v>
      </c>
      <c r="L34" s="155"/>
      <c r="M34" s="155">
        <f t="shared" si="1"/>
        <v>83.8</v>
      </c>
      <c r="N34" s="155">
        <f>VLOOKUP(J34,'Basisreihen Destatis 2023 B.''15'!$B$7:$I$95,4,FALSE)</f>
        <v>99.8</v>
      </c>
      <c r="O34" s="155"/>
      <c r="P34" s="155">
        <f t="shared" si="2"/>
        <v>99.8</v>
      </c>
      <c r="Q34" s="156">
        <f t="shared" si="23"/>
        <v>88.6</v>
      </c>
      <c r="R34" s="157">
        <f t="shared" si="14"/>
        <v>1.7009000000000001</v>
      </c>
      <c r="S34" s="163"/>
      <c r="T34" s="162">
        <v>2006</v>
      </c>
      <c r="U34" s="154">
        <f>VLOOKUP(T34,'Basisreihen Destatis 2023 B.''15'!$B$7:$I$95,3,FALSE)</f>
        <v>83.8</v>
      </c>
      <c r="V34" s="155"/>
      <c r="W34" s="155">
        <f t="shared" si="19"/>
        <v>83.8</v>
      </c>
      <c r="X34" s="155">
        <f>VLOOKUP(T34,'Basisreihen Destatis 2023 B.''15'!$B$7:$I$90,4,FALSE)</f>
        <v>99.8</v>
      </c>
      <c r="Y34" s="155"/>
      <c r="Z34" s="155">
        <f t="shared" si="5"/>
        <v>99.8</v>
      </c>
      <c r="AA34" s="155">
        <f>VLOOKUP(T34,'Basisreihen Destatis 2023 B.''15'!$B$7:$I$95,5,FALSE)</f>
        <v>93.8</v>
      </c>
      <c r="AB34" s="155"/>
      <c r="AC34" s="155">
        <f t="shared" si="6"/>
        <v>93.8</v>
      </c>
      <c r="AD34" s="156">
        <f t="shared" si="24"/>
        <v>89.7</v>
      </c>
      <c r="AE34" s="157">
        <f t="shared" si="15"/>
        <v>1.7168000000000001</v>
      </c>
      <c r="AG34" s="162">
        <v>2006</v>
      </c>
      <c r="AH34" s="154">
        <f>VLOOKUP(AG34,'Basisreihen Destatis 2023 B.''15'!$B$7:$I$95,3,FALSE)</f>
        <v>83.8</v>
      </c>
      <c r="AI34" s="155"/>
      <c r="AJ34" s="155">
        <f t="shared" si="8"/>
        <v>83.8</v>
      </c>
      <c r="AK34" s="155">
        <f>VLOOKUP(AG34,'Basisreihen Destatis 2023 B.''15'!$B$7:$I$95,6,FALSE)</f>
        <v>92.5</v>
      </c>
      <c r="AL34" s="155"/>
      <c r="AM34" s="155">
        <f t="shared" si="20"/>
        <v>92.5</v>
      </c>
      <c r="AN34" s="156">
        <f t="shared" si="25"/>
        <v>89.5</v>
      </c>
      <c r="AO34" s="157">
        <f t="shared" si="16"/>
        <v>1.7050000000000001</v>
      </c>
      <c r="AQ34" s="162">
        <v>2006</v>
      </c>
      <c r="AR34" s="154">
        <f>VLOOKUP(AQ34,'Basisreihen Destatis 2023 B.''15'!$B$7:$I$95,6,FALSE)</f>
        <v>92.5</v>
      </c>
      <c r="AS34" s="155"/>
      <c r="AT34" s="156">
        <f t="shared" si="21"/>
        <v>92.5</v>
      </c>
      <c r="AU34" s="157">
        <f t="shared" si="17"/>
        <v>1.6096999999999999</v>
      </c>
    </row>
    <row r="35" spans="1:47" x14ac:dyDescent="0.6">
      <c r="A35" s="233"/>
      <c r="B35" s="162">
        <v>2005</v>
      </c>
      <c r="C35" s="154">
        <f>VLOOKUP(B35,'Basisreihen Destatis 2023 B.''15'!$B$7:$I$95,2,FALSE)</f>
        <v>79.2</v>
      </c>
      <c r="D35" s="155"/>
      <c r="E35" s="155">
        <f t="shared" si="18"/>
        <v>79.2</v>
      </c>
      <c r="F35" s="155"/>
      <c r="G35" s="156">
        <f t="shared" si="22"/>
        <v>79.2</v>
      </c>
      <c r="H35" s="157">
        <f t="shared" si="13"/>
        <v>2.0543</v>
      </c>
      <c r="I35" s="163"/>
      <c r="J35" s="162">
        <v>2005</v>
      </c>
      <c r="K35" s="154">
        <f>VLOOKUP(J35,'Basisreihen Destatis 2023 B.''15'!$B$7:$I$95,3,FALSE)</f>
        <v>81.8</v>
      </c>
      <c r="L35" s="155"/>
      <c r="M35" s="155">
        <f t="shared" si="1"/>
        <v>81.8</v>
      </c>
      <c r="N35" s="155">
        <f>VLOOKUP(J35,'Basisreihen Destatis 2023 B.''15'!$B$7:$I$95,4,FALSE)</f>
        <v>93.7</v>
      </c>
      <c r="O35" s="155"/>
      <c r="P35" s="155">
        <f t="shared" si="2"/>
        <v>93.7</v>
      </c>
      <c r="Q35" s="156">
        <f t="shared" si="23"/>
        <v>85.4</v>
      </c>
      <c r="R35" s="157">
        <f t="shared" si="14"/>
        <v>1.7645999999999999</v>
      </c>
      <c r="S35" s="163"/>
      <c r="T35" s="162">
        <v>2005</v>
      </c>
      <c r="U35" s="154">
        <f>VLOOKUP(T35,'Basisreihen Destatis 2023 B.''15'!$B$7:$I$95,3,FALSE)</f>
        <v>81.8</v>
      </c>
      <c r="V35" s="155"/>
      <c r="W35" s="155">
        <f t="shared" si="19"/>
        <v>81.8</v>
      </c>
      <c r="X35" s="155">
        <f>VLOOKUP(T35,'Basisreihen Destatis 2023 B.''15'!$B$7:$I$90,4,FALSE)</f>
        <v>93.7</v>
      </c>
      <c r="Y35" s="155"/>
      <c r="Z35" s="155">
        <f t="shared" si="5"/>
        <v>93.7</v>
      </c>
      <c r="AA35" s="155">
        <f>VLOOKUP(T35,'Basisreihen Destatis 2023 B.''15'!$B$7:$I$95,5,FALSE)</f>
        <v>93</v>
      </c>
      <c r="AB35" s="155"/>
      <c r="AC35" s="155">
        <f t="shared" si="6"/>
        <v>93</v>
      </c>
      <c r="AD35" s="156">
        <f t="shared" si="24"/>
        <v>87.5</v>
      </c>
      <c r="AE35" s="157">
        <f t="shared" si="15"/>
        <v>1.76</v>
      </c>
      <c r="AG35" s="162">
        <v>2005</v>
      </c>
      <c r="AH35" s="154">
        <f>VLOOKUP(AG35,'Basisreihen Destatis 2023 B.''15'!$B$7:$I$95,3,FALSE)</f>
        <v>81.8</v>
      </c>
      <c r="AI35" s="155"/>
      <c r="AJ35" s="155">
        <f t="shared" si="8"/>
        <v>81.8</v>
      </c>
      <c r="AK35" s="155">
        <f>VLOOKUP(AG35,'Basisreihen Destatis 2023 B.''15'!$B$7:$I$95,6,FALSE)</f>
        <v>87.8</v>
      </c>
      <c r="AL35" s="155"/>
      <c r="AM35" s="155">
        <f t="shared" si="20"/>
        <v>87.8</v>
      </c>
      <c r="AN35" s="156">
        <f t="shared" si="25"/>
        <v>85.7</v>
      </c>
      <c r="AO35" s="157">
        <f t="shared" si="16"/>
        <v>1.7806</v>
      </c>
      <c r="AQ35" s="162">
        <v>2005</v>
      </c>
      <c r="AR35" s="154">
        <f>VLOOKUP(AQ35,'Basisreihen Destatis 2023 B.''15'!$B$7:$I$95,6,FALSE)</f>
        <v>87.8</v>
      </c>
      <c r="AS35" s="155"/>
      <c r="AT35" s="156">
        <f t="shared" si="21"/>
        <v>87.8</v>
      </c>
      <c r="AU35" s="157">
        <f t="shared" si="17"/>
        <v>1.6959</v>
      </c>
    </row>
    <row r="36" spans="1:47" x14ac:dyDescent="0.6">
      <c r="A36" s="233"/>
      <c r="B36" s="162">
        <v>2004</v>
      </c>
      <c r="C36" s="154">
        <f>VLOOKUP(B36,'Basisreihen Destatis 2023 B.''15'!$B$7:$I$95,2,FALSE)</f>
        <v>77.599999999999994</v>
      </c>
      <c r="D36" s="155"/>
      <c r="E36" s="155">
        <f t="shared" si="18"/>
        <v>77.599999999999994</v>
      </c>
      <c r="F36" s="155"/>
      <c r="G36" s="156">
        <f t="shared" si="22"/>
        <v>77.599999999999994</v>
      </c>
      <c r="H36" s="157">
        <f t="shared" si="13"/>
        <v>2.0966</v>
      </c>
      <c r="I36" s="163"/>
      <c r="J36" s="162">
        <v>2004</v>
      </c>
      <c r="K36" s="154">
        <f>VLOOKUP(J36,'Basisreihen Destatis 2023 B.''15'!$B$7:$I$95,3,FALSE)</f>
        <v>81.7</v>
      </c>
      <c r="L36" s="155"/>
      <c r="M36" s="155">
        <f t="shared" si="1"/>
        <v>81.7</v>
      </c>
      <c r="N36" s="155">
        <f>VLOOKUP(J36,'Basisreihen Destatis 2023 B.''15'!$B$7:$I$95,4,FALSE)</f>
        <v>96</v>
      </c>
      <c r="O36" s="155"/>
      <c r="P36" s="155">
        <f t="shared" si="2"/>
        <v>96</v>
      </c>
      <c r="Q36" s="156">
        <f t="shared" si="23"/>
        <v>86</v>
      </c>
      <c r="R36" s="157">
        <f t="shared" si="14"/>
        <v>1.7523</v>
      </c>
      <c r="S36" s="163"/>
      <c r="T36" s="162">
        <v>2004</v>
      </c>
      <c r="U36" s="154">
        <f>VLOOKUP(T36,'Basisreihen Destatis 2023 B.''15'!$B$7:$I$95,3,FALSE)</f>
        <v>81.7</v>
      </c>
      <c r="V36" s="155"/>
      <c r="W36" s="155">
        <f t="shared" si="19"/>
        <v>81.7</v>
      </c>
      <c r="X36" s="155">
        <f>VLOOKUP(T36,'Basisreihen Destatis 2023 B.''15'!$B$7:$I$90,4,FALSE)</f>
        <v>96</v>
      </c>
      <c r="Y36" s="155"/>
      <c r="Z36" s="155">
        <f t="shared" si="5"/>
        <v>96</v>
      </c>
      <c r="AA36" s="155">
        <f>VLOOKUP(T36,'Basisreihen Destatis 2023 B.''15'!$B$7:$I$95,5,FALSE)</f>
        <v>85</v>
      </c>
      <c r="AB36" s="155"/>
      <c r="AC36" s="155">
        <f t="shared" si="6"/>
        <v>85</v>
      </c>
      <c r="AD36" s="156">
        <f t="shared" si="24"/>
        <v>85</v>
      </c>
      <c r="AE36" s="157">
        <f t="shared" si="15"/>
        <v>1.8118000000000001</v>
      </c>
      <c r="AG36" s="162">
        <v>2004</v>
      </c>
      <c r="AH36" s="154">
        <f>VLOOKUP(AG36,'Basisreihen Destatis 2023 B.''15'!$B$7:$I$95,3,FALSE)</f>
        <v>81.7</v>
      </c>
      <c r="AI36" s="155"/>
      <c r="AJ36" s="155">
        <f t="shared" si="8"/>
        <v>81.7</v>
      </c>
      <c r="AK36" s="155">
        <f>VLOOKUP(AG36,'Basisreihen Destatis 2023 B.''15'!$B$7:$I$95,6,FALSE)</f>
        <v>84.6</v>
      </c>
      <c r="AL36" s="155"/>
      <c r="AM36" s="155">
        <f t="shared" si="20"/>
        <v>84.6</v>
      </c>
      <c r="AN36" s="156">
        <f t="shared" si="25"/>
        <v>83.6</v>
      </c>
      <c r="AO36" s="157">
        <f t="shared" si="16"/>
        <v>1.8253999999999999</v>
      </c>
      <c r="AQ36" s="162">
        <v>2004</v>
      </c>
      <c r="AR36" s="154">
        <f>VLOOKUP(AQ36,'Basisreihen Destatis 2023 B.''15'!$B$7:$I$95,6,FALSE)</f>
        <v>84.6</v>
      </c>
      <c r="AS36" s="155"/>
      <c r="AT36" s="156">
        <f t="shared" si="21"/>
        <v>84.6</v>
      </c>
      <c r="AU36" s="157">
        <f t="shared" si="17"/>
        <v>1.76</v>
      </c>
    </row>
    <row r="37" spans="1:47" x14ac:dyDescent="0.6">
      <c r="A37" s="233"/>
      <c r="B37" s="162">
        <v>2003</v>
      </c>
      <c r="C37" s="154">
        <f>VLOOKUP(B37,'Basisreihen Destatis 2023 B.''15'!$B$7:$I$95,2,FALSE)</f>
        <v>76.5</v>
      </c>
      <c r="D37" s="155"/>
      <c r="E37" s="155">
        <f t="shared" si="18"/>
        <v>76.5</v>
      </c>
      <c r="F37" s="155"/>
      <c r="G37" s="156">
        <f t="shared" si="22"/>
        <v>76.5</v>
      </c>
      <c r="H37" s="157">
        <f t="shared" si="13"/>
        <v>2.1267999999999998</v>
      </c>
      <c r="I37" s="163"/>
      <c r="J37" s="162">
        <v>2003</v>
      </c>
      <c r="K37" s="154">
        <f>VLOOKUP(J37,'Basisreihen Destatis 2023 B.''15'!$B$7:$I$95,3,FALSE)</f>
        <v>81.7</v>
      </c>
      <c r="L37" s="155"/>
      <c r="M37" s="155">
        <f t="shared" si="1"/>
        <v>81.7</v>
      </c>
      <c r="N37" s="155">
        <f>VLOOKUP(J37,'Basisreihen Destatis 2023 B.''15'!$B$7:$I$95,4,FALSE)</f>
        <v>96.2</v>
      </c>
      <c r="O37" s="155"/>
      <c r="P37" s="155">
        <f t="shared" si="2"/>
        <v>96.2</v>
      </c>
      <c r="Q37" s="156">
        <f t="shared" si="23"/>
        <v>86.1</v>
      </c>
      <c r="R37" s="157">
        <f t="shared" si="14"/>
        <v>1.7503</v>
      </c>
      <c r="S37" s="163"/>
      <c r="T37" s="162">
        <v>2003</v>
      </c>
      <c r="U37" s="154">
        <f>VLOOKUP(T37,'Basisreihen Destatis 2023 B.''15'!$B$7:$I$95,3,FALSE)</f>
        <v>81.7</v>
      </c>
      <c r="V37" s="155"/>
      <c r="W37" s="155">
        <f t="shared" si="19"/>
        <v>81.7</v>
      </c>
      <c r="X37" s="155">
        <f>VLOOKUP(T37,'Basisreihen Destatis 2023 B.''15'!$B$7:$I$90,4,FALSE)</f>
        <v>96.2</v>
      </c>
      <c r="Y37" s="155"/>
      <c r="Z37" s="155">
        <f t="shared" si="5"/>
        <v>96.2</v>
      </c>
      <c r="AA37" s="155">
        <f>VLOOKUP(T37,'Basisreihen Destatis 2023 B.''15'!$B$7:$I$95,5,FALSE)</f>
        <v>80.7</v>
      </c>
      <c r="AB37" s="155"/>
      <c r="AC37" s="155">
        <f t="shared" si="6"/>
        <v>80.7</v>
      </c>
      <c r="AD37" s="156">
        <f t="shared" si="24"/>
        <v>83.5</v>
      </c>
      <c r="AE37" s="157">
        <f t="shared" si="15"/>
        <v>1.8443000000000001</v>
      </c>
      <c r="AG37" s="162">
        <v>2003</v>
      </c>
      <c r="AH37" s="154">
        <f>VLOOKUP(AG37,'Basisreihen Destatis 2023 B.''15'!$B$7:$I$95,3,FALSE)</f>
        <v>81.7</v>
      </c>
      <c r="AI37" s="155"/>
      <c r="AJ37" s="155">
        <f t="shared" si="8"/>
        <v>81.7</v>
      </c>
      <c r="AK37" s="155">
        <f>VLOOKUP(AG37,'Basisreihen Destatis 2023 B.''15'!$B$7:$I$95,6,FALSE)</f>
        <v>83.4</v>
      </c>
      <c r="AL37" s="155"/>
      <c r="AM37" s="155">
        <f t="shared" si="20"/>
        <v>83.4</v>
      </c>
      <c r="AN37" s="156">
        <f t="shared" si="25"/>
        <v>82.8</v>
      </c>
      <c r="AO37" s="157">
        <f t="shared" si="16"/>
        <v>1.843</v>
      </c>
      <c r="AQ37" s="162">
        <v>2003</v>
      </c>
      <c r="AR37" s="154">
        <f>VLOOKUP(AQ37,'Basisreihen Destatis 2023 B.''15'!$B$7:$I$95,6,FALSE)</f>
        <v>83.4</v>
      </c>
      <c r="AS37" s="155"/>
      <c r="AT37" s="156">
        <f t="shared" si="21"/>
        <v>83.4</v>
      </c>
      <c r="AU37" s="157">
        <f t="shared" si="17"/>
        <v>1.7854000000000001</v>
      </c>
    </row>
    <row r="38" spans="1:47" x14ac:dyDescent="0.6">
      <c r="A38" s="233"/>
      <c r="B38" s="162">
        <v>2002</v>
      </c>
      <c r="C38" s="154">
        <f>VLOOKUP(B38,'Basisreihen Destatis 2023 B.''15'!$B$7:$I$95,2,FALSE)</f>
        <v>76.3</v>
      </c>
      <c r="D38" s="155"/>
      <c r="E38" s="155">
        <f t="shared" si="18"/>
        <v>76.3</v>
      </c>
      <c r="F38" s="155"/>
      <c r="G38" s="156">
        <f t="shared" si="22"/>
        <v>76.3</v>
      </c>
      <c r="H38" s="157">
        <f t="shared" si="13"/>
        <v>2.1324000000000001</v>
      </c>
      <c r="I38" s="163"/>
      <c r="J38" s="162">
        <v>2002</v>
      </c>
      <c r="K38" s="154">
        <f>VLOOKUP(J38,'Basisreihen Destatis 2023 B.''15'!$B$7:$I$95,3,FALSE)</f>
        <v>82</v>
      </c>
      <c r="L38" s="155"/>
      <c r="M38" s="155">
        <f t="shared" si="1"/>
        <v>82</v>
      </c>
      <c r="N38" s="155">
        <f>VLOOKUP(J38,'Basisreihen Destatis 2023 B.''15'!$B$7:$I$95,4,FALSE)</f>
        <v>98.6</v>
      </c>
      <c r="O38" s="155"/>
      <c r="P38" s="155">
        <f t="shared" si="2"/>
        <v>98.6</v>
      </c>
      <c r="Q38" s="156">
        <f t="shared" si="23"/>
        <v>87</v>
      </c>
      <c r="R38" s="157">
        <f t="shared" si="14"/>
        <v>1.7322</v>
      </c>
      <c r="S38" s="163"/>
      <c r="T38" s="162">
        <v>2002</v>
      </c>
      <c r="U38" s="154">
        <f>VLOOKUP(T38,'Basisreihen Destatis 2023 B.''15'!$B$7:$I$95,3,FALSE)</f>
        <v>82</v>
      </c>
      <c r="V38" s="155"/>
      <c r="W38" s="155">
        <f t="shared" si="19"/>
        <v>82</v>
      </c>
      <c r="X38" s="155">
        <f>VLOOKUP(T38,'Basisreihen Destatis 2023 B.''15'!$B$7:$I$90,4,FALSE)</f>
        <v>98.6</v>
      </c>
      <c r="Y38" s="155"/>
      <c r="Z38" s="155">
        <f t="shared" si="5"/>
        <v>98.6</v>
      </c>
      <c r="AA38" s="155">
        <f>VLOOKUP(T38,'Basisreihen Destatis 2023 B.''15'!$B$7:$I$95,5,FALSE)</f>
        <v>83.2</v>
      </c>
      <c r="AB38" s="155"/>
      <c r="AC38" s="155">
        <f t="shared" si="6"/>
        <v>83.2</v>
      </c>
      <c r="AD38" s="156">
        <f t="shared" si="24"/>
        <v>84.9</v>
      </c>
      <c r="AE38" s="157">
        <f t="shared" si="15"/>
        <v>1.8139000000000001</v>
      </c>
      <c r="AG38" s="162">
        <v>2002</v>
      </c>
      <c r="AH38" s="154">
        <f>VLOOKUP(AG38,'Basisreihen Destatis 2023 B.''15'!$B$7:$I$95,3,FALSE)</f>
        <v>82</v>
      </c>
      <c r="AI38" s="155"/>
      <c r="AJ38" s="155">
        <f t="shared" si="8"/>
        <v>82</v>
      </c>
      <c r="AK38" s="155">
        <f>VLOOKUP(AG38,'Basisreihen Destatis 2023 B.''15'!$B$7:$I$95,6,FALSE)</f>
        <v>82.2</v>
      </c>
      <c r="AL38" s="155"/>
      <c r="AM38" s="155">
        <f t="shared" si="20"/>
        <v>82.2</v>
      </c>
      <c r="AN38" s="156">
        <f t="shared" si="25"/>
        <v>82.1</v>
      </c>
      <c r="AO38" s="157">
        <f t="shared" si="16"/>
        <v>1.8587</v>
      </c>
      <c r="AQ38" s="162">
        <v>2002</v>
      </c>
      <c r="AR38" s="154">
        <f>VLOOKUP(AQ38,'Basisreihen Destatis 2023 B.''15'!$B$7:$I$95,6,FALSE)</f>
        <v>82.2</v>
      </c>
      <c r="AS38" s="155"/>
      <c r="AT38" s="156">
        <f t="shared" si="21"/>
        <v>82.2</v>
      </c>
      <c r="AU38" s="157">
        <f t="shared" si="17"/>
        <v>1.8113999999999999</v>
      </c>
    </row>
    <row r="39" spans="1:47" x14ac:dyDescent="0.6">
      <c r="A39" s="233"/>
      <c r="B39" s="162">
        <v>2001</v>
      </c>
      <c r="C39" s="154">
        <f>VLOOKUP(B39,'Basisreihen Destatis 2023 B.''15'!$B$7:$I$95,2,FALSE)</f>
        <v>76.099999999999994</v>
      </c>
      <c r="D39" s="155"/>
      <c r="E39" s="155">
        <f t="shared" si="18"/>
        <v>76.099999999999994</v>
      </c>
      <c r="F39" s="155"/>
      <c r="G39" s="156">
        <f t="shared" si="22"/>
        <v>76.099999999999994</v>
      </c>
      <c r="H39" s="157">
        <f t="shared" si="13"/>
        <v>2.1379999999999999</v>
      </c>
      <c r="I39" s="163"/>
      <c r="J39" s="162">
        <v>2001</v>
      </c>
      <c r="K39" s="154">
        <f>VLOOKUP(J39,'Basisreihen Destatis 2023 B.''15'!$B$7:$I$95,3,FALSE)</f>
        <v>82.2</v>
      </c>
      <c r="L39" s="155"/>
      <c r="M39" s="155">
        <f t="shared" si="1"/>
        <v>82.2</v>
      </c>
      <c r="N39" s="155">
        <f>VLOOKUP(J39,'Basisreihen Destatis 2023 B.''15'!$B$7:$I$95,4,FALSE)</f>
        <v>101.1</v>
      </c>
      <c r="O39" s="155"/>
      <c r="P39" s="155">
        <f t="shared" si="2"/>
        <v>101.1</v>
      </c>
      <c r="Q39" s="156">
        <f t="shared" si="23"/>
        <v>87.9</v>
      </c>
      <c r="R39" s="157">
        <f t="shared" si="14"/>
        <v>1.7143999999999999</v>
      </c>
      <c r="S39" s="163"/>
      <c r="T39" s="162">
        <v>2001</v>
      </c>
      <c r="U39" s="154">
        <f>VLOOKUP(T39,'Basisreihen Destatis 2023 B.''15'!$B$7:$I$95,3,FALSE)</f>
        <v>82.2</v>
      </c>
      <c r="V39" s="155"/>
      <c r="W39" s="155">
        <f t="shared" si="19"/>
        <v>82.2</v>
      </c>
      <c r="X39" s="155">
        <f>VLOOKUP(T39,'Basisreihen Destatis 2023 B.''15'!$B$7:$I$90,4,FALSE)</f>
        <v>101.1</v>
      </c>
      <c r="Y39" s="155"/>
      <c r="Z39" s="155">
        <f t="shared" si="5"/>
        <v>101.1</v>
      </c>
      <c r="AA39" s="155">
        <f>VLOOKUP(T39,'Basisreihen Destatis 2023 B.''15'!$B$7:$I$95,5,FALSE)</f>
        <v>86.2</v>
      </c>
      <c r="AB39" s="155"/>
      <c r="AC39" s="155">
        <f t="shared" si="6"/>
        <v>86.2</v>
      </c>
      <c r="AD39" s="156">
        <f t="shared" si="24"/>
        <v>86.4</v>
      </c>
      <c r="AE39" s="157">
        <f t="shared" si="15"/>
        <v>1.7824</v>
      </c>
      <c r="AG39" s="162">
        <v>2001</v>
      </c>
      <c r="AH39" s="154">
        <f>VLOOKUP(AG39,'Basisreihen Destatis 2023 B.''15'!$B$7:$I$95,3,FALSE)</f>
        <v>82.2</v>
      </c>
      <c r="AI39" s="155"/>
      <c r="AJ39" s="155">
        <f t="shared" si="8"/>
        <v>82.2</v>
      </c>
      <c r="AK39" s="155">
        <f>VLOOKUP(AG39,'Basisreihen Destatis 2023 B.''15'!$B$7:$I$95,6,FALSE)</f>
        <v>82.7</v>
      </c>
      <c r="AL39" s="155"/>
      <c r="AM39" s="155">
        <f t="shared" si="20"/>
        <v>82.7</v>
      </c>
      <c r="AN39" s="156">
        <f t="shared" si="25"/>
        <v>82.5</v>
      </c>
      <c r="AO39" s="157">
        <f t="shared" si="16"/>
        <v>1.8496999999999999</v>
      </c>
      <c r="AQ39" s="162">
        <v>2001</v>
      </c>
      <c r="AR39" s="154">
        <f>VLOOKUP(AQ39,'Basisreihen Destatis 2023 B.''15'!$B$7:$I$95,6,FALSE)</f>
        <v>82.7</v>
      </c>
      <c r="AS39" s="155"/>
      <c r="AT39" s="156">
        <f t="shared" si="21"/>
        <v>82.7</v>
      </c>
      <c r="AU39" s="157">
        <f t="shared" si="17"/>
        <v>1.8005</v>
      </c>
    </row>
    <row r="40" spans="1:47" x14ac:dyDescent="0.6">
      <c r="A40" s="233"/>
      <c r="B40" s="162">
        <v>2000</v>
      </c>
      <c r="C40" s="154">
        <f>VLOOKUP(B40,'Basisreihen Destatis 2023 B.''15'!$B$7:$I$95,2,FALSE)</f>
        <v>75.8</v>
      </c>
      <c r="D40" s="155"/>
      <c r="E40" s="155">
        <f t="shared" si="18"/>
        <v>75.8</v>
      </c>
      <c r="F40" s="155"/>
      <c r="G40" s="156">
        <f t="shared" si="22"/>
        <v>75.8</v>
      </c>
      <c r="H40" s="157">
        <f t="shared" si="13"/>
        <v>2.1463999999999999</v>
      </c>
      <c r="I40" s="163"/>
      <c r="J40" s="162">
        <v>2000</v>
      </c>
      <c r="K40" s="154">
        <f>VLOOKUP(J40,'Basisreihen Destatis 2023 B.''15'!$B$7:$I$95,3,FALSE)</f>
        <v>82.4</v>
      </c>
      <c r="L40" s="155"/>
      <c r="M40" s="155">
        <f t="shared" si="1"/>
        <v>82.4</v>
      </c>
      <c r="N40" s="155">
        <f>VLOOKUP(J40,'Basisreihen Destatis 2023 B.''15'!$B$7:$I$95,4,FALSE)</f>
        <v>101.8</v>
      </c>
      <c r="O40" s="155"/>
      <c r="P40" s="155">
        <f t="shared" si="2"/>
        <v>101.8</v>
      </c>
      <c r="Q40" s="156">
        <f t="shared" si="23"/>
        <v>88.2</v>
      </c>
      <c r="R40" s="157">
        <f t="shared" si="14"/>
        <v>1.7085999999999999</v>
      </c>
      <c r="S40" s="163"/>
      <c r="T40" s="162">
        <v>2000</v>
      </c>
      <c r="U40" s="154">
        <f>VLOOKUP(T40,'Basisreihen Destatis 2023 B.''15'!$B$7:$I$95,3,FALSE)</f>
        <v>82.4</v>
      </c>
      <c r="V40" s="155"/>
      <c r="W40" s="155">
        <f t="shared" si="19"/>
        <v>82.4</v>
      </c>
      <c r="X40" s="155">
        <f>VLOOKUP(T40,'Basisreihen Destatis 2023 B.''15'!$B$7:$I$90,4,FALSE)</f>
        <v>101.8</v>
      </c>
      <c r="Y40" s="155"/>
      <c r="Z40" s="155">
        <f t="shared" si="5"/>
        <v>101.8</v>
      </c>
      <c r="AA40" s="155">
        <f>VLOOKUP(T40,'Basisreihen Destatis 2023 B.''15'!$B$7:$I$95,5,FALSE)</f>
        <v>85</v>
      </c>
      <c r="AB40" s="155"/>
      <c r="AC40" s="155">
        <f t="shared" si="6"/>
        <v>85</v>
      </c>
      <c r="AD40" s="156">
        <f t="shared" si="24"/>
        <v>86.2</v>
      </c>
      <c r="AE40" s="157">
        <f t="shared" si="15"/>
        <v>1.7865</v>
      </c>
      <c r="AG40" s="162">
        <v>2000</v>
      </c>
      <c r="AH40" s="154">
        <f>VLOOKUP(AG40,'Basisreihen Destatis 2023 B.''15'!$B$7:$I$95,3,FALSE)</f>
        <v>82.4</v>
      </c>
      <c r="AI40" s="155"/>
      <c r="AJ40" s="155">
        <f t="shared" si="8"/>
        <v>82.4</v>
      </c>
      <c r="AK40" s="155">
        <f>VLOOKUP(AG40,'Basisreihen Destatis 2023 B.''15'!$B$7:$I$95,6,FALSE)</f>
        <v>80.099999999999994</v>
      </c>
      <c r="AL40" s="155"/>
      <c r="AM40" s="155">
        <f t="shared" si="20"/>
        <v>80.099999999999994</v>
      </c>
      <c r="AN40" s="156">
        <f t="shared" si="25"/>
        <v>80.900000000000006</v>
      </c>
      <c r="AO40" s="157">
        <f t="shared" si="16"/>
        <v>1.8863000000000001</v>
      </c>
      <c r="AQ40" s="162">
        <v>2000</v>
      </c>
      <c r="AR40" s="154">
        <f>VLOOKUP(AQ40,'Basisreihen Destatis 2023 B.''15'!$B$7:$I$95,6,FALSE)</f>
        <v>80.099999999999994</v>
      </c>
      <c r="AS40" s="155"/>
      <c r="AT40" s="156">
        <f t="shared" si="21"/>
        <v>80.099999999999994</v>
      </c>
      <c r="AU40" s="157">
        <f t="shared" si="17"/>
        <v>1.8589</v>
      </c>
    </row>
    <row r="41" spans="1:47" x14ac:dyDescent="0.6">
      <c r="A41" s="233"/>
      <c r="B41" s="162">
        <v>1999</v>
      </c>
      <c r="C41" s="154">
        <f>VLOOKUP(B41,'Basisreihen Destatis 2023 B.''15'!$B$7:$I$95,2,FALSE)</f>
        <v>75.3</v>
      </c>
      <c r="D41" s="155"/>
      <c r="E41" s="155">
        <f t="shared" si="18"/>
        <v>75.3</v>
      </c>
      <c r="F41" s="155"/>
      <c r="G41" s="156">
        <f t="shared" si="22"/>
        <v>75.3</v>
      </c>
      <c r="H41" s="157">
        <f t="shared" si="13"/>
        <v>2.1606999999999998</v>
      </c>
      <c r="I41" s="163"/>
      <c r="J41" s="162">
        <v>1999</v>
      </c>
      <c r="K41" s="154">
        <f>VLOOKUP(J41,'Basisreihen Destatis 2023 B.''15'!$B$7:$I$95,3,FALSE)</f>
        <v>82.2</v>
      </c>
      <c r="L41" s="155"/>
      <c r="M41" s="155">
        <f t="shared" si="1"/>
        <v>82.2</v>
      </c>
      <c r="N41" s="155">
        <f>VLOOKUP(J41,'Basisreihen Destatis 2023 B.''15'!$B$7:$I$95,4,FALSE)</f>
        <v>94.4</v>
      </c>
      <c r="O41" s="155"/>
      <c r="P41" s="155">
        <f t="shared" si="2"/>
        <v>94.4</v>
      </c>
      <c r="Q41" s="156">
        <f t="shared" si="23"/>
        <v>85.9</v>
      </c>
      <c r="R41" s="157">
        <f t="shared" si="14"/>
        <v>1.7544</v>
      </c>
      <c r="S41" s="163"/>
      <c r="T41" s="162">
        <v>1999</v>
      </c>
      <c r="U41" s="154">
        <f>VLOOKUP(T41,'Basisreihen Destatis 2023 B.''15'!$B$7:$I$95,3,FALSE)</f>
        <v>82.2</v>
      </c>
      <c r="V41" s="155"/>
      <c r="W41" s="155">
        <f t="shared" si="19"/>
        <v>82.2</v>
      </c>
      <c r="X41" s="155">
        <f>VLOOKUP(T41,'Basisreihen Destatis 2023 B.''15'!$B$7:$I$90,4,FALSE)</f>
        <v>94.4</v>
      </c>
      <c r="Y41" s="155"/>
      <c r="Z41" s="155">
        <f t="shared" si="5"/>
        <v>94.4</v>
      </c>
      <c r="AA41" s="155">
        <f>VLOOKUP(T41,'Basisreihen Destatis 2023 B.''15'!$B$7:$I$95,5,FALSE)</f>
        <v>81.400000000000006</v>
      </c>
      <c r="AB41" s="155"/>
      <c r="AC41" s="155">
        <f t="shared" si="6"/>
        <v>81.400000000000006</v>
      </c>
      <c r="AD41" s="156">
        <f t="shared" si="24"/>
        <v>83.8</v>
      </c>
      <c r="AE41" s="157">
        <f t="shared" si="15"/>
        <v>1.8376999999999999</v>
      </c>
      <c r="AG41" s="162">
        <v>1999</v>
      </c>
      <c r="AH41" s="154">
        <f>VLOOKUP(AG41,'Basisreihen Destatis 2023 B.''15'!$B$7:$I$95,3,FALSE)</f>
        <v>82.2</v>
      </c>
      <c r="AI41" s="155"/>
      <c r="AJ41" s="155">
        <f t="shared" si="8"/>
        <v>82.2</v>
      </c>
      <c r="AK41" s="155">
        <f>VLOOKUP(AG41,'Basisreihen Destatis 2023 B.''15'!$B$7:$I$95,6,FALSE)</f>
        <v>78.599999999999994</v>
      </c>
      <c r="AL41" s="155"/>
      <c r="AM41" s="155">
        <f t="shared" si="20"/>
        <v>78.599999999999994</v>
      </c>
      <c r="AN41" s="156">
        <f t="shared" si="25"/>
        <v>79.900000000000006</v>
      </c>
      <c r="AO41" s="157">
        <f t="shared" si="16"/>
        <v>1.9098999999999999</v>
      </c>
      <c r="AQ41" s="162">
        <v>1999</v>
      </c>
      <c r="AR41" s="154">
        <f>VLOOKUP(AQ41,'Basisreihen Destatis 2023 B.''15'!$B$7:$I$95,6,FALSE)</f>
        <v>78.599999999999994</v>
      </c>
      <c r="AS41" s="155"/>
      <c r="AT41" s="156">
        <f t="shared" si="21"/>
        <v>78.599999999999994</v>
      </c>
      <c r="AU41" s="157">
        <f t="shared" si="17"/>
        <v>1.8944000000000001</v>
      </c>
    </row>
    <row r="42" spans="1:47" x14ac:dyDescent="0.6">
      <c r="A42" s="233"/>
      <c r="B42" s="162">
        <v>1998</v>
      </c>
      <c r="C42" s="154">
        <f>VLOOKUP(B42,'Basisreihen Destatis 2023 B.''15'!$B$7:$I$95,2,FALSE)</f>
        <v>75.7</v>
      </c>
      <c r="D42" s="155"/>
      <c r="E42" s="155">
        <f t="shared" si="18"/>
        <v>75.7</v>
      </c>
      <c r="F42" s="155"/>
      <c r="G42" s="156">
        <f t="shared" si="22"/>
        <v>75.7</v>
      </c>
      <c r="H42" s="157">
        <f t="shared" si="13"/>
        <v>2.1493000000000002</v>
      </c>
      <c r="I42" s="163"/>
      <c r="J42" s="162">
        <v>1998</v>
      </c>
      <c r="K42" s="154">
        <f>VLOOKUP(J42,'Basisreihen Destatis 2023 B.''15'!$B$7:$I$95,3,FALSE)</f>
        <v>82.6</v>
      </c>
      <c r="L42" s="155"/>
      <c r="M42" s="155">
        <f t="shared" si="1"/>
        <v>82.6</v>
      </c>
      <c r="N42" s="155">
        <f>VLOOKUP(J42,'Basisreihen Destatis 2023 B.''15'!$B$7:$I$95,4,FALSE)</f>
        <v>96</v>
      </c>
      <c r="O42" s="155"/>
      <c r="P42" s="155">
        <f t="shared" si="2"/>
        <v>96</v>
      </c>
      <c r="Q42" s="156">
        <f t="shared" si="23"/>
        <v>86.6</v>
      </c>
      <c r="R42" s="157">
        <f t="shared" si="14"/>
        <v>1.7402</v>
      </c>
      <c r="S42" s="163"/>
      <c r="T42" s="162">
        <v>1998</v>
      </c>
      <c r="U42" s="154">
        <f>VLOOKUP(T42,'Basisreihen Destatis 2023 B.''15'!$B$7:$I$95,3,FALSE)</f>
        <v>82.6</v>
      </c>
      <c r="V42" s="155"/>
      <c r="W42" s="155">
        <f t="shared" si="19"/>
        <v>82.6</v>
      </c>
      <c r="X42" s="155">
        <f>VLOOKUP(T42,'Basisreihen Destatis 2023 B.''15'!$B$7:$I$90,4,FALSE)</f>
        <v>96</v>
      </c>
      <c r="Y42" s="155"/>
      <c r="Z42" s="155">
        <f t="shared" si="5"/>
        <v>96</v>
      </c>
      <c r="AA42" s="155">
        <f>VLOOKUP(T42,'Basisreihen Destatis 2023 B.''15'!$B$7:$I$95,5,FALSE)</f>
        <v>79.900000000000006</v>
      </c>
      <c r="AB42" s="155"/>
      <c r="AC42" s="155">
        <f t="shared" si="6"/>
        <v>79.900000000000006</v>
      </c>
      <c r="AD42" s="156">
        <f t="shared" si="24"/>
        <v>83.7</v>
      </c>
      <c r="AE42" s="157">
        <f t="shared" si="15"/>
        <v>1.8399000000000001</v>
      </c>
      <c r="AG42" s="162">
        <v>1998</v>
      </c>
      <c r="AH42" s="154">
        <f>VLOOKUP(AG42,'Basisreihen Destatis 2023 B.''15'!$B$7:$I$95,3,FALSE)</f>
        <v>82.6</v>
      </c>
      <c r="AI42" s="155"/>
      <c r="AJ42" s="155">
        <f t="shared" si="8"/>
        <v>82.6</v>
      </c>
      <c r="AK42" s="155">
        <f>VLOOKUP(AG42,'Basisreihen Destatis 2023 B.''15'!$B$7:$I$95,6,FALSE)</f>
        <v>79.8</v>
      </c>
      <c r="AL42" s="155"/>
      <c r="AM42" s="155">
        <f t="shared" si="20"/>
        <v>79.8</v>
      </c>
      <c r="AN42" s="156">
        <f t="shared" si="25"/>
        <v>80.8</v>
      </c>
      <c r="AO42" s="157">
        <f t="shared" si="16"/>
        <v>1.8886000000000001</v>
      </c>
      <c r="AQ42" s="162">
        <v>1998</v>
      </c>
      <c r="AR42" s="154">
        <f>VLOOKUP(AQ42,'Basisreihen Destatis 2023 B.''15'!$B$7:$I$95,6,FALSE)</f>
        <v>79.8</v>
      </c>
      <c r="AS42" s="155"/>
      <c r="AT42" s="156">
        <f t="shared" si="21"/>
        <v>79.8</v>
      </c>
      <c r="AU42" s="157">
        <f t="shared" si="17"/>
        <v>1.8658999999999999</v>
      </c>
    </row>
    <row r="43" spans="1:47" x14ac:dyDescent="0.6">
      <c r="A43" s="233"/>
      <c r="B43" s="162">
        <v>1997</v>
      </c>
      <c r="C43" s="154">
        <f>VLOOKUP(B43,'Basisreihen Destatis 2023 B.''15'!$B$7:$I$95,2,FALSE)</f>
        <v>76.099999999999994</v>
      </c>
      <c r="D43" s="155"/>
      <c r="E43" s="155">
        <f t="shared" si="18"/>
        <v>76.099999999999994</v>
      </c>
      <c r="F43" s="155"/>
      <c r="G43" s="156">
        <f t="shared" si="22"/>
        <v>76.099999999999994</v>
      </c>
      <c r="H43" s="157">
        <f t="shared" si="13"/>
        <v>2.1379999999999999</v>
      </c>
      <c r="I43" s="163"/>
      <c r="J43" s="162">
        <v>1997</v>
      </c>
      <c r="K43" s="154">
        <f>VLOOKUP(J43,'Basisreihen Destatis 2023 B.''15'!$B$7:$I$95,3,FALSE)</f>
        <v>84.1</v>
      </c>
      <c r="L43" s="155"/>
      <c r="M43" s="155">
        <f t="shared" si="1"/>
        <v>84.1</v>
      </c>
      <c r="N43" s="155">
        <f>VLOOKUP(J43,'Basisreihen Destatis 2023 B.''15'!$B$7:$I$95,4,FALSE)</f>
        <v>98.5</v>
      </c>
      <c r="O43" s="155"/>
      <c r="P43" s="155">
        <f t="shared" si="2"/>
        <v>98.5</v>
      </c>
      <c r="Q43" s="156">
        <f t="shared" si="23"/>
        <v>88.4</v>
      </c>
      <c r="R43" s="157">
        <f t="shared" si="14"/>
        <v>1.7048000000000001</v>
      </c>
      <c r="S43" s="163"/>
      <c r="T43" s="162">
        <v>1997</v>
      </c>
      <c r="U43" s="154">
        <f>VLOOKUP(T43,'Basisreihen Destatis 2023 B.''15'!$B$7:$I$95,3,FALSE)</f>
        <v>84.1</v>
      </c>
      <c r="V43" s="155"/>
      <c r="W43" s="155">
        <f t="shared" si="19"/>
        <v>84.1</v>
      </c>
      <c r="X43" s="155">
        <f>VLOOKUP(T43,'Basisreihen Destatis 2023 B.''15'!$B$7:$I$90,4,FALSE)</f>
        <v>98.5</v>
      </c>
      <c r="Y43" s="155"/>
      <c r="Z43" s="155">
        <f t="shared" si="5"/>
        <v>98.5</v>
      </c>
      <c r="AA43" s="155">
        <f>VLOOKUP(T43,'Basisreihen Destatis 2023 B.''15'!$B$7:$I$95,5,FALSE)</f>
        <v>77.7</v>
      </c>
      <c r="AB43" s="155"/>
      <c r="AC43" s="155">
        <f t="shared" si="6"/>
        <v>77.7</v>
      </c>
      <c r="AD43" s="156">
        <f t="shared" si="24"/>
        <v>84</v>
      </c>
      <c r="AE43" s="157">
        <f t="shared" si="15"/>
        <v>1.8332999999999999</v>
      </c>
      <c r="AG43" s="162">
        <v>1997</v>
      </c>
      <c r="AH43" s="154">
        <f>VLOOKUP(AG43,'Basisreihen Destatis 2023 B.''15'!$B$7:$I$95,3,FALSE)</f>
        <v>84.1</v>
      </c>
      <c r="AI43" s="155"/>
      <c r="AJ43" s="155">
        <f t="shared" si="8"/>
        <v>84.1</v>
      </c>
      <c r="AK43" s="155">
        <f>VLOOKUP(AG43,'Basisreihen Destatis 2023 B.''15'!$B$7:$I$95,6,FALSE)</f>
        <v>79.8</v>
      </c>
      <c r="AL43" s="155"/>
      <c r="AM43" s="155">
        <f t="shared" si="20"/>
        <v>79.8</v>
      </c>
      <c r="AN43" s="156">
        <f t="shared" si="25"/>
        <v>81.3</v>
      </c>
      <c r="AO43" s="157">
        <f t="shared" si="16"/>
        <v>1.877</v>
      </c>
      <c r="AQ43" s="162">
        <v>1997</v>
      </c>
      <c r="AR43" s="154">
        <f>VLOOKUP(AQ43,'Basisreihen Destatis 2023 B.''15'!$B$7:$I$95,6,FALSE)</f>
        <v>79.8</v>
      </c>
      <c r="AS43" s="155"/>
      <c r="AT43" s="156">
        <f t="shared" si="21"/>
        <v>79.8</v>
      </c>
      <c r="AU43" s="157">
        <f t="shared" si="17"/>
        <v>1.8658999999999999</v>
      </c>
    </row>
    <row r="44" spans="1:47" x14ac:dyDescent="0.6">
      <c r="A44" s="233"/>
      <c r="B44" s="162">
        <v>1996</v>
      </c>
      <c r="C44" s="154">
        <f>VLOOKUP(B44,'Basisreihen Destatis 2023 B.''15'!$B$7:$I$95,2,FALSE)</f>
        <v>76.5</v>
      </c>
      <c r="D44" s="155"/>
      <c r="E44" s="155">
        <f t="shared" si="18"/>
        <v>76.5</v>
      </c>
      <c r="F44" s="155"/>
      <c r="G44" s="156">
        <f t="shared" si="22"/>
        <v>76.5</v>
      </c>
      <c r="H44" s="157">
        <f t="shared" si="13"/>
        <v>2.1267999999999998</v>
      </c>
      <c r="I44" s="163"/>
      <c r="J44" s="162">
        <v>1996</v>
      </c>
      <c r="K44" s="154">
        <f>VLOOKUP(J44,'Basisreihen Destatis 2023 B.''15'!$B$7:$I$95,3,FALSE)</f>
        <v>85.6</v>
      </c>
      <c r="L44" s="155"/>
      <c r="M44" s="155">
        <f t="shared" si="1"/>
        <v>85.6</v>
      </c>
      <c r="N44" s="155">
        <f>VLOOKUP(J44,'Basisreihen Destatis 2023 B.''15'!$B$7:$I$95,4,FALSE)</f>
        <v>107.8</v>
      </c>
      <c r="O44" s="155"/>
      <c r="P44" s="155">
        <f t="shared" si="2"/>
        <v>107.8</v>
      </c>
      <c r="Q44" s="156">
        <f t="shared" si="23"/>
        <v>92.3</v>
      </c>
      <c r="R44" s="157">
        <f t="shared" si="14"/>
        <v>1.6327</v>
      </c>
      <c r="S44" s="163"/>
      <c r="T44" s="162">
        <v>1996</v>
      </c>
      <c r="U44" s="154">
        <f>VLOOKUP(T44,'Basisreihen Destatis 2023 B.''15'!$B$7:$I$95,3,FALSE)</f>
        <v>85.6</v>
      </c>
      <c r="V44" s="155"/>
      <c r="W44" s="155">
        <f t="shared" si="19"/>
        <v>85.6</v>
      </c>
      <c r="X44" s="155">
        <f>VLOOKUP(T44,'Basisreihen Destatis 2023 B.''15'!$B$7:$I$90,4,FALSE)</f>
        <v>107.8</v>
      </c>
      <c r="Y44" s="155"/>
      <c r="Z44" s="155">
        <f t="shared" si="5"/>
        <v>107.8</v>
      </c>
      <c r="AA44" s="155">
        <f>VLOOKUP(T44,'Basisreihen Destatis 2023 B.''15'!$B$7:$I$95,5,FALSE)</f>
        <v>75.900000000000006</v>
      </c>
      <c r="AB44" s="155"/>
      <c r="AC44" s="155">
        <f t="shared" si="6"/>
        <v>75.900000000000006</v>
      </c>
      <c r="AD44" s="156">
        <f t="shared" si="24"/>
        <v>85.5</v>
      </c>
      <c r="AE44" s="157">
        <f t="shared" si="15"/>
        <v>1.8011999999999999</v>
      </c>
      <c r="AG44" s="162">
        <v>1996</v>
      </c>
      <c r="AH44" s="154">
        <f>VLOOKUP(AG44,'Basisreihen Destatis 2023 B.''15'!$B$7:$I$95,3,FALSE)</f>
        <v>85.6</v>
      </c>
      <c r="AI44" s="155"/>
      <c r="AJ44" s="155">
        <f t="shared" si="8"/>
        <v>85.6</v>
      </c>
      <c r="AK44" s="155">
        <f>VLOOKUP(AG44,'Basisreihen Destatis 2023 B.''15'!$B$7:$I$95,6,FALSE)</f>
        <v>78.900000000000006</v>
      </c>
      <c r="AL44" s="155"/>
      <c r="AM44" s="155">
        <f t="shared" si="20"/>
        <v>78.900000000000006</v>
      </c>
      <c r="AN44" s="156">
        <f t="shared" si="25"/>
        <v>81.2</v>
      </c>
      <c r="AO44" s="157">
        <f t="shared" si="16"/>
        <v>1.8793</v>
      </c>
      <c r="AQ44" s="162">
        <v>1996</v>
      </c>
      <c r="AR44" s="154">
        <f>VLOOKUP(AQ44,'Basisreihen Destatis 2023 B.''15'!$B$7:$I$95,6,FALSE)</f>
        <v>78.900000000000006</v>
      </c>
      <c r="AS44" s="155"/>
      <c r="AT44" s="156">
        <f t="shared" si="21"/>
        <v>78.900000000000006</v>
      </c>
      <c r="AU44" s="157">
        <f t="shared" si="17"/>
        <v>1.8872</v>
      </c>
    </row>
    <row r="45" spans="1:47" x14ac:dyDescent="0.6">
      <c r="A45" s="233"/>
      <c r="B45" s="162">
        <v>1995</v>
      </c>
      <c r="C45" s="154">
        <f>VLOOKUP(B45,'Basisreihen Destatis 2023 B.''15'!$B$7:$I$95,2,FALSE)</f>
        <v>76.3</v>
      </c>
      <c r="D45" s="155"/>
      <c r="E45" s="155">
        <f t="shared" si="18"/>
        <v>76.3</v>
      </c>
      <c r="F45" s="155"/>
      <c r="G45" s="156">
        <f t="shared" si="22"/>
        <v>76.3</v>
      </c>
      <c r="H45" s="157">
        <f t="shared" si="13"/>
        <v>2.1324000000000001</v>
      </c>
      <c r="I45" s="163"/>
      <c r="J45" s="162">
        <v>1995</v>
      </c>
      <c r="K45" s="154">
        <f>VLOOKUP(J45,'Basisreihen Destatis 2023 B.''15'!$B$7:$I$95,3,FALSE)</f>
        <v>87.1</v>
      </c>
      <c r="L45" s="155"/>
      <c r="M45" s="155">
        <f t="shared" si="1"/>
        <v>87.1</v>
      </c>
      <c r="N45" s="155">
        <f>VLOOKUP(J45,'Basisreihen Destatis 2023 B.''15'!$B$7:$I$95,4,FALSE)</f>
        <v>118</v>
      </c>
      <c r="O45" s="155">
        <f>VLOOKUP(J45,'Basisreihen Destatis 2023 B.''15'!$K$7:$R$91,5,FALSE)</f>
        <v>82.7</v>
      </c>
      <c r="P45" s="155">
        <f>ROUND(IF(N45&gt;0,N45,O45*$N$45/$O$45),1)</f>
        <v>118</v>
      </c>
      <c r="Q45" s="156">
        <f t="shared" si="23"/>
        <v>96.4</v>
      </c>
      <c r="R45" s="157">
        <f t="shared" si="14"/>
        <v>1.5632999999999999</v>
      </c>
      <c r="S45" s="163"/>
      <c r="T45" s="162">
        <v>1995</v>
      </c>
      <c r="U45" s="154">
        <f>VLOOKUP(T45,'Basisreihen Destatis 2023 B.''15'!$B$7:$I$95,3,FALSE)</f>
        <v>87.1</v>
      </c>
      <c r="V45" s="155"/>
      <c r="W45" s="155">
        <f t="shared" si="19"/>
        <v>87.1</v>
      </c>
      <c r="X45" s="155">
        <f>VLOOKUP(T45,'Basisreihen Destatis 2023 B.''15'!$B$7:$I$90,4,FALSE)</f>
        <v>118</v>
      </c>
      <c r="Y45" s="155">
        <f>VLOOKUP(T45,'Basisreihen Destatis 2023 B.''15'!$K$7:$R$91,6,FALSE)</f>
        <v>99.2</v>
      </c>
      <c r="Z45" s="155">
        <f>ROUND(IF(X45&gt;0,X45,Y45*$X$45/$Y$45),1)</f>
        <v>118</v>
      </c>
      <c r="AA45" s="155">
        <f>VLOOKUP(T45,'Basisreihen Destatis 2023 B.''15'!$B$7:$I$95,5,FALSE)</f>
        <v>75.900000000000006</v>
      </c>
      <c r="AB45" s="155"/>
      <c r="AC45" s="155">
        <f t="shared" si="6"/>
        <v>75.900000000000006</v>
      </c>
      <c r="AD45" s="156">
        <f t="shared" si="24"/>
        <v>87.8</v>
      </c>
      <c r="AE45" s="157">
        <f t="shared" si="15"/>
        <v>1.754</v>
      </c>
      <c r="AG45" s="162">
        <v>1995</v>
      </c>
      <c r="AH45" s="154">
        <f>VLOOKUP(AG45,'Basisreihen Destatis 2023 B.''15'!$B$7:$I$95,3,FALSE)</f>
        <v>87.1</v>
      </c>
      <c r="AI45" s="155"/>
      <c r="AJ45" s="155">
        <f t="shared" si="8"/>
        <v>87.1</v>
      </c>
      <c r="AK45" s="155">
        <f>VLOOKUP(AG45,'Basisreihen Destatis 2023 B.''15'!$B$7:$I$95,6,FALSE)</f>
        <v>80.2</v>
      </c>
      <c r="AL45" s="155"/>
      <c r="AM45" s="155">
        <f t="shared" si="20"/>
        <v>80.2</v>
      </c>
      <c r="AN45" s="156">
        <f t="shared" si="25"/>
        <v>82.6</v>
      </c>
      <c r="AO45" s="157">
        <f t="shared" si="16"/>
        <v>1.8474999999999999</v>
      </c>
      <c r="AQ45" s="162">
        <v>1995</v>
      </c>
      <c r="AR45" s="154">
        <f>VLOOKUP(AQ45,'Basisreihen Destatis 2023 B.''15'!$B$7:$I$95,6,FALSE)</f>
        <v>80.2</v>
      </c>
      <c r="AS45" s="155"/>
      <c r="AT45" s="156">
        <f t="shared" si="21"/>
        <v>80.2</v>
      </c>
      <c r="AU45" s="157">
        <f t="shared" si="17"/>
        <v>1.8566</v>
      </c>
    </row>
    <row r="46" spans="1:47" x14ac:dyDescent="0.6">
      <c r="A46" s="233"/>
      <c r="B46" s="162">
        <v>1994</v>
      </c>
      <c r="C46" s="154">
        <f>VLOOKUP(B46,'Basisreihen Destatis 2023 B.''15'!$B$7:$I$95,2,FALSE)</f>
        <v>74.599999999999994</v>
      </c>
      <c r="D46" s="155"/>
      <c r="E46" s="155">
        <f t="shared" si="18"/>
        <v>74.599999999999994</v>
      </c>
      <c r="F46" s="155"/>
      <c r="G46" s="156">
        <f t="shared" si="22"/>
        <v>74.599999999999994</v>
      </c>
      <c r="H46" s="157">
        <f t="shared" si="13"/>
        <v>2.181</v>
      </c>
      <c r="I46" s="163"/>
      <c r="J46" s="162">
        <v>1994</v>
      </c>
      <c r="K46" s="154">
        <f>VLOOKUP(J46,'Basisreihen Destatis 2023 B.''15'!$B$7:$I$95,3,FALSE)</f>
        <v>86.3</v>
      </c>
      <c r="L46" s="155"/>
      <c r="M46" s="155">
        <f t="shared" si="1"/>
        <v>86.3</v>
      </c>
      <c r="N46" s="155"/>
      <c r="O46" s="155">
        <f>VLOOKUP(J46,'Basisreihen Destatis 2023 B.''15'!$K$7:$R$91,5,FALSE)</f>
        <v>86.7</v>
      </c>
      <c r="P46" s="155">
        <f t="shared" ref="P46:P82" si="26">ROUND(IF(N46&gt;0,N46,O46*$N$45/$O$45),1)</f>
        <v>123.7</v>
      </c>
      <c r="Q46" s="156">
        <f t="shared" si="23"/>
        <v>97.5</v>
      </c>
      <c r="R46" s="157">
        <f t="shared" si="14"/>
        <v>1.5456000000000001</v>
      </c>
      <c r="S46" s="163"/>
      <c r="T46" s="162">
        <v>1994</v>
      </c>
      <c r="U46" s="154">
        <f>VLOOKUP(T46,'Basisreihen Destatis 2023 B.''15'!$B$7:$I$95,3,FALSE)</f>
        <v>86.3</v>
      </c>
      <c r="V46" s="155"/>
      <c r="W46" s="155">
        <f t="shared" si="19"/>
        <v>86.3</v>
      </c>
      <c r="X46" s="155"/>
      <c r="Y46" s="155">
        <f>VLOOKUP(T46,'Basisreihen Destatis 2023 B.''15'!$K$7:$R$91,6,FALSE)</f>
        <v>96.6</v>
      </c>
      <c r="Z46" s="155">
        <f t="shared" ref="Z46:Z82" si="27">ROUND(IF(X46&gt;0,X46,Y46*$X$45/$Y$45),1)</f>
        <v>114.9</v>
      </c>
      <c r="AA46" s="155">
        <f>VLOOKUP(T46,'Basisreihen Destatis 2023 B.''15'!$B$7:$I$95,5,FALSE)</f>
        <v>79.5</v>
      </c>
      <c r="AB46" s="155"/>
      <c r="AC46" s="155">
        <f t="shared" si="6"/>
        <v>79.5</v>
      </c>
      <c r="AD46" s="156">
        <f t="shared" si="24"/>
        <v>88.2</v>
      </c>
      <c r="AE46" s="157">
        <f t="shared" si="15"/>
        <v>1.746</v>
      </c>
      <c r="AG46" s="162">
        <v>1994</v>
      </c>
      <c r="AH46" s="154">
        <f>VLOOKUP(AG46,'Basisreihen Destatis 2023 B.''15'!$B$7:$I$95,3,FALSE)</f>
        <v>86.3</v>
      </c>
      <c r="AI46" s="155"/>
      <c r="AJ46" s="155">
        <f t="shared" si="8"/>
        <v>86.3</v>
      </c>
      <c r="AK46" s="155">
        <f>VLOOKUP(AG46,'Basisreihen Destatis 2023 B.''15'!$B$7:$I$95,6,FALSE)</f>
        <v>78.8</v>
      </c>
      <c r="AL46" s="155"/>
      <c r="AM46" s="155">
        <f t="shared" si="20"/>
        <v>78.8</v>
      </c>
      <c r="AN46" s="156">
        <f t="shared" si="25"/>
        <v>81.400000000000006</v>
      </c>
      <c r="AO46" s="157">
        <f t="shared" si="16"/>
        <v>1.8747</v>
      </c>
      <c r="AQ46" s="162">
        <v>1994</v>
      </c>
      <c r="AR46" s="154">
        <f>VLOOKUP(AQ46,'Basisreihen Destatis 2023 B.''15'!$B$7:$I$95,6,FALSE)</f>
        <v>78.8</v>
      </c>
      <c r="AS46" s="155"/>
      <c r="AT46" s="156">
        <f t="shared" si="21"/>
        <v>78.8</v>
      </c>
      <c r="AU46" s="157">
        <f t="shared" si="17"/>
        <v>1.8895999999999999</v>
      </c>
    </row>
    <row r="47" spans="1:47" x14ac:dyDescent="0.6">
      <c r="A47" s="233"/>
      <c r="B47" s="162">
        <v>1993</v>
      </c>
      <c r="C47" s="154">
        <f>VLOOKUP(B47,'Basisreihen Destatis 2023 B.''15'!$B$7:$I$95,2,FALSE)</f>
        <v>73.099999999999994</v>
      </c>
      <c r="D47" s="155"/>
      <c r="E47" s="155">
        <f t="shared" si="18"/>
        <v>73.099999999999994</v>
      </c>
      <c r="F47" s="155"/>
      <c r="G47" s="156">
        <f t="shared" si="22"/>
        <v>73.099999999999994</v>
      </c>
      <c r="H47" s="157">
        <f t="shared" si="13"/>
        <v>2.2256999999999998</v>
      </c>
      <c r="I47" s="163"/>
      <c r="J47" s="162">
        <v>1993</v>
      </c>
      <c r="K47" s="154">
        <f>VLOOKUP(J47,'Basisreihen Destatis 2023 B.''15'!$B$7:$I$95,3,FALSE)</f>
        <v>85.3</v>
      </c>
      <c r="L47" s="155"/>
      <c r="M47" s="155">
        <f t="shared" si="1"/>
        <v>85.3</v>
      </c>
      <c r="N47" s="155"/>
      <c r="O47" s="155">
        <f>VLOOKUP(J47,'Basisreihen Destatis 2023 B.''15'!$K$7:$R$91,5,FALSE)</f>
        <v>90.2</v>
      </c>
      <c r="P47" s="155">
        <f t="shared" si="26"/>
        <v>128.69999999999999</v>
      </c>
      <c r="Q47" s="156">
        <f t="shared" si="23"/>
        <v>98.3</v>
      </c>
      <c r="R47" s="157">
        <f t="shared" si="14"/>
        <v>1.5330999999999999</v>
      </c>
      <c r="S47" s="163"/>
      <c r="T47" s="162">
        <v>1993</v>
      </c>
      <c r="U47" s="154">
        <f>VLOOKUP(T47,'Basisreihen Destatis 2023 B.''15'!$B$7:$I$95,3,FALSE)</f>
        <v>85.3</v>
      </c>
      <c r="V47" s="155"/>
      <c r="W47" s="155">
        <f t="shared" si="19"/>
        <v>85.3</v>
      </c>
      <c r="X47" s="155"/>
      <c r="Y47" s="155">
        <f>VLOOKUP(T47,'Basisreihen Destatis 2023 B.''15'!$K$7:$R$91,6,FALSE)</f>
        <v>96.5</v>
      </c>
      <c r="Z47" s="155">
        <f t="shared" si="27"/>
        <v>114.8</v>
      </c>
      <c r="AA47" s="155">
        <f>VLOOKUP(T47,'Basisreihen Destatis 2023 B.''15'!$B$7:$I$95,5,FALSE)</f>
        <v>81.2</v>
      </c>
      <c r="AB47" s="155"/>
      <c r="AC47" s="155">
        <f t="shared" si="6"/>
        <v>81.2</v>
      </c>
      <c r="AD47" s="156">
        <f t="shared" si="24"/>
        <v>88.3</v>
      </c>
      <c r="AE47" s="157">
        <f t="shared" si="15"/>
        <v>1.7441</v>
      </c>
      <c r="AG47" s="162">
        <v>1993</v>
      </c>
      <c r="AH47" s="154">
        <f>VLOOKUP(AG47,'Basisreihen Destatis 2023 B.''15'!$B$7:$I$95,3,FALSE)</f>
        <v>85.3</v>
      </c>
      <c r="AI47" s="155"/>
      <c r="AJ47" s="155">
        <f t="shared" si="8"/>
        <v>85.3</v>
      </c>
      <c r="AK47" s="155">
        <f>VLOOKUP(AG47,'Basisreihen Destatis 2023 B.''15'!$B$7:$I$95,6,FALSE)</f>
        <v>78.599999999999994</v>
      </c>
      <c r="AL47" s="155"/>
      <c r="AM47" s="155">
        <f t="shared" si="20"/>
        <v>78.599999999999994</v>
      </c>
      <c r="AN47" s="156">
        <f t="shared" si="25"/>
        <v>80.900000000000006</v>
      </c>
      <c r="AO47" s="157">
        <f t="shared" si="16"/>
        <v>1.8863000000000001</v>
      </c>
      <c r="AQ47" s="162">
        <v>1993</v>
      </c>
      <c r="AR47" s="154">
        <f>VLOOKUP(AQ47,'Basisreihen Destatis 2023 B.''15'!$B$7:$I$95,6,FALSE)</f>
        <v>78.599999999999994</v>
      </c>
      <c r="AS47" s="155"/>
      <c r="AT47" s="156">
        <f>ROUND(IF(AR47&gt;0,AR47,AS47*$AR$64/$AS$64),1)</f>
        <v>78.599999999999994</v>
      </c>
      <c r="AU47" s="157">
        <f t="shared" si="17"/>
        <v>1.8944000000000001</v>
      </c>
    </row>
    <row r="48" spans="1:47" x14ac:dyDescent="0.6">
      <c r="A48" s="233"/>
      <c r="B48" s="162">
        <v>1992</v>
      </c>
      <c r="C48" s="154">
        <f>VLOOKUP(B48,'Basisreihen Destatis 2023 B.''15'!$B$7:$I$95,2,FALSE)</f>
        <v>70.7</v>
      </c>
      <c r="D48" s="155"/>
      <c r="E48" s="155">
        <f t="shared" si="18"/>
        <v>70.7</v>
      </c>
      <c r="F48" s="155"/>
      <c r="G48" s="156">
        <f t="shared" si="22"/>
        <v>70.7</v>
      </c>
      <c r="H48" s="157">
        <f t="shared" si="13"/>
        <v>2.3012999999999999</v>
      </c>
      <c r="I48" s="163"/>
      <c r="J48" s="162">
        <v>1992</v>
      </c>
      <c r="K48" s="154">
        <f>VLOOKUP(J48,'Basisreihen Destatis 2023 B.''15'!$B$7:$I$95,3,FALSE)</f>
        <v>82.9</v>
      </c>
      <c r="L48" s="155"/>
      <c r="M48" s="155">
        <f t="shared" si="1"/>
        <v>82.9</v>
      </c>
      <c r="N48" s="155"/>
      <c r="O48" s="155">
        <f>VLOOKUP(J48,'Basisreihen Destatis 2023 B.''15'!$K$7:$R$91,5,FALSE)</f>
        <v>96.2</v>
      </c>
      <c r="P48" s="155">
        <f t="shared" si="26"/>
        <v>137.30000000000001</v>
      </c>
      <c r="Q48" s="156">
        <f t="shared" si="23"/>
        <v>99.2</v>
      </c>
      <c r="R48" s="157">
        <f t="shared" si="14"/>
        <v>1.5192000000000001</v>
      </c>
      <c r="S48" s="163"/>
      <c r="T48" s="162">
        <v>1992</v>
      </c>
      <c r="U48" s="154">
        <f>VLOOKUP(T48,'Basisreihen Destatis 2023 B.''15'!$B$7:$I$95,3,FALSE)</f>
        <v>82.9</v>
      </c>
      <c r="V48" s="155"/>
      <c r="W48" s="155">
        <f t="shared" si="19"/>
        <v>82.9</v>
      </c>
      <c r="X48" s="155"/>
      <c r="Y48" s="155">
        <f>VLOOKUP(T48,'Basisreihen Destatis 2023 B.''15'!$K$7:$R$91,6,FALSE)</f>
        <v>99.2</v>
      </c>
      <c r="Z48" s="155">
        <f t="shared" si="27"/>
        <v>118</v>
      </c>
      <c r="AA48" s="155">
        <f>VLOOKUP(T48,'Basisreihen Destatis 2023 B.''15'!$B$7:$I$95,5,FALSE)</f>
        <v>82.4</v>
      </c>
      <c r="AB48" s="155"/>
      <c r="AC48" s="155">
        <f t="shared" si="6"/>
        <v>82.4</v>
      </c>
      <c r="AD48" s="156">
        <f t="shared" si="24"/>
        <v>88</v>
      </c>
      <c r="AE48" s="157">
        <f t="shared" si="15"/>
        <v>1.75</v>
      </c>
      <c r="AG48" s="162">
        <v>1992</v>
      </c>
      <c r="AH48" s="154">
        <f>VLOOKUP(AG48,'Basisreihen Destatis 2023 B.''15'!$B$7:$I$95,3,FALSE)</f>
        <v>82.9</v>
      </c>
      <c r="AI48" s="155"/>
      <c r="AJ48" s="155">
        <f t="shared" si="8"/>
        <v>82.9</v>
      </c>
      <c r="AK48" s="155">
        <f>VLOOKUP(AG48,'Basisreihen Destatis 2023 B.''15'!$B$7:$I$95,6,FALSE)</f>
        <v>78.5</v>
      </c>
      <c r="AL48" s="155"/>
      <c r="AM48" s="155">
        <f t="shared" si="20"/>
        <v>78.5</v>
      </c>
      <c r="AN48" s="156">
        <f t="shared" si="25"/>
        <v>80</v>
      </c>
      <c r="AO48" s="157">
        <f t="shared" si="16"/>
        <v>1.9075</v>
      </c>
      <c r="AQ48" s="162">
        <v>1992</v>
      </c>
      <c r="AR48" s="154">
        <f>VLOOKUP(AQ48,'Basisreihen Destatis 2023 B.''15'!$B$7:$I$95,6,FALSE)</f>
        <v>78.5</v>
      </c>
      <c r="AS48" s="155"/>
      <c r="AT48" s="156">
        <f t="shared" si="21"/>
        <v>78.5</v>
      </c>
      <c r="AU48" s="157">
        <f t="shared" si="17"/>
        <v>1.8968</v>
      </c>
    </row>
    <row r="49" spans="1:47" x14ac:dyDescent="0.6">
      <c r="A49" s="233"/>
      <c r="B49" s="162">
        <v>1991</v>
      </c>
      <c r="C49" s="154">
        <f>VLOOKUP(B49,'Basisreihen Destatis 2023 B.''15'!$B$7:$I$95,2,FALSE)</f>
        <v>66.5</v>
      </c>
      <c r="D49" s="155"/>
      <c r="E49" s="155">
        <f t="shared" si="18"/>
        <v>66.5</v>
      </c>
      <c r="F49" s="155"/>
      <c r="G49" s="156">
        <f t="shared" si="22"/>
        <v>66.5</v>
      </c>
      <c r="H49" s="157">
        <f t="shared" si="13"/>
        <v>2.4466000000000001</v>
      </c>
      <c r="I49" s="163"/>
      <c r="J49" s="162">
        <v>1991</v>
      </c>
      <c r="K49" s="154">
        <f>VLOOKUP(J49,'Basisreihen Destatis 2023 B.''15'!$B$7:$I$95,3,FALSE)</f>
        <v>77.900000000000006</v>
      </c>
      <c r="L49" s="155"/>
      <c r="M49" s="155">
        <f t="shared" si="1"/>
        <v>77.900000000000006</v>
      </c>
      <c r="N49" s="155"/>
      <c r="O49" s="155">
        <f>VLOOKUP(J49,'Basisreihen Destatis 2023 B.''15'!$K$7:$R$91,5,FALSE)</f>
        <v>100</v>
      </c>
      <c r="P49" s="155">
        <f t="shared" si="26"/>
        <v>142.69999999999999</v>
      </c>
      <c r="Q49" s="156">
        <f t="shared" si="23"/>
        <v>97.3</v>
      </c>
      <c r="R49" s="157">
        <f t="shared" si="14"/>
        <v>1.5488</v>
      </c>
      <c r="S49" s="163"/>
      <c r="T49" s="162">
        <v>1991</v>
      </c>
      <c r="U49" s="154">
        <f>VLOOKUP(T49,'Basisreihen Destatis 2023 B.''15'!$B$7:$I$95,3,FALSE)</f>
        <v>77.900000000000006</v>
      </c>
      <c r="V49" s="155"/>
      <c r="W49" s="155">
        <f t="shared" si="19"/>
        <v>77.900000000000006</v>
      </c>
      <c r="X49" s="155"/>
      <c r="Y49" s="155">
        <f>VLOOKUP(T49,'Basisreihen Destatis 2023 B.''15'!$K$7:$R$91,6,FALSE)</f>
        <v>100</v>
      </c>
      <c r="Z49" s="155">
        <f t="shared" si="27"/>
        <v>119</v>
      </c>
      <c r="AA49" s="155">
        <f>VLOOKUP(T49,'Basisreihen Destatis 2023 B.''15'!$B$7:$I$95,5,FALSE)</f>
        <v>81.7</v>
      </c>
      <c r="AB49" s="155"/>
      <c r="AC49" s="155">
        <f t="shared" si="6"/>
        <v>81.7</v>
      </c>
      <c r="AD49" s="156">
        <f t="shared" si="24"/>
        <v>85.4</v>
      </c>
      <c r="AE49" s="157">
        <f t="shared" si="15"/>
        <v>1.8032999999999999</v>
      </c>
      <c r="AG49" s="162">
        <v>1991</v>
      </c>
      <c r="AH49" s="154">
        <f>VLOOKUP(AG49,'Basisreihen Destatis 2023 B.''15'!$B$7:$I$95,3,FALSE)</f>
        <v>77.900000000000006</v>
      </c>
      <c r="AI49" s="155"/>
      <c r="AJ49" s="155">
        <f t="shared" si="8"/>
        <v>77.900000000000006</v>
      </c>
      <c r="AK49" s="155">
        <f>VLOOKUP(AG49,'Basisreihen Destatis 2023 B.''15'!$B$7:$I$95,6,FALSE)</f>
        <v>77.400000000000006</v>
      </c>
      <c r="AL49" s="155"/>
      <c r="AM49" s="155">
        <f t="shared" si="20"/>
        <v>77.400000000000006</v>
      </c>
      <c r="AN49" s="156">
        <f t="shared" si="25"/>
        <v>77.599999999999994</v>
      </c>
      <c r="AO49" s="157">
        <f t="shared" si="16"/>
        <v>1.9664999999999999</v>
      </c>
      <c r="AQ49" s="162">
        <v>1991</v>
      </c>
      <c r="AR49" s="154">
        <f>VLOOKUP(AQ49,'Basisreihen Destatis 2023 B.''15'!$B$7:$I$95,6,FALSE)</f>
        <v>77.400000000000006</v>
      </c>
      <c r="AS49" s="155"/>
      <c r="AT49" s="156">
        <f t="shared" si="21"/>
        <v>77.400000000000006</v>
      </c>
      <c r="AU49" s="157">
        <f t="shared" si="17"/>
        <v>1.9238</v>
      </c>
    </row>
    <row r="50" spans="1:47" x14ac:dyDescent="0.6">
      <c r="A50" s="233"/>
      <c r="B50" s="162">
        <v>1990</v>
      </c>
      <c r="C50" s="154">
        <f>VLOOKUP(B50,'Basisreihen Destatis 2023 B.''15'!$B$7:$I$95,2,FALSE)</f>
        <v>62.7</v>
      </c>
      <c r="D50" s="155"/>
      <c r="E50" s="155">
        <f t="shared" si="18"/>
        <v>62.7</v>
      </c>
      <c r="F50" s="155"/>
      <c r="G50" s="156">
        <f t="shared" si="22"/>
        <v>62.7</v>
      </c>
      <c r="H50" s="157">
        <f>ROUND($G$17/G50,4)</f>
        <v>2.5949</v>
      </c>
      <c r="I50" s="163"/>
      <c r="J50" s="162">
        <v>1990</v>
      </c>
      <c r="K50" s="154">
        <f>VLOOKUP(J50,'Basisreihen Destatis 2023 B.''15'!$B$7:$I$95,3,FALSE)</f>
        <v>72.599999999999994</v>
      </c>
      <c r="L50" s="155"/>
      <c r="M50" s="155">
        <f t="shared" si="1"/>
        <v>72.599999999999994</v>
      </c>
      <c r="N50" s="155"/>
      <c r="O50" s="155">
        <f>VLOOKUP(J50,'Basisreihen Destatis 2023 B.''15'!$K$7:$R$91,5,FALSE)</f>
        <v>102</v>
      </c>
      <c r="P50" s="155">
        <f t="shared" si="26"/>
        <v>145.5</v>
      </c>
      <c r="Q50" s="156">
        <f t="shared" si="23"/>
        <v>94.5</v>
      </c>
      <c r="R50" s="157">
        <f t="shared" si="14"/>
        <v>1.5947</v>
      </c>
      <c r="S50" s="163"/>
      <c r="T50" s="162">
        <v>1990</v>
      </c>
      <c r="U50" s="154">
        <f>VLOOKUP(T50,'Basisreihen Destatis 2023 B.''15'!$B$7:$I$95,3,FALSE)</f>
        <v>72.599999999999994</v>
      </c>
      <c r="V50" s="155"/>
      <c r="W50" s="155">
        <f t="shared" si="19"/>
        <v>72.599999999999994</v>
      </c>
      <c r="X50" s="155"/>
      <c r="Y50" s="155">
        <f>VLOOKUP(T50,'Basisreihen Destatis 2023 B.''15'!$K$7:$R$91,6,FALSE)</f>
        <v>100</v>
      </c>
      <c r="Z50" s="155">
        <f t="shared" si="27"/>
        <v>119</v>
      </c>
      <c r="AA50" s="155">
        <f>VLOOKUP(T50,'Basisreihen Destatis 2023 B.''15'!$B$7:$I$95,5,FALSE)</f>
        <v>80.400000000000006</v>
      </c>
      <c r="AB50" s="155"/>
      <c r="AC50" s="155">
        <f t="shared" si="6"/>
        <v>80.400000000000006</v>
      </c>
      <c r="AD50" s="156">
        <f t="shared" si="24"/>
        <v>82.3</v>
      </c>
      <c r="AE50" s="157">
        <f t="shared" si="15"/>
        <v>1.8712</v>
      </c>
      <c r="AG50" s="162">
        <v>1990</v>
      </c>
      <c r="AH50" s="154">
        <f>VLOOKUP(AG50,'Basisreihen Destatis 2023 B.''15'!$B$7:$I$95,3,FALSE)</f>
        <v>72.599999999999994</v>
      </c>
      <c r="AI50" s="155"/>
      <c r="AJ50" s="155">
        <f t="shared" si="8"/>
        <v>72.599999999999994</v>
      </c>
      <c r="AK50" s="155">
        <f>VLOOKUP(AG50,'Basisreihen Destatis 2023 B.''15'!$B$7:$I$95,6,FALSE)</f>
        <v>75.8</v>
      </c>
      <c r="AL50" s="155"/>
      <c r="AM50" s="155">
        <f t="shared" si="20"/>
        <v>75.8</v>
      </c>
      <c r="AN50" s="156">
        <f t="shared" si="25"/>
        <v>74.7</v>
      </c>
      <c r="AO50" s="157">
        <f t="shared" si="16"/>
        <v>2.0428000000000002</v>
      </c>
      <c r="AQ50" s="162">
        <v>1990</v>
      </c>
      <c r="AR50" s="154">
        <f>VLOOKUP(AQ50,'Basisreihen Destatis 2023 B.''15'!$B$7:$I$95,6,FALSE)</f>
        <v>75.8</v>
      </c>
      <c r="AS50" s="155"/>
      <c r="AT50" s="156">
        <f t="shared" si="21"/>
        <v>75.8</v>
      </c>
      <c r="AU50" s="157">
        <f t="shared" si="17"/>
        <v>1.9643999999999999</v>
      </c>
    </row>
    <row r="51" spans="1:47" x14ac:dyDescent="0.6">
      <c r="A51" s="233"/>
      <c r="B51" s="162">
        <v>1989</v>
      </c>
      <c r="C51" s="154">
        <f>VLOOKUP(B51,'Basisreihen Destatis 2023 B.''15'!$B$7:$I$95,2,FALSE)</f>
        <v>59.1</v>
      </c>
      <c r="D51" s="155"/>
      <c r="E51" s="155">
        <f t="shared" si="18"/>
        <v>59.1</v>
      </c>
      <c r="F51" s="155"/>
      <c r="G51" s="156">
        <f t="shared" si="22"/>
        <v>59.1</v>
      </c>
      <c r="H51" s="157">
        <f t="shared" si="13"/>
        <v>2.7530000000000001</v>
      </c>
      <c r="I51" s="163"/>
      <c r="J51" s="162">
        <v>1989</v>
      </c>
      <c r="K51" s="154">
        <f>VLOOKUP(J51,'Basisreihen Destatis 2023 B.''15'!$B$7:$I$95,3,FALSE)</f>
        <v>68</v>
      </c>
      <c r="L51" s="155"/>
      <c r="M51" s="155">
        <f t="shared" si="1"/>
        <v>68</v>
      </c>
      <c r="N51" s="155"/>
      <c r="O51" s="155">
        <f>VLOOKUP(J51,'Basisreihen Destatis 2023 B.''15'!$K$7:$R$91,5,FALSE)</f>
        <v>109.4</v>
      </c>
      <c r="P51" s="155">
        <f t="shared" si="26"/>
        <v>156.1</v>
      </c>
      <c r="Q51" s="156">
        <f t="shared" si="23"/>
        <v>94.4</v>
      </c>
      <c r="R51" s="157">
        <f t="shared" si="14"/>
        <v>1.5964</v>
      </c>
      <c r="S51" s="163"/>
      <c r="T51" s="162">
        <v>1989</v>
      </c>
      <c r="U51" s="154">
        <f>VLOOKUP(T51,'Basisreihen Destatis 2023 B.''15'!$B$7:$I$95,3,FALSE)</f>
        <v>68</v>
      </c>
      <c r="V51" s="155"/>
      <c r="W51" s="155">
        <f t="shared" si="19"/>
        <v>68</v>
      </c>
      <c r="X51" s="155"/>
      <c r="Y51" s="155">
        <f>VLOOKUP(T51,'Basisreihen Destatis 2023 B.''15'!$K$7:$R$91,6,FALSE)</f>
        <v>101.5</v>
      </c>
      <c r="Z51" s="155">
        <f t="shared" si="27"/>
        <v>120.7</v>
      </c>
      <c r="AA51" s="155">
        <f>VLOOKUP(T51,'Basisreihen Destatis 2023 B.''15'!$B$7:$I$95,5,FALSE)</f>
        <v>79.599999999999994</v>
      </c>
      <c r="AB51" s="155"/>
      <c r="AC51" s="155">
        <f t="shared" si="6"/>
        <v>79.599999999999994</v>
      </c>
      <c r="AD51" s="156">
        <f t="shared" si="24"/>
        <v>80</v>
      </c>
      <c r="AE51" s="157">
        <f t="shared" si="15"/>
        <v>1.925</v>
      </c>
      <c r="AG51" s="162">
        <v>1989</v>
      </c>
      <c r="AH51" s="154">
        <f>VLOOKUP(AG51,'Basisreihen Destatis 2023 B.''15'!$B$7:$I$95,3,FALSE)</f>
        <v>68</v>
      </c>
      <c r="AI51" s="155"/>
      <c r="AJ51" s="155">
        <f t="shared" si="8"/>
        <v>68</v>
      </c>
      <c r="AK51" s="155">
        <f>VLOOKUP(AG51,'Basisreihen Destatis 2023 B.''15'!$B$7:$I$95,6,FALSE)</f>
        <v>74.599999999999994</v>
      </c>
      <c r="AL51" s="155"/>
      <c r="AM51" s="155">
        <f t="shared" si="20"/>
        <v>74.599999999999994</v>
      </c>
      <c r="AN51" s="156">
        <f t="shared" si="25"/>
        <v>72.3</v>
      </c>
      <c r="AO51" s="157">
        <f t="shared" si="16"/>
        <v>2.1107</v>
      </c>
      <c r="AQ51" s="162">
        <v>1989</v>
      </c>
      <c r="AR51" s="154">
        <f>VLOOKUP(AQ51,'Basisreihen Destatis 2023 B.''15'!$B$7:$I$95,6,FALSE)</f>
        <v>74.599999999999994</v>
      </c>
      <c r="AS51" s="155"/>
      <c r="AT51" s="156">
        <f t="shared" si="21"/>
        <v>74.599999999999994</v>
      </c>
      <c r="AU51" s="157">
        <f t="shared" si="17"/>
        <v>1.996</v>
      </c>
    </row>
    <row r="52" spans="1:47" x14ac:dyDescent="0.6">
      <c r="A52" s="233"/>
      <c r="B52" s="162">
        <v>1988</v>
      </c>
      <c r="C52" s="154">
        <f>VLOOKUP(B52,'Basisreihen Destatis 2023 B.''15'!$B$7:$I$95,2,FALSE)</f>
        <v>57.1</v>
      </c>
      <c r="D52" s="155"/>
      <c r="E52" s="155">
        <f>ROUND(IF(C52&gt;0,C52,D52*$C$72/$D$72),1)</f>
        <v>57.1</v>
      </c>
      <c r="F52" s="155"/>
      <c r="G52" s="156">
        <f t="shared" si="22"/>
        <v>57.1</v>
      </c>
      <c r="H52" s="157">
        <f t="shared" si="13"/>
        <v>2.8494000000000002</v>
      </c>
      <c r="I52" s="163"/>
      <c r="J52" s="162">
        <v>1988</v>
      </c>
      <c r="K52" s="154">
        <f>VLOOKUP(J52,'Basisreihen Destatis 2023 B.''15'!$B$7:$I$95,3,FALSE)</f>
        <v>66</v>
      </c>
      <c r="L52" s="155"/>
      <c r="M52" s="155">
        <f t="shared" si="1"/>
        <v>66</v>
      </c>
      <c r="N52" s="155"/>
      <c r="O52" s="155">
        <f>VLOOKUP(J52,'Basisreihen Destatis 2023 B.''15'!$K$7:$R$91,5,FALSE)</f>
        <v>106.1</v>
      </c>
      <c r="P52" s="155">
        <f t="shared" si="26"/>
        <v>151.4</v>
      </c>
      <c r="Q52" s="156">
        <f t="shared" si="23"/>
        <v>91.6</v>
      </c>
      <c r="R52" s="157">
        <f t="shared" si="14"/>
        <v>1.6452</v>
      </c>
      <c r="S52" s="163"/>
      <c r="T52" s="162">
        <v>1988</v>
      </c>
      <c r="U52" s="154">
        <f>VLOOKUP(T52,'Basisreihen Destatis 2023 B.''15'!$B$7:$I$95,3,FALSE)</f>
        <v>66</v>
      </c>
      <c r="V52" s="155"/>
      <c r="W52" s="155">
        <f t="shared" si="19"/>
        <v>66</v>
      </c>
      <c r="X52" s="155"/>
      <c r="Y52" s="155">
        <f>VLOOKUP(T52,'Basisreihen Destatis 2023 B.''15'!$K$7:$R$91,6,FALSE)</f>
        <v>97.3</v>
      </c>
      <c r="Z52" s="155">
        <f t="shared" si="27"/>
        <v>115.7</v>
      </c>
      <c r="AA52" s="155">
        <f>VLOOKUP(T52,'Basisreihen Destatis 2023 B.''15'!$B$7:$I$95,5,FALSE)</f>
        <v>78.7</v>
      </c>
      <c r="AB52" s="155"/>
      <c r="AC52" s="155">
        <f t="shared" si="6"/>
        <v>78.7</v>
      </c>
      <c r="AD52" s="156">
        <f t="shared" si="24"/>
        <v>77.900000000000006</v>
      </c>
      <c r="AE52" s="157">
        <f t="shared" si="15"/>
        <v>1.9769000000000001</v>
      </c>
      <c r="AG52" s="162">
        <v>1988</v>
      </c>
      <c r="AH52" s="154">
        <f>VLOOKUP(AG52,'Basisreihen Destatis 2023 B.''15'!$B$7:$I$95,3,FALSE)</f>
        <v>66</v>
      </c>
      <c r="AI52" s="155"/>
      <c r="AJ52" s="155">
        <f t="shared" si="8"/>
        <v>66</v>
      </c>
      <c r="AK52" s="155">
        <f>VLOOKUP(AG52,'Basisreihen Destatis 2023 B.''15'!$B$7:$I$95,6,FALSE)</f>
        <v>72.7</v>
      </c>
      <c r="AL52" s="155"/>
      <c r="AM52" s="155">
        <f t="shared" si="20"/>
        <v>72.7</v>
      </c>
      <c r="AN52" s="156">
        <f t="shared" si="25"/>
        <v>70.400000000000006</v>
      </c>
      <c r="AO52" s="157">
        <f t="shared" si="16"/>
        <v>2.1676000000000002</v>
      </c>
      <c r="AQ52" s="162">
        <v>1988</v>
      </c>
      <c r="AR52" s="154">
        <f>VLOOKUP(AQ52,'Basisreihen Destatis 2023 B.''15'!$B$7:$I$95,6,FALSE)</f>
        <v>72.7</v>
      </c>
      <c r="AS52" s="155"/>
      <c r="AT52" s="156">
        <f t="shared" si="21"/>
        <v>72.7</v>
      </c>
      <c r="AU52" s="157">
        <f t="shared" si="17"/>
        <v>2.0480999999999998</v>
      </c>
    </row>
    <row r="53" spans="1:47" x14ac:dyDescent="0.6">
      <c r="A53" s="233"/>
      <c r="B53" s="162">
        <v>1987</v>
      </c>
      <c r="C53" s="154">
        <f>VLOOKUP(B53,'Basisreihen Destatis 2023 B.''15'!$B$7:$I$95,2,FALSE)</f>
        <v>55.8</v>
      </c>
      <c r="D53" s="155"/>
      <c r="E53" s="155">
        <f t="shared" si="18"/>
        <v>55.8</v>
      </c>
      <c r="F53" s="155"/>
      <c r="G53" s="156">
        <f t="shared" si="22"/>
        <v>55.8</v>
      </c>
      <c r="H53" s="157">
        <f t="shared" si="13"/>
        <v>2.9157999999999999</v>
      </c>
      <c r="I53" s="163"/>
      <c r="J53" s="162">
        <v>1987</v>
      </c>
      <c r="K53" s="154">
        <f>VLOOKUP(J53,'Basisreihen Destatis 2023 B.''15'!$B$7:$I$95,3,FALSE)</f>
        <v>65.099999999999994</v>
      </c>
      <c r="L53" s="155"/>
      <c r="M53" s="155">
        <f t="shared" si="1"/>
        <v>65.099999999999994</v>
      </c>
      <c r="N53" s="155"/>
      <c r="O53" s="155">
        <f>VLOOKUP(J53,'Basisreihen Destatis 2023 B.''15'!$K$7:$R$91,5,FALSE)</f>
        <v>99</v>
      </c>
      <c r="P53" s="155">
        <f t="shared" si="26"/>
        <v>141.30000000000001</v>
      </c>
      <c r="Q53" s="156">
        <f t="shared" si="23"/>
        <v>88</v>
      </c>
      <c r="R53" s="157">
        <f t="shared" si="14"/>
        <v>1.7124999999999999</v>
      </c>
      <c r="S53" s="163"/>
      <c r="T53" s="162">
        <v>1987</v>
      </c>
      <c r="U53" s="154">
        <f>VLOOKUP(T53,'Basisreihen Destatis 2023 B.''15'!$B$7:$I$95,3,FALSE)</f>
        <v>65.099999999999994</v>
      </c>
      <c r="V53" s="155"/>
      <c r="W53" s="155">
        <f t="shared" si="19"/>
        <v>65.099999999999994</v>
      </c>
      <c r="X53" s="155"/>
      <c r="Y53" s="155">
        <f>VLOOKUP(T53,'Basisreihen Destatis 2023 B.''15'!$K$7:$R$91,6,FALSE)</f>
        <v>91.8</v>
      </c>
      <c r="Z53" s="155">
        <f t="shared" si="27"/>
        <v>109.2</v>
      </c>
      <c r="AA53" s="155">
        <f>VLOOKUP(T53,'Basisreihen Destatis 2023 B.''15'!$B$7:$I$95,5,FALSE)</f>
        <v>78.099999999999994</v>
      </c>
      <c r="AB53" s="155"/>
      <c r="AC53" s="155">
        <f t="shared" si="6"/>
        <v>78.099999999999994</v>
      </c>
      <c r="AD53" s="156">
        <f t="shared" si="24"/>
        <v>76.3</v>
      </c>
      <c r="AE53" s="157">
        <f t="shared" si="15"/>
        <v>2.0183</v>
      </c>
      <c r="AG53" s="162">
        <v>1987</v>
      </c>
      <c r="AH53" s="154">
        <f>VLOOKUP(AG53,'Basisreihen Destatis 2023 B.''15'!$B$7:$I$95,3,FALSE)</f>
        <v>65.099999999999994</v>
      </c>
      <c r="AI53" s="155"/>
      <c r="AJ53" s="155">
        <f t="shared" si="8"/>
        <v>65.099999999999994</v>
      </c>
      <c r="AK53" s="155">
        <f>VLOOKUP(AG53,'Basisreihen Destatis 2023 B.''15'!$B$7:$I$95,6,FALSE)</f>
        <v>71.599999999999994</v>
      </c>
      <c r="AL53" s="155"/>
      <c r="AM53" s="155">
        <f t="shared" si="20"/>
        <v>71.599999999999994</v>
      </c>
      <c r="AN53" s="156">
        <f t="shared" si="25"/>
        <v>69.3</v>
      </c>
      <c r="AO53" s="157">
        <f t="shared" si="16"/>
        <v>2.202</v>
      </c>
      <c r="AQ53" s="162">
        <v>1987</v>
      </c>
      <c r="AR53" s="154">
        <f>VLOOKUP(AQ53,'Basisreihen Destatis 2023 B.''15'!$B$7:$I$95,6,FALSE)</f>
        <v>71.599999999999994</v>
      </c>
      <c r="AS53" s="155"/>
      <c r="AT53" s="156">
        <f t="shared" si="21"/>
        <v>71.599999999999994</v>
      </c>
      <c r="AU53" s="157">
        <f t="shared" si="17"/>
        <v>2.0796000000000001</v>
      </c>
    </row>
    <row r="54" spans="1:47" x14ac:dyDescent="0.6">
      <c r="A54" s="233"/>
      <c r="B54" s="162">
        <v>1986</v>
      </c>
      <c r="C54" s="154">
        <f>VLOOKUP(B54,'Basisreihen Destatis 2023 B.''15'!$B$7:$I$95,2,FALSE)</f>
        <v>54.6</v>
      </c>
      <c r="D54" s="155"/>
      <c r="E54" s="155">
        <f t="shared" si="18"/>
        <v>54.6</v>
      </c>
      <c r="F54" s="155"/>
      <c r="G54" s="156">
        <f t="shared" si="22"/>
        <v>54.6</v>
      </c>
      <c r="H54" s="157">
        <f t="shared" si="13"/>
        <v>2.9799000000000002</v>
      </c>
      <c r="I54" s="163"/>
      <c r="J54" s="162">
        <v>1986</v>
      </c>
      <c r="K54" s="154">
        <f>VLOOKUP(J54,'Basisreihen Destatis 2023 B.''15'!$B$7:$I$95,3,FALSE)</f>
        <v>63.9</v>
      </c>
      <c r="L54" s="155"/>
      <c r="M54" s="155">
        <f t="shared" si="1"/>
        <v>63.9</v>
      </c>
      <c r="N54" s="155"/>
      <c r="O54" s="155">
        <f>VLOOKUP(J54,'Basisreihen Destatis 2023 B.''15'!$K$7:$R$91,5,FALSE)</f>
        <v>98.3</v>
      </c>
      <c r="P54" s="155">
        <f t="shared" si="26"/>
        <v>140.30000000000001</v>
      </c>
      <c r="Q54" s="156">
        <f t="shared" si="23"/>
        <v>86.8</v>
      </c>
      <c r="R54" s="157">
        <f t="shared" si="14"/>
        <v>1.7362</v>
      </c>
      <c r="S54" s="163"/>
      <c r="T54" s="162">
        <v>1986</v>
      </c>
      <c r="U54" s="154">
        <f>VLOOKUP(T54,'Basisreihen Destatis 2023 B.''15'!$B$7:$I$95,3,FALSE)</f>
        <v>63.9</v>
      </c>
      <c r="V54" s="155"/>
      <c r="W54" s="155">
        <f t="shared" si="19"/>
        <v>63.9</v>
      </c>
      <c r="X54" s="155"/>
      <c r="Y54" s="155">
        <f>VLOOKUP(T54,'Basisreihen Destatis 2023 B.''15'!$K$7:$R$91,6,FALSE)</f>
        <v>90.3</v>
      </c>
      <c r="Z54" s="155">
        <f t="shared" si="27"/>
        <v>107.4</v>
      </c>
      <c r="AA54" s="155">
        <f>VLOOKUP(T54,'Basisreihen Destatis 2023 B.''15'!$B$7:$I$95,5,FALSE)</f>
        <v>77</v>
      </c>
      <c r="AB54" s="155"/>
      <c r="AC54" s="155">
        <f t="shared" si="6"/>
        <v>77</v>
      </c>
      <c r="AD54" s="156">
        <f t="shared" si="24"/>
        <v>75</v>
      </c>
      <c r="AE54" s="157">
        <f t="shared" si="15"/>
        <v>2.0533000000000001</v>
      </c>
      <c r="AG54" s="162">
        <v>1986</v>
      </c>
      <c r="AH54" s="154">
        <f>VLOOKUP(AG54,'Basisreihen Destatis 2023 B.''15'!$B$7:$I$95,3,FALSE)</f>
        <v>63.9</v>
      </c>
      <c r="AI54" s="155"/>
      <c r="AJ54" s="155">
        <f t="shared" si="8"/>
        <v>63.9</v>
      </c>
      <c r="AK54" s="155">
        <f>VLOOKUP(AG54,'Basisreihen Destatis 2023 B.''15'!$B$7:$I$95,6,FALSE)</f>
        <v>73.3</v>
      </c>
      <c r="AL54" s="155"/>
      <c r="AM54" s="155">
        <f t="shared" si="20"/>
        <v>73.3</v>
      </c>
      <c r="AN54" s="156">
        <f t="shared" si="25"/>
        <v>70</v>
      </c>
      <c r="AO54" s="157">
        <f t="shared" si="16"/>
        <v>2.1800000000000002</v>
      </c>
      <c r="AQ54" s="162">
        <v>1986</v>
      </c>
      <c r="AR54" s="154">
        <f>VLOOKUP(AQ54,'Basisreihen Destatis 2023 B.''15'!$B$7:$I$95,6,FALSE)</f>
        <v>73.3</v>
      </c>
      <c r="AS54" s="155"/>
      <c r="AT54" s="156">
        <f t="shared" si="21"/>
        <v>73.3</v>
      </c>
      <c r="AU54" s="157">
        <f t="shared" si="17"/>
        <v>2.0314000000000001</v>
      </c>
    </row>
    <row r="55" spans="1:47" x14ac:dyDescent="0.6">
      <c r="A55" s="233"/>
      <c r="B55" s="162">
        <v>1985</v>
      </c>
      <c r="C55" s="154">
        <f>VLOOKUP(B55,'Basisreihen Destatis 2023 B.''15'!$B$7:$I$95,2,FALSE)</f>
        <v>53.5</v>
      </c>
      <c r="D55" s="155"/>
      <c r="E55" s="155">
        <f>ROUND(IF(C55&gt;0,C55,D55*$C$72/$D$72),1)</f>
        <v>53.5</v>
      </c>
      <c r="F55" s="155"/>
      <c r="G55" s="156">
        <f>ROUND(IF(E55&gt;0,E55,F55*$E$82/$F$82),1)</f>
        <v>53.5</v>
      </c>
      <c r="H55" s="157">
        <f>ROUND($G$17/G55,4)</f>
        <v>3.0411000000000001</v>
      </c>
      <c r="I55" s="163"/>
      <c r="J55" s="162">
        <v>1985</v>
      </c>
      <c r="K55" s="154">
        <f>VLOOKUP(J55,'Basisreihen Destatis 2023 B.''15'!$B$7:$I$95,3,FALSE)</f>
        <v>62.5</v>
      </c>
      <c r="L55" s="155"/>
      <c r="M55" s="155">
        <f t="shared" si="1"/>
        <v>62.5</v>
      </c>
      <c r="N55" s="155"/>
      <c r="O55" s="155">
        <f>VLOOKUP(J55,'Basisreihen Destatis 2023 B.''15'!$K$7:$R$91,5,FALSE)</f>
        <v>102.9</v>
      </c>
      <c r="P55" s="155">
        <f t="shared" si="26"/>
        <v>146.80000000000001</v>
      </c>
      <c r="Q55" s="156">
        <f t="shared" si="23"/>
        <v>87.8</v>
      </c>
      <c r="R55" s="157">
        <f t="shared" si="14"/>
        <v>1.7163999999999999</v>
      </c>
      <c r="S55" s="163"/>
      <c r="T55" s="162">
        <v>1985</v>
      </c>
      <c r="U55" s="154">
        <f>VLOOKUP(T55,'Basisreihen Destatis 2023 B.''15'!$B$7:$I$95,3,FALSE)</f>
        <v>62.5</v>
      </c>
      <c r="V55" s="155"/>
      <c r="W55" s="155">
        <f t="shared" si="19"/>
        <v>62.5</v>
      </c>
      <c r="X55" s="155"/>
      <c r="Y55" s="155">
        <f>VLOOKUP(T55,'Basisreihen Destatis 2023 B.''15'!$K$7:$R$91,6,FALSE)</f>
        <v>93.2</v>
      </c>
      <c r="Z55" s="155">
        <f t="shared" si="27"/>
        <v>110.9</v>
      </c>
      <c r="AA55" s="155">
        <f>VLOOKUP(T55,'Basisreihen Destatis 2023 B.''15'!$B$7:$I$95,5,FALSE)</f>
        <v>74.2</v>
      </c>
      <c r="AB55" s="155"/>
      <c r="AC55" s="155">
        <f t="shared" si="6"/>
        <v>74.2</v>
      </c>
      <c r="AD55" s="156">
        <f t="shared" si="24"/>
        <v>73.900000000000006</v>
      </c>
      <c r="AE55" s="157">
        <f t="shared" si="15"/>
        <v>2.0838999999999999</v>
      </c>
      <c r="AG55" s="162">
        <v>1985</v>
      </c>
      <c r="AH55" s="154">
        <f>VLOOKUP(AG55,'Basisreihen Destatis 2023 B.''15'!$B$7:$I$95,3,FALSE)</f>
        <v>62.5</v>
      </c>
      <c r="AI55" s="155"/>
      <c r="AJ55" s="155">
        <f t="shared" si="8"/>
        <v>62.5</v>
      </c>
      <c r="AK55" s="155">
        <f>VLOOKUP(AG55,'Basisreihen Destatis 2023 B.''15'!$B$7:$I$95,6,FALSE)</f>
        <v>73.900000000000006</v>
      </c>
      <c r="AL55" s="155"/>
      <c r="AM55" s="155">
        <f t="shared" si="20"/>
        <v>73.900000000000006</v>
      </c>
      <c r="AN55" s="156">
        <f t="shared" si="25"/>
        <v>69.900000000000006</v>
      </c>
      <c r="AO55" s="157">
        <f t="shared" si="16"/>
        <v>2.1831</v>
      </c>
      <c r="AQ55" s="162">
        <v>1985</v>
      </c>
      <c r="AR55" s="154">
        <f>VLOOKUP(AQ55,'Basisreihen Destatis 2023 B.''15'!$B$7:$I$95,6,FALSE)</f>
        <v>73.900000000000006</v>
      </c>
      <c r="AS55" s="155"/>
      <c r="AT55" s="156">
        <f t="shared" si="21"/>
        <v>73.900000000000006</v>
      </c>
      <c r="AU55" s="157">
        <f t="shared" si="17"/>
        <v>2.0148999999999999</v>
      </c>
    </row>
    <row r="56" spans="1:47" x14ac:dyDescent="0.6">
      <c r="A56" s="233"/>
      <c r="B56" s="162">
        <v>1984</v>
      </c>
      <c r="C56" s="154">
        <f>VLOOKUP(B56,'Basisreihen Destatis 2023 B.''15'!$B$7:$I$95,2,FALSE)</f>
        <v>53.2</v>
      </c>
      <c r="D56" s="155"/>
      <c r="E56" s="155">
        <f t="shared" si="18"/>
        <v>53.2</v>
      </c>
      <c r="F56" s="155"/>
      <c r="G56" s="156">
        <f t="shared" si="22"/>
        <v>53.2</v>
      </c>
      <c r="H56" s="157">
        <f t="shared" si="13"/>
        <v>3.0583</v>
      </c>
      <c r="I56" s="163"/>
      <c r="J56" s="162">
        <v>1984</v>
      </c>
      <c r="K56" s="154">
        <f>VLOOKUP(J56,'Basisreihen Destatis 2023 B.''15'!$B$7:$I$95,3,FALSE)</f>
        <v>62.4</v>
      </c>
      <c r="L56" s="155"/>
      <c r="M56" s="155">
        <f t="shared" si="1"/>
        <v>62.4</v>
      </c>
      <c r="N56" s="155"/>
      <c r="O56" s="155">
        <f>VLOOKUP(J56,'Basisreihen Destatis 2023 B.''15'!$K$7:$R$91,5,FALSE)</f>
        <v>100.3</v>
      </c>
      <c r="P56" s="155">
        <f t="shared" si="26"/>
        <v>143.1</v>
      </c>
      <c r="Q56" s="156">
        <f t="shared" si="23"/>
        <v>86.6</v>
      </c>
      <c r="R56" s="157">
        <f t="shared" si="14"/>
        <v>1.7402</v>
      </c>
      <c r="S56" s="163"/>
      <c r="T56" s="162">
        <v>1984</v>
      </c>
      <c r="U56" s="154">
        <f>VLOOKUP(T56,'Basisreihen Destatis 2023 B.''15'!$B$7:$I$95,3,FALSE)</f>
        <v>62.4</v>
      </c>
      <c r="V56" s="155"/>
      <c r="W56" s="155">
        <f t="shared" si="19"/>
        <v>62.4</v>
      </c>
      <c r="X56" s="155"/>
      <c r="Y56" s="155">
        <f>VLOOKUP(T56,'Basisreihen Destatis 2023 B.''15'!$K$7:$R$91,6,FALSE)</f>
        <v>92.3</v>
      </c>
      <c r="Z56" s="155">
        <f t="shared" si="27"/>
        <v>109.8</v>
      </c>
      <c r="AA56" s="155">
        <f>VLOOKUP(T56,'Basisreihen Destatis 2023 B.''15'!$B$7:$I$95,5,FALSE)</f>
        <v>73.5</v>
      </c>
      <c r="AB56" s="155"/>
      <c r="AC56" s="155">
        <f t="shared" si="6"/>
        <v>73.5</v>
      </c>
      <c r="AD56" s="156">
        <f>ROUND(0.5*W56+0.15*Z56+0.35*AC56,1)</f>
        <v>73.400000000000006</v>
      </c>
      <c r="AE56" s="157">
        <f t="shared" si="15"/>
        <v>2.0981000000000001</v>
      </c>
      <c r="AG56" s="162">
        <v>1984</v>
      </c>
      <c r="AH56" s="154">
        <f>VLOOKUP(AG56,'Basisreihen Destatis 2023 B.''15'!$B$7:$I$95,3,FALSE)</f>
        <v>62.4</v>
      </c>
      <c r="AI56" s="155"/>
      <c r="AJ56" s="155">
        <f t="shared" si="8"/>
        <v>62.4</v>
      </c>
      <c r="AK56" s="155">
        <f>VLOOKUP(AG56,'Basisreihen Destatis 2023 B.''15'!$B$7:$I$95,6,FALSE)</f>
        <v>72.3</v>
      </c>
      <c r="AL56" s="155"/>
      <c r="AM56" s="155">
        <f t="shared" si="20"/>
        <v>72.3</v>
      </c>
      <c r="AN56" s="156">
        <f t="shared" si="25"/>
        <v>68.8</v>
      </c>
      <c r="AO56" s="157">
        <f t="shared" si="16"/>
        <v>2.218</v>
      </c>
      <c r="AQ56" s="162">
        <v>1984</v>
      </c>
      <c r="AR56" s="154">
        <f>VLOOKUP(AQ56,'Basisreihen Destatis 2023 B.''15'!$B$7:$I$95,6,FALSE)</f>
        <v>72.3</v>
      </c>
      <c r="AS56" s="155"/>
      <c r="AT56" s="156">
        <f t="shared" si="21"/>
        <v>72.3</v>
      </c>
      <c r="AU56" s="157">
        <f t="shared" si="17"/>
        <v>2.0594999999999999</v>
      </c>
    </row>
    <row r="57" spans="1:47" x14ac:dyDescent="0.6">
      <c r="A57" s="233"/>
      <c r="B57" s="162">
        <v>1983</v>
      </c>
      <c r="C57" s="154">
        <f>VLOOKUP(B57,'Basisreihen Destatis 2023 B.''15'!$B$7:$I$95,2,FALSE)</f>
        <v>52.1</v>
      </c>
      <c r="D57" s="155"/>
      <c r="E57" s="155">
        <f t="shared" si="18"/>
        <v>52.1</v>
      </c>
      <c r="F57" s="155"/>
      <c r="G57" s="156">
        <f t="shared" si="22"/>
        <v>52.1</v>
      </c>
      <c r="H57" s="157">
        <f t="shared" si="13"/>
        <v>3.1227999999999998</v>
      </c>
      <c r="I57" s="163"/>
      <c r="J57" s="162">
        <v>1983</v>
      </c>
      <c r="K57" s="154">
        <f>VLOOKUP(J57,'Basisreihen Destatis 2023 B.''15'!$B$7:$I$95,3,FALSE)</f>
        <v>61.6</v>
      </c>
      <c r="L57" s="155"/>
      <c r="M57" s="155">
        <f t="shared" si="1"/>
        <v>61.6</v>
      </c>
      <c r="N57" s="155"/>
      <c r="O57" s="155">
        <f>VLOOKUP(J57,'Basisreihen Destatis 2023 B.''15'!$K$7:$R$91,5,FALSE)</f>
        <v>97.4</v>
      </c>
      <c r="P57" s="155">
        <f t="shared" si="26"/>
        <v>139</v>
      </c>
      <c r="Q57" s="156">
        <f t="shared" si="23"/>
        <v>84.8</v>
      </c>
      <c r="R57" s="157">
        <f t="shared" si="14"/>
        <v>1.7770999999999999</v>
      </c>
      <c r="S57" s="163"/>
      <c r="T57" s="162">
        <v>1983</v>
      </c>
      <c r="U57" s="154">
        <f>VLOOKUP(T57,'Basisreihen Destatis 2023 B.''15'!$B$7:$I$95,3,FALSE)</f>
        <v>61.6</v>
      </c>
      <c r="V57" s="155"/>
      <c r="W57" s="155">
        <f t="shared" si="19"/>
        <v>61.6</v>
      </c>
      <c r="X57" s="155"/>
      <c r="Y57" s="155">
        <f>VLOOKUP(T57,'Basisreihen Destatis 2023 B.''15'!$K$7:$R$91,6,FALSE)</f>
        <v>93.2</v>
      </c>
      <c r="Z57" s="155">
        <f t="shared" si="27"/>
        <v>110.9</v>
      </c>
      <c r="AA57" s="155">
        <f>VLOOKUP(T57,'Basisreihen Destatis 2023 B.''15'!$B$7:$I$95,5,FALSE)</f>
        <v>73.400000000000006</v>
      </c>
      <c r="AB57" s="155"/>
      <c r="AC57" s="155">
        <f t="shared" si="6"/>
        <v>73.400000000000006</v>
      </c>
      <c r="AD57" s="156">
        <f t="shared" si="24"/>
        <v>73.099999999999994</v>
      </c>
      <c r="AE57" s="157">
        <f t="shared" si="15"/>
        <v>2.1067</v>
      </c>
      <c r="AG57" s="162">
        <v>1983</v>
      </c>
      <c r="AH57" s="154">
        <f>VLOOKUP(AG57,'Basisreihen Destatis 2023 B.''15'!$B$7:$I$95,3,FALSE)</f>
        <v>61.6</v>
      </c>
      <c r="AI57" s="155"/>
      <c r="AJ57" s="155">
        <f t="shared" si="8"/>
        <v>61.6</v>
      </c>
      <c r="AK57" s="155">
        <f>VLOOKUP(AG57,'Basisreihen Destatis 2023 B.''15'!$B$7:$I$95,6,FALSE)</f>
        <v>70.3</v>
      </c>
      <c r="AL57" s="155"/>
      <c r="AM57" s="155">
        <f t="shared" si="20"/>
        <v>70.3</v>
      </c>
      <c r="AN57" s="156">
        <f t="shared" si="25"/>
        <v>67.3</v>
      </c>
      <c r="AO57" s="157">
        <f t="shared" si="16"/>
        <v>2.2675000000000001</v>
      </c>
      <c r="AQ57" s="162">
        <v>1983</v>
      </c>
      <c r="AR57" s="154">
        <f>VLOOKUP(AQ57,'Basisreihen Destatis 2023 B.''15'!$B$7:$I$95,6,FALSE)</f>
        <v>70.3</v>
      </c>
      <c r="AS57" s="155"/>
      <c r="AT57" s="156">
        <f t="shared" si="21"/>
        <v>70.3</v>
      </c>
      <c r="AU57" s="157">
        <f t="shared" si="17"/>
        <v>2.1181000000000001</v>
      </c>
    </row>
    <row r="58" spans="1:47" x14ac:dyDescent="0.6">
      <c r="A58" s="233"/>
      <c r="B58" s="162">
        <v>1982</v>
      </c>
      <c r="C58" s="154">
        <f>VLOOKUP(B58,'Basisreihen Destatis 2023 B.''15'!$B$7:$I$95,2,FALSE)</f>
        <v>51.2</v>
      </c>
      <c r="D58" s="155"/>
      <c r="E58" s="155">
        <f t="shared" si="18"/>
        <v>51.2</v>
      </c>
      <c r="F58" s="155"/>
      <c r="G58" s="156">
        <f t="shared" si="22"/>
        <v>51.2</v>
      </c>
      <c r="H58" s="157">
        <f t="shared" si="13"/>
        <v>3.1777000000000002</v>
      </c>
      <c r="I58" s="163"/>
      <c r="J58" s="162">
        <v>1982</v>
      </c>
      <c r="K58" s="154">
        <f>VLOOKUP(J58,'Basisreihen Destatis 2023 B.''15'!$B$7:$I$95,3,FALSE)</f>
        <v>61.9</v>
      </c>
      <c r="L58" s="155"/>
      <c r="M58" s="155">
        <f t="shared" si="1"/>
        <v>61.9</v>
      </c>
      <c r="N58" s="155"/>
      <c r="O58" s="155">
        <f>VLOOKUP(J58,'Basisreihen Destatis 2023 B.''15'!$K$7:$R$91,5,FALSE)</f>
        <v>92</v>
      </c>
      <c r="P58" s="155">
        <f t="shared" si="26"/>
        <v>131.30000000000001</v>
      </c>
      <c r="Q58" s="156">
        <f t="shared" si="23"/>
        <v>82.7</v>
      </c>
      <c r="R58" s="157">
        <f t="shared" si="14"/>
        <v>1.8222</v>
      </c>
      <c r="S58" s="163"/>
      <c r="T58" s="162">
        <v>1982</v>
      </c>
      <c r="U58" s="154">
        <f>VLOOKUP(T58,'Basisreihen Destatis 2023 B.''15'!$B$7:$I$95,3,FALSE)</f>
        <v>61.9</v>
      </c>
      <c r="V58" s="155"/>
      <c r="W58" s="155">
        <f t="shared" si="19"/>
        <v>61.9</v>
      </c>
      <c r="X58" s="155"/>
      <c r="Y58" s="155">
        <f>VLOOKUP(T58,'Basisreihen Destatis 2023 B.''15'!$K$7:$R$91,6,FALSE)</f>
        <v>93.9</v>
      </c>
      <c r="Z58" s="155">
        <f t="shared" si="27"/>
        <v>111.7</v>
      </c>
      <c r="AA58" s="155">
        <f>VLOOKUP(T58,'Basisreihen Destatis 2023 B.''15'!$B$7:$I$95,5,FALSE)</f>
        <v>72.900000000000006</v>
      </c>
      <c r="AB58" s="155"/>
      <c r="AC58" s="155">
        <f t="shared" si="6"/>
        <v>72.900000000000006</v>
      </c>
      <c r="AD58" s="156">
        <f t="shared" si="24"/>
        <v>73.2</v>
      </c>
      <c r="AE58" s="157">
        <f t="shared" si="15"/>
        <v>2.1038000000000001</v>
      </c>
      <c r="AG58" s="162">
        <v>1982</v>
      </c>
      <c r="AH58" s="154">
        <f>VLOOKUP(AG58,'Basisreihen Destatis 2023 B.''15'!$B$7:$I$95,3,FALSE)</f>
        <v>61.9</v>
      </c>
      <c r="AI58" s="155"/>
      <c r="AJ58" s="155">
        <f t="shared" si="8"/>
        <v>61.9</v>
      </c>
      <c r="AK58" s="155">
        <f>VLOOKUP(AG58,'Basisreihen Destatis 2023 B.''15'!$B$7:$I$95,6,FALSE)</f>
        <v>69.099999999999994</v>
      </c>
      <c r="AL58" s="155"/>
      <c r="AM58" s="155">
        <f t="shared" si="20"/>
        <v>69.099999999999994</v>
      </c>
      <c r="AN58" s="156">
        <f t="shared" si="25"/>
        <v>66.599999999999994</v>
      </c>
      <c r="AO58" s="157">
        <f t="shared" si="16"/>
        <v>2.2913000000000001</v>
      </c>
      <c r="AQ58" s="162">
        <v>1982</v>
      </c>
      <c r="AR58" s="154">
        <f>VLOOKUP(AQ58,'Basisreihen Destatis 2023 B.''15'!$B$7:$I$95,6,FALSE)</f>
        <v>69.099999999999994</v>
      </c>
      <c r="AS58" s="155"/>
      <c r="AT58" s="156">
        <f t="shared" si="21"/>
        <v>69.099999999999994</v>
      </c>
      <c r="AU58" s="157">
        <f t="shared" si="17"/>
        <v>2.1547999999999998</v>
      </c>
    </row>
    <row r="59" spans="1:47" x14ac:dyDescent="0.6">
      <c r="A59" s="233"/>
      <c r="B59" s="162">
        <v>1981</v>
      </c>
      <c r="C59" s="154">
        <f>VLOOKUP(B59,'Basisreihen Destatis 2023 B.''15'!$B$7:$I$95,2,FALSE)</f>
        <v>49.2</v>
      </c>
      <c r="D59" s="155"/>
      <c r="E59" s="155">
        <f t="shared" si="18"/>
        <v>49.2</v>
      </c>
      <c r="F59" s="155"/>
      <c r="G59" s="156">
        <f t="shared" si="22"/>
        <v>49.2</v>
      </c>
      <c r="H59" s="157">
        <f t="shared" si="13"/>
        <v>3.3069000000000002</v>
      </c>
      <c r="I59" s="163"/>
      <c r="J59" s="162">
        <v>1981</v>
      </c>
      <c r="K59" s="154">
        <f>VLOOKUP(J59,'Basisreihen Destatis 2023 B.''15'!$B$7:$I$95,3,FALSE)</f>
        <v>63.1</v>
      </c>
      <c r="L59" s="155"/>
      <c r="M59" s="155">
        <f t="shared" si="1"/>
        <v>63.1</v>
      </c>
      <c r="N59" s="155"/>
      <c r="O59" s="155">
        <f>VLOOKUP(J59,'Basisreihen Destatis 2023 B.''15'!$K$7:$R$91,5,FALSE)</f>
        <v>89.9</v>
      </c>
      <c r="P59" s="155">
        <f t="shared" si="26"/>
        <v>128.30000000000001</v>
      </c>
      <c r="Q59" s="156">
        <f t="shared" si="23"/>
        <v>82.7</v>
      </c>
      <c r="R59" s="157">
        <f t="shared" si="14"/>
        <v>1.8222</v>
      </c>
      <c r="S59" s="163"/>
      <c r="T59" s="162">
        <v>1981</v>
      </c>
      <c r="U59" s="154">
        <f>VLOOKUP(T59,'Basisreihen Destatis 2023 B.''15'!$B$7:$I$95,3,FALSE)</f>
        <v>63.1</v>
      </c>
      <c r="V59" s="155"/>
      <c r="W59" s="155">
        <f t="shared" si="19"/>
        <v>63.1</v>
      </c>
      <c r="X59" s="155"/>
      <c r="Y59" s="155">
        <f>VLOOKUP(T59,'Basisreihen Destatis 2023 B.''15'!$K$7:$R$91,6,FALSE)</f>
        <v>94.3</v>
      </c>
      <c r="Z59" s="155">
        <f t="shared" si="27"/>
        <v>112.2</v>
      </c>
      <c r="AA59" s="155">
        <f>VLOOKUP(T59,'Basisreihen Destatis 2023 B.''15'!$B$7:$I$95,5,FALSE)</f>
        <v>65.5</v>
      </c>
      <c r="AB59" s="155"/>
      <c r="AC59" s="155">
        <f t="shared" si="6"/>
        <v>65.5</v>
      </c>
      <c r="AD59" s="156">
        <f t="shared" si="24"/>
        <v>71.3</v>
      </c>
      <c r="AE59" s="157">
        <f t="shared" si="15"/>
        <v>2.1598999999999999</v>
      </c>
      <c r="AG59" s="162">
        <v>1981</v>
      </c>
      <c r="AH59" s="154">
        <f>VLOOKUP(AG59,'Basisreihen Destatis 2023 B.''15'!$B$7:$I$95,3,FALSE)</f>
        <v>63.1</v>
      </c>
      <c r="AI59" s="155"/>
      <c r="AJ59" s="155">
        <f t="shared" si="8"/>
        <v>63.1</v>
      </c>
      <c r="AK59" s="155">
        <f>VLOOKUP(AG59,'Basisreihen Destatis 2023 B.''15'!$B$7:$I$95,6,FALSE)</f>
        <v>65</v>
      </c>
      <c r="AL59" s="155"/>
      <c r="AM59" s="155">
        <f t="shared" si="20"/>
        <v>65</v>
      </c>
      <c r="AN59" s="156">
        <f t="shared" si="25"/>
        <v>64.3</v>
      </c>
      <c r="AO59" s="157">
        <f t="shared" si="16"/>
        <v>2.3733</v>
      </c>
      <c r="AQ59" s="162">
        <v>1981</v>
      </c>
      <c r="AR59" s="154">
        <f>VLOOKUP(AQ59,'Basisreihen Destatis 2023 B.''15'!$B$7:$I$95,6,FALSE)</f>
        <v>65</v>
      </c>
      <c r="AS59" s="155"/>
      <c r="AT59" s="156">
        <f t="shared" si="21"/>
        <v>65</v>
      </c>
      <c r="AU59" s="157">
        <f t="shared" si="17"/>
        <v>2.2907999999999999</v>
      </c>
    </row>
    <row r="60" spans="1:47" x14ac:dyDescent="0.6">
      <c r="A60" s="233"/>
      <c r="B60" s="162">
        <v>1980</v>
      </c>
      <c r="C60" s="154">
        <f>VLOOKUP(B60,'Basisreihen Destatis 2023 B.''15'!$B$7:$I$95,2,FALSE)</f>
        <v>46.4</v>
      </c>
      <c r="D60" s="155"/>
      <c r="E60" s="155">
        <f t="shared" si="18"/>
        <v>46.4</v>
      </c>
      <c r="F60" s="155"/>
      <c r="G60" s="156">
        <f t="shared" si="22"/>
        <v>46.4</v>
      </c>
      <c r="H60" s="157">
        <f t="shared" si="13"/>
        <v>3.5065</v>
      </c>
      <c r="I60" s="163"/>
      <c r="J60" s="162">
        <v>1980</v>
      </c>
      <c r="K60" s="154">
        <f>VLOOKUP(J60,'Basisreihen Destatis 2023 B.''15'!$B$7:$I$95,3,FALSE)</f>
        <v>61.4</v>
      </c>
      <c r="L60" s="155"/>
      <c r="M60" s="155">
        <f t="shared" si="1"/>
        <v>61.4</v>
      </c>
      <c r="N60" s="155"/>
      <c r="O60" s="155">
        <f>VLOOKUP(J60,'Basisreihen Destatis 2023 B.''15'!$K$7:$R$91,5,FALSE)</f>
        <v>86.1</v>
      </c>
      <c r="P60" s="155">
        <f t="shared" si="26"/>
        <v>122.9</v>
      </c>
      <c r="Q60" s="156">
        <f t="shared" si="23"/>
        <v>79.900000000000006</v>
      </c>
      <c r="R60" s="157">
        <f t="shared" si="14"/>
        <v>1.8861000000000001</v>
      </c>
      <c r="S60" s="163"/>
      <c r="T60" s="162">
        <v>1980</v>
      </c>
      <c r="U60" s="154">
        <f>VLOOKUP(T60,'Basisreihen Destatis 2023 B.''15'!$B$7:$I$95,3,FALSE)</f>
        <v>61.4</v>
      </c>
      <c r="V60" s="155"/>
      <c r="W60" s="155">
        <f t="shared" si="19"/>
        <v>61.4</v>
      </c>
      <c r="X60" s="155"/>
      <c r="Y60" s="155">
        <f>VLOOKUP(T60,'Basisreihen Destatis 2023 B.''15'!$K$7:$R$91,6,FALSE)</f>
        <v>89</v>
      </c>
      <c r="Z60" s="155">
        <f t="shared" si="27"/>
        <v>105.9</v>
      </c>
      <c r="AA60" s="155">
        <f>VLOOKUP(T60,'Basisreihen Destatis 2023 B.''15'!$B$7:$I$95,5,FALSE)</f>
        <v>60.6</v>
      </c>
      <c r="AB60" s="155"/>
      <c r="AC60" s="155">
        <f t="shared" si="6"/>
        <v>60.6</v>
      </c>
      <c r="AD60" s="156">
        <f t="shared" si="24"/>
        <v>67.8</v>
      </c>
      <c r="AE60" s="157">
        <f t="shared" si="15"/>
        <v>2.2713999999999999</v>
      </c>
      <c r="AG60" s="162">
        <v>1980</v>
      </c>
      <c r="AH60" s="154">
        <f>VLOOKUP(AG60,'Basisreihen Destatis 2023 B.''15'!$B$7:$I$95,3,FALSE)</f>
        <v>61.4</v>
      </c>
      <c r="AI60" s="155"/>
      <c r="AJ60" s="155">
        <f t="shared" si="8"/>
        <v>61.4</v>
      </c>
      <c r="AK60" s="155">
        <f>VLOOKUP(AG60,'Basisreihen Destatis 2023 B.''15'!$B$7:$I$95,6,FALSE)</f>
        <v>60.9</v>
      </c>
      <c r="AL60" s="155"/>
      <c r="AM60" s="155">
        <f t="shared" si="20"/>
        <v>60.9</v>
      </c>
      <c r="AN60" s="156">
        <f t="shared" si="25"/>
        <v>61.1</v>
      </c>
      <c r="AO60" s="157">
        <f t="shared" si="16"/>
        <v>2.4975000000000001</v>
      </c>
      <c r="AQ60" s="162">
        <v>1980</v>
      </c>
      <c r="AR60" s="154">
        <f>VLOOKUP(AQ60,'Basisreihen Destatis 2023 B.''15'!$B$7:$I$95,6,FALSE)</f>
        <v>60.9</v>
      </c>
      <c r="AS60" s="155"/>
      <c r="AT60" s="156">
        <f t="shared" si="21"/>
        <v>60.9</v>
      </c>
      <c r="AU60" s="157">
        <f t="shared" si="17"/>
        <v>2.4449999999999998</v>
      </c>
    </row>
    <row r="61" spans="1:47" x14ac:dyDescent="0.6">
      <c r="A61" s="233"/>
      <c r="B61" s="162">
        <v>1979</v>
      </c>
      <c r="C61" s="154">
        <f>VLOOKUP(B61,'Basisreihen Destatis 2023 B.''15'!$B$7:$I$95,2,FALSE)</f>
        <v>42.1</v>
      </c>
      <c r="D61" s="155"/>
      <c r="E61" s="155">
        <f t="shared" si="18"/>
        <v>42.1</v>
      </c>
      <c r="F61" s="155"/>
      <c r="G61" s="156">
        <f t="shared" si="22"/>
        <v>42.1</v>
      </c>
      <c r="H61" s="157">
        <f t="shared" si="13"/>
        <v>3.8645999999999998</v>
      </c>
      <c r="I61" s="163"/>
      <c r="J61" s="162">
        <v>1979</v>
      </c>
      <c r="K61" s="154">
        <f>VLOOKUP(J61,'Basisreihen Destatis 2023 B.''15'!$B$7:$I$95,3,FALSE)</f>
        <v>55.5</v>
      </c>
      <c r="L61" s="155"/>
      <c r="M61" s="155">
        <f t="shared" si="1"/>
        <v>55.5</v>
      </c>
      <c r="N61" s="155"/>
      <c r="O61" s="155">
        <f>VLOOKUP(J61,'Basisreihen Destatis 2023 B.''15'!$K$7:$R$91,5,FALSE)</f>
        <v>80</v>
      </c>
      <c r="P61" s="155">
        <f t="shared" si="26"/>
        <v>114.1</v>
      </c>
      <c r="Q61" s="156">
        <f t="shared" si="23"/>
        <v>73.099999999999994</v>
      </c>
      <c r="R61" s="157">
        <f t="shared" si="14"/>
        <v>2.0615999999999999</v>
      </c>
      <c r="S61" s="163"/>
      <c r="T61" s="162">
        <v>1979</v>
      </c>
      <c r="U61" s="154">
        <f>VLOOKUP(T61,'Basisreihen Destatis 2023 B.''15'!$B$7:$I$95,3,FALSE)</f>
        <v>55.5</v>
      </c>
      <c r="V61" s="155"/>
      <c r="W61" s="155">
        <f t="shared" si="19"/>
        <v>55.5</v>
      </c>
      <c r="X61" s="155"/>
      <c r="Y61" s="155">
        <f>VLOOKUP(T61,'Basisreihen Destatis 2023 B.''15'!$K$7:$R$91,6,FALSE)</f>
        <v>77.2</v>
      </c>
      <c r="Z61" s="155">
        <f t="shared" si="27"/>
        <v>91.8</v>
      </c>
      <c r="AA61" s="155">
        <f>VLOOKUP(T61,'Basisreihen Destatis 2023 B.''15'!$B$7:$I$95,5,FALSE)</f>
        <v>57.1</v>
      </c>
      <c r="AB61" s="155"/>
      <c r="AC61" s="155">
        <f t="shared" si="6"/>
        <v>57.1</v>
      </c>
      <c r="AD61" s="156">
        <f t="shared" si="24"/>
        <v>61.5</v>
      </c>
      <c r="AE61" s="157">
        <f t="shared" si="15"/>
        <v>2.5041000000000002</v>
      </c>
      <c r="AG61" s="162">
        <v>1979</v>
      </c>
      <c r="AH61" s="154">
        <f>VLOOKUP(AG61,'Basisreihen Destatis 2023 B.''15'!$B$7:$I$95,3,FALSE)</f>
        <v>55.5</v>
      </c>
      <c r="AI61" s="155"/>
      <c r="AJ61" s="155">
        <f t="shared" si="8"/>
        <v>55.5</v>
      </c>
      <c r="AK61" s="155">
        <f>VLOOKUP(AG61,'Basisreihen Destatis 2023 B.''15'!$B$7:$I$95,6,FALSE)</f>
        <v>57.1</v>
      </c>
      <c r="AL61" s="155"/>
      <c r="AM61" s="155">
        <f t="shared" si="20"/>
        <v>57.1</v>
      </c>
      <c r="AN61" s="156">
        <f t="shared" si="25"/>
        <v>56.5</v>
      </c>
      <c r="AO61" s="157">
        <f t="shared" si="16"/>
        <v>2.7008999999999999</v>
      </c>
      <c r="AQ61" s="162">
        <v>1979</v>
      </c>
      <c r="AR61" s="154">
        <f>VLOOKUP(AQ61,'Basisreihen Destatis 2023 B.''15'!$B$7:$I$95,6,FALSE)</f>
        <v>57.1</v>
      </c>
      <c r="AS61" s="155"/>
      <c r="AT61" s="156">
        <f t="shared" si="21"/>
        <v>57.1</v>
      </c>
      <c r="AU61" s="157">
        <f t="shared" si="17"/>
        <v>2.6076999999999999</v>
      </c>
    </row>
    <row r="62" spans="1:47" x14ac:dyDescent="0.6">
      <c r="A62" s="233"/>
      <c r="B62" s="162">
        <v>1978</v>
      </c>
      <c r="C62" s="154">
        <f>VLOOKUP(B62,'Basisreihen Destatis 2023 B.''15'!$B$7:$I$95,2,FALSE)</f>
        <v>39.200000000000003</v>
      </c>
      <c r="D62" s="155"/>
      <c r="E62" s="155">
        <f t="shared" si="18"/>
        <v>39.200000000000003</v>
      </c>
      <c r="F62" s="155"/>
      <c r="G62" s="156">
        <f t="shared" si="22"/>
        <v>39.200000000000003</v>
      </c>
      <c r="H62" s="157">
        <f>ROUND($G$17/G62,4)</f>
        <v>4.1505000000000001</v>
      </c>
      <c r="I62" s="163"/>
      <c r="J62" s="162">
        <v>1978</v>
      </c>
      <c r="K62" s="154">
        <f>VLOOKUP(J62,'Basisreihen Destatis 2023 B.''15'!$B$7:$I$95,3,FALSE)</f>
        <v>50.5</v>
      </c>
      <c r="L62" s="155"/>
      <c r="M62" s="155">
        <f t="shared" si="1"/>
        <v>50.5</v>
      </c>
      <c r="N62" s="155"/>
      <c r="O62" s="155">
        <f>VLOOKUP(J62,'Basisreihen Destatis 2023 B.''15'!$K$7:$R$91,5,FALSE)</f>
        <v>74.3</v>
      </c>
      <c r="P62" s="155">
        <f t="shared" si="26"/>
        <v>106</v>
      </c>
      <c r="Q62" s="156">
        <f t="shared" si="23"/>
        <v>67.2</v>
      </c>
      <c r="R62" s="157">
        <f t="shared" si="14"/>
        <v>2.2425999999999999</v>
      </c>
      <c r="S62" s="163"/>
      <c r="T62" s="162">
        <v>1978</v>
      </c>
      <c r="U62" s="154">
        <f>VLOOKUP(T62,'Basisreihen Destatis 2023 B.''15'!$B$7:$I$95,3,FALSE)</f>
        <v>50.5</v>
      </c>
      <c r="V62" s="155"/>
      <c r="W62" s="155">
        <f t="shared" si="19"/>
        <v>50.5</v>
      </c>
      <c r="X62" s="155"/>
      <c r="Y62" s="155">
        <f>VLOOKUP(T62,'Basisreihen Destatis 2023 B.''15'!$K$7:$R$91,6,FALSE)</f>
        <v>70.3</v>
      </c>
      <c r="Z62" s="155">
        <f t="shared" si="27"/>
        <v>83.6</v>
      </c>
      <c r="AA62" s="155">
        <f>VLOOKUP(T62,'Basisreihen Destatis 2023 B.''15'!$B$7:$I$95,5,FALSE)</f>
        <v>55.3</v>
      </c>
      <c r="AB62" s="155"/>
      <c r="AC62" s="155">
        <f t="shared" si="6"/>
        <v>55.3</v>
      </c>
      <c r="AD62" s="156">
        <f t="shared" si="24"/>
        <v>57.1</v>
      </c>
      <c r="AE62" s="157">
        <f t="shared" si="15"/>
        <v>2.6970000000000001</v>
      </c>
      <c r="AG62" s="162">
        <v>1978</v>
      </c>
      <c r="AH62" s="154">
        <f>VLOOKUP(AG62,'Basisreihen Destatis 2023 B.''15'!$B$7:$I$95,3,FALSE)</f>
        <v>50.5</v>
      </c>
      <c r="AI62" s="155"/>
      <c r="AJ62" s="155">
        <f t="shared" si="8"/>
        <v>50.5</v>
      </c>
      <c r="AK62" s="155">
        <f>VLOOKUP(AG62,'Basisreihen Destatis 2023 B.''15'!$B$7:$I$95,6,FALSE)</f>
        <v>55.1</v>
      </c>
      <c r="AL62" s="155"/>
      <c r="AM62" s="155">
        <f t="shared" si="20"/>
        <v>55.1</v>
      </c>
      <c r="AN62" s="156">
        <f t="shared" si="25"/>
        <v>53.5</v>
      </c>
      <c r="AO62" s="157">
        <f t="shared" si="16"/>
        <v>2.8523000000000001</v>
      </c>
      <c r="AQ62" s="162">
        <v>1978</v>
      </c>
      <c r="AR62" s="154">
        <f>VLOOKUP(AQ62,'Basisreihen Destatis 2023 B.''15'!$B$7:$I$95,6,FALSE)</f>
        <v>55.1</v>
      </c>
      <c r="AS62" s="155"/>
      <c r="AT62" s="156">
        <f t="shared" si="21"/>
        <v>55.1</v>
      </c>
      <c r="AU62" s="157">
        <f t="shared" si="17"/>
        <v>2.7023999999999999</v>
      </c>
    </row>
    <row r="63" spans="1:47" x14ac:dyDescent="0.6">
      <c r="A63" s="233"/>
      <c r="B63" s="162">
        <v>1977</v>
      </c>
      <c r="C63" s="154">
        <f>VLOOKUP(B63,'Basisreihen Destatis 2023 B.''15'!$B$7:$I$95,2,FALSE)</f>
        <v>37.5</v>
      </c>
      <c r="D63" s="155"/>
      <c r="E63" s="155">
        <f t="shared" si="18"/>
        <v>37.5</v>
      </c>
      <c r="F63" s="155"/>
      <c r="G63" s="156">
        <f t="shared" si="22"/>
        <v>37.5</v>
      </c>
      <c r="H63" s="157">
        <f t="shared" si="13"/>
        <v>4.3387000000000002</v>
      </c>
      <c r="I63" s="163"/>
      <c r="J63" s="162">
        <v>1977</v>
      </c>
      <c r="K63" s="154">
        <f>VLOOKUP(J63,'Basisreihen Destatis 2023 B.''15'!$B$7:$I$95,3,FALSE)</f>
        <v>47.8</v>
      </c>
      <c r="L63" s="155"/>
      <c r="M63" s="155">
        <f t="shared" si="1"/>
        <v>47.8</v>
      </c>
      <c r="N63" s="155"/>
      <c r="O63" s="155">
        <f>VLOOKUP(J63,'Basisreihen Destatis 2023 B.''15'!$K$7:$R$91,5,FALSE)</f>
        <v>75.2</v>
      </c>
      <c r="P63" s="155">
        <f t="shared" si="26"/>
        <v>107.3</v>
      </c>
      <c r="Q63" s="156">
        <f t="shared" si="23"/>
        <v>65.7</v>
      </c>
      <c r="R63" s="157">
        <f t="shared" si="14"/>
        <v>2.2938000000000001</v>
      </c>
      <c r="S63" s="163"/>
      <c r="T63" s="162">
        <v>1977</v>
      </c>
      <c r="U63" s="154">
        <f>VLOOKUP(T63,'Basisreihen Destatis 2023 B.''15'!$B$7:$I$95,3,FALSE)</f>
        <v>47.8</v>
      </c>
      <c r="V63" s="155"/>
      <c r="W63" s="155">
        <f t="shared" si="19"/>
        <v>47.8</v>
      </c>
      <c r="X63" s="155"/>
      <c r="Y63" s="155">
        <f>VLOOKUP(T63,'Basisreihen Destatis 2023 B.''15'!$K$7:$R$91,6,FALSE)</f>
        <v>74.599999999999994</v>
      </c>
      <c r="Z63" s="155">
        <f t="shared" si="27"/>
        <v>88.7</v>
      </c>
      <c r="AA63" s="155">
        <f>VLOOKUP(T63,'Basisreihen Destatis 2023 B.''15'!$B$7:$I$95,5,FALSE)</f>
        <v>58</v>
      </c>
      <c r="AB63" s="155"/>
      <c r="AC63" s="155">
        <f t="shared" si="6"/>
        <v>58</v>
      </c>
      <c r="AD63" s="156">
        <f t="shared" si="24"/>
        <v>57.5</v>
      </c>
      <c r="AE63" s="157">
        <f t="shared" si="15"/>
        <v>2.6783000000000001</v>
      </c>
      <c r="AG63" s="162">
        <v>1977</v>
      </c>
      <c r="AH63" s="154">
        <f>VLOOKUP(AG63,'Basisreihen Destatis 2023 B.''15'!$B$7:$I$95,3,FALSE)</f>
        <v>47.8</v>
      </c>
      <c r="AI63" s="155"/>
      <c r="AJ63" s="155">
        <f t="shared" si="8"/>
        <v>47.8</v>
      </c>
      <c r="AK63" s="155">
        <f>VLOOKUP(AG63,'Basisreihen Destatis 2023 B.''15'!$B$7:$I$95,6,FALSE)</f>
        <v>54.5</v>
      </c>
      <c r="AL63" s="155"/>
      <c r="AM63" s="155">
        <f t="shared" si="20"/>
        <v>54.5</v>
      </c>
      <c r="AN63" s="156">
        <f t="shared" si="25"/>
        <v>52.2</v>
      </c>
      <c r="AO63" s="157">
        <f t="shared" si="16"/>
        <v>2.9234</v>
      </c>
      <c r="AQ63" s="162">
        <v>1977</v>
      </c>
      <c r="AR63" s="154">
        <f>VLOOKUP(AQ63,'Basisreihen Destatis 2023 B.''15'!$B$7:$I$95,6,FALSE)</f>
        <v>54.5</v>
      </c>
      <c r="AS63" s="155"/>
      <c r="AT63" s="156">
        <f t="shared" si="21"/>
        <v>54.5</v>
      </c>
      <c r="AU63" s="157">
        <f t="shared" si="17"/>
        <v>2.7321</v>
      </c>
    </row>
    <row r="64" spans="1:47" x14ac:dyDescent="0.6">
      <c r="A64" s="233"/>
      <c r="B64" s="162">
        <v>1976</v>
      </c>
      <c r="C64" s="154">
        <f>VLOOKUP(B64,'Basisreihen Destatis 2023 B.''15'!$B$7:$I$95,2,FALSE)</f>
        <v>36</v>
      </c>
      <c r="D64" s="155"/>
      <c r="E64" s="155">
        <f t="shared" si="18"/>
        <v>36</v>
      </c>
      <c r="F64" s="155"/>
      <c r="G64" s="156">
        <f t="shared" si="22"/>
        <v>36</v>
      </c>
      <c r="H64" s="157">
        <f t="shared" si="13"/>
        <v>4.5194000000000001</v>
      </c>
      <c r="I64" s="163"/>
      <c r="J64" s="162">
        <v>1976</v>
      </c>
      <c r="K64" s="154">
        <f>VLOOKUP(J64,'Basisreihen Destatis 2023 B.''15'!$B$7:$I$95,3,FALSE)</f>
        <v>46.2</v>
      </c>
      <c r="L64" s="155"/>
      <c r="M64" s="155">
        <f t="shared" si="1"/>
        <v>46.2</v>
      </c>
      <c r="N64" s="155"/>
      <c r="O64" s="155">
        <f>VLOOKUP(J64,'Basisreihen Destatis 2023 B.''15'!$K$7:$R$91,5,FALSE)</f>
        <v>76.400000000000006</v>
      </c>
      <c r="P64" s="155">
        <f t="shared" si="26"/>
        <v>109</v>
      </c>
      <c r="Q64" s="156">
        <f t="shared" si="23"/>
        <v>65</v>
      </c>
      <c r="R64" s="157">
        <f t="shared" si="14"/>
        <v>2.3184999999999998</v>
      </c>
      <c r="S64" s="163"/>
      <c r="T64" s="162">
        <v>1976</v>
      </c>
      <c r="U64" s="154">
        <f>VLOOKUP(T64,'Basisreihen Destatis 2023 B.''15'!$B$7:$I$95,3,FALSE)</f>
        <v>46.2</v>
      </c>
      <c r="V64" s="155"/>
      <c r="W64" s="155">
        <f t="shared" si="19"/>
        <v>46.2</v>
      </c>
      <c r="X64" s="155"/>
      <c r="Y64" s="155">
        <f>VLOOKUP(T64,'Basisreihen Destatis 2023 B.''15'!$K$7:$R$91,6,FALSE)</f>
        <v>79.8</v>
      </c>
      <c r="Z64" s="155">
        <f t="shared" si="27"/>
        <v>94.9</v>
      </c>
      <c r="AA64" s="155">
        <f>VLOOKUP(T64,'Basisreihen Destatis 2023 B.''15'!$B$7:$I$95,5,FALSE)</f>
        <v>55.3</v>
      </c>
      <c r="AB64" s="155">
        <f>VLOOKUP(T64,'Basisreihen Destatis 2023 B.''15'!$K$7:$R$91,7,FALSE)</f>
        <v>60.8</v>
      </c>
      <c r="AC64" s="155">
        <f>ROUND(IF(AA64&gt;0,AA64,AB64*$AA$64/$AB$64),1)</f>
        <v>55.3</v>
      </c>
      <c r="AD64" s="156">
        <f t="shared" si="24"/>
        <v>56.7</v>
      </c>
      <c r="AE64" s="157">
        <f t="shared" si="15"/>
        <v>2.7160000000000002</v>
      </c>
      <c r="AG64" s="162">
        <v>1976</v>
      </c>
      <c r="AH64" s="154">
        <f>VLOOKUP(AG64,'Basisreihen Destatis 2023 B.''15'!$B$7:$I$95,3,FALSE)</f>
        <v>46.2</v>
      </c>
      <c r="AI64" s="155"/>
      <c r="AJ64" s="155">
        <f t="shared" si="8"/>
        <v>46.2</v>
      </c>
      <c r="AK64" s="155">
        <f>VLOOKUP(AG64,'Basisreihen Destatis 2023 B.''15'!$B$7:$I$95,6,FALSE)</f>
        <v>52.9</v>
      </c>
      <c r="AL64" s="155">
        <f>VLOOKUP(AG64,'Basisreihen Destatis 2023 B.''15'!$K$7:$R$91,8,FALSE)</f>
        <v>51.1</v>
      </c>
      <c r="AM64" s="155">
        <f>ROUND(IF(AK64&gt;0,AK64,AL64*$AK$64/$AL$64),1)</f>
        <v>52.9</v>
      </c>
      <c r="AN64" s="156">
        <f t="shared" si="25"/>
        <v>50.6</v>
      </c>
      <c r="AO64" s="157">
        <f t="shared" si="16"/>
        <v>3.0158</v>
      </c>
      <c r="AQ64" s="162">
        <v>1976</v>
      </c>
      <c r="AR64" s="154">
        <f>VLOOKUP(AQ64,'Basisreihen Destatis 2023 B.''15'!$B$7:$I$95,6,FALSE)</f>
        <v>52.9</v>
      </c>
      <c r="AS64" s="155">
        <f>VLOOKUP(AQ64,'Basisreihen Destatis 2023 B.''15'!$K$7:$R$91,8,FALSE)</f>
        <v>51.1</v>
      </c>
      <c r="AT64" s="156">
        <f>ROUND(IF(AR64&gt;0,AR64,AS64*$AR$64/$AS$64),1)</f>
        <v>52.9</v>
      </c>
      <c r="AU64" s="157">
        <f t="shared" si="17"/>
        <v>2.8147000000000002</v>
      </c>
    </row>
    <row r="65" spans="1:47" x14ac:dyDescent="0.6">
      <c r="A65" s="233"/>
      <c r="B65" s="162">
        <v>1975</v>
      </c>
      <c r="C65" s="154">
        <f>VLOOKUP(B65,'Basisreihen Destatis 2023 B.''15'!$B$7:$I$95,2,FALSE)</f>
        <v>34.700000000000003</v>
      </c>
      <c r="D65" s="155"/>
      <c r="E65" s="155">
        <f t="shared" si="18"/>
        <v>34.700000000000003</v>
      </c>
      <c r="F65" s="155"/>
      <c r="G65" s="156">
        <f t="shared" si="22"/>
        <v>34.700000000000003</v>
      </c>
      <c r="H65" s="157">
        <f t="shared" si="13"/>
        <v>4.6887999999999996</v>
      </c>
      <c r="I65" s="163"/>
      <c r="J65" s="162">
        <v>1975</v>
      </c>
      <c r="K65" s="154">
        <f>VLOOKUP(J65,'Basisreihen Destatis 2023 B.''15'!$B$7:$I$95,3,FALSE)</f>
        <v>45.2</v>
      </c>
      <c r="L65" s="155"/>
      <c r="M65" s="155">
        <f t="shared" si="1"/>
        <v>45.2</v>
      </c>
      <c r="N65" s="155"/>
      <c r="O65" s="155">
        <f>VLOOKUP(J65,'Basisreihen Destatis 2023 B.''15'!$K$7:$R$91,5,FALSE)</f>
        <v>74.5</v>
      </c>
      <c r="P65" s="155">
        <f t="shared" si="26"/>
        <v>106.3</v>
      </c>
      <c r="Q65" s="156">
        <f t="shared" si="23"/>
        <v>63.5</v>
      </c>
      <c r="R65" s="157">
        <f t="shared" si="14"/>
        <v>2.3732000000000002</v>
      </c>
      <c r="S65" s="163"/>
      <c r="T65" s="162">
        <v>1975</v>
      </c>
      <c r="U65" s="154">
        <f>VLOOKUP(T65,'Basisreihen Destatis 2023 B.''15'!$B$7:$I$95,3,FALSE)</f>
        <v>45.2</v>
      </c>
      <c r="V65" s="155"/>
      <c r="W65" s="155">
        <f t="shared" si="19"/>
        <v>45.2</v>
      </c>
      <c r="X65" s="155"/>
      <c r="Y65" s="155">
        <f>VLOOKUP(T65,'Basisreihen Destatis 2023 B.''15'!$K$7:$R$91,6,FALSE)</f>
        <v>75.8</v>
      </c>
      <c r="Z65" s="155">
        <f t="shared" si="27"/>
        <v>90.2</v>
      </c>
      <c r="AA65" s="155"/>
      <c r="AB65" s="155">
        <f>VLOOKUP(T65,'Basisreihen Destatis 2023 B.''15'!$K$7:$R$91,7,FALSE)</f>
        <v>58.6</v>
      </c>
      <c r="AC65" s="155">
        <f>ROUND(IF(AA65&gt;0,AA65,AB65*$AA$64/$AB$64),1)</f>
        <v>53.3</v>
      </c>
      <c r="AD65" s="156">
        <f t="shared" si="24"/>
        <v>54.8</v>
      </c>
      <c r="AE65" s="157">
        <f t="shared" si="15"/>
        <v>2.8102</v>
      </c>
      <c r="AG65" s="162">
        <v>1975</v>
      </c>
      <c r="AH65" s="154">
        <f>VLOOKUP(AG65,'Basisreihen Destatis 2023 B.''15'!$B$7:$I$95,3,FALSE)</f>
        <v>45.2</v>
      </c>
      <c r="AI65" s="155"/>
      <c r="AJ65" s="155">
        <f t="shared" si="8"/>
        <v>45.2</v>
      </c>
      <c r="AK65" s="155"/>
      <c r="AL65" s="155">
        <f>VLOOKUP(AG65,'Basisreihen Destatis 2023 B.''15'!$K$7:$R$91,8,FALSE)</f>
        <v>49.3</v>
      </c>
      <c r="AM65" s="155">
        <f>ROUND(IF(AK65&gt;0,AK65,AL65*$AK$64/$AL$64),1)</f>
        <v>51</v>
      </c>
      <c r="AN65" s="156">
        <f>ROUND(0.35*AJ65+0.65*AM65,1)</f>
        <v>49</v>
      </c>
      <c r="AO65" s="157">
        <f t="shared" si="16"/>
        <v>3.1143000000000001</v>
      </c>
      <c r="AQ65" s="162">
        <v>1975</v>
      </c>
      <c r="AR65" s="154"/>
      <c r="AS65" s="155">
        <f>VLOOKUP(AQ65,'Basisreihen Destatis 2023 B.''15'!$K$7:$R$91,8,FALSE)</f>
        <v>49.3</v>
      </c>
      <c r="AT65" s="156">
        <f t="shared" ref="AT65:AT90" si="28">ROUND(IF(AR65&gt;0,AR65,AS65*$AR$64/$AS$64),1)</f>
        <v>51</v>
      </c>
      <c r="AU65" s="157">
        <f t="shared" si="17"/>
        <v>2.9196</v>
      </c>
    </row>
    <row r="66" spans="1:47" x14ac:dyDescent="0.6">
      <c r="A66" s="233"/>
      <c r="B66" s="162">
        <v>1974</v>
      </c>
      <c r="C66" s="154">
        <f>VLOOKUP(B66,'Basisreihen Destatis 2023 B.''15'!$B$7:$I$95,2,FALSE)</f>
        <v>33.799999999999997</v>
      </c>
      <c r="D66" s="155"/>
      <c r="E66" s="155">
        <f>ROUND(IF(C66&gt;0,C66,D66*$C$72/$D$72),1)</f>
        <v>33.799999999999997</v>
      </c>
      <c r="F66" s="155"/>
      <c r="G66" s="156">
        <f t="shared" si="22"/>
        <v>33.799999999999997</v>
      </c>
      <c r="H66" s="157">
        <f t="shared" si="13"/>
        <v>4.8136000000000001</v>
      </c>
      <c r="I66" s="163"/>
      <c r="J66" s="162">
        <v>1974</v>
      </c>
      <c r="K66" s="154">
        <f>VLOOKUP(J66,'Basisreihen Destatis 2023 B.''15'!$B$7:$I$95,3,FALSE)</f>
        <v>44.4</v>
      </c>
      <c r="L66" s="155"/>
      <c r="M66" s="155">
        <f t="shared" si="1"/>
        <v>44.4</v>
      </c>
      <c r="N66" s="155"/>
      <c r="O66" s="155">
        <f>VLOOKUP(J66,'Basisreihen Destatis 2023 B.''15'!$K$7:$R$91,5,FALSE)</f>
        <v>83.1</v>
      </c>
      <c r="P66" s="155">
        <f t="shared" si="26"/>
        <v>118.6</v>
      </c>
      <c r="Q66" s="156">
        <f t="shared" si="23"/>
        <v>66.7</v>
      </c>
      <c r="R66" s="157">
        <f t="shared" si="14"/>
        <v>2.2593999999999999</v>
      </c>
      <c r="S66" s="163"/>
      <c r="T66" s="162">
        <v>1974</v>
      </c>
      <c r="U66" s="154">
        <f>VLOOKUP(T66,'Basisreihen Destatis 2023 B.''15'!$B$7:$I$95,3,FALSE)</f>
        <v>44.4</v>
      </c>
      <c r="V66" s="155"/>
      <c r="W66" s="155">
        <f t="shared" si="19"/>
        <v>44.4</v>
      </c>
      <c r="X66" s="155"/>
      <c r="Y66" s="155">
        <f>VLOOKUP(T66,'Basisreihen Destatis 2023 B.''15'!$K$7:$R$91,6,FALSE)</f>
        <v>97.3</v>
      </c>
      <c r="Z66" s="155">
        <f t="shared" si="27"/>
        <v>115.7</v>
      </c>
      <c r="AA66" s="155"/>
      <c r="AB66" s="155">
        <f>VLOOKUP(T66,'Basisreihen Destatis 2023 B.''15'!$K$7:$R$91,7,FALSE)</f>
        <v>55</v>
      </c>
      <c r="AC66" s="155">
        <f>ROUND(IF(AA66&gt;0,AA66,AB66*$AA$64/$AB$64),1)</f>
        <v>50</v>
      </c>
      <c r="AD66" s="156">
        <f t="shared" si="24"/>
        <v>57.1</v>
      </c>
      <c r="AE66" s="157">
        <f t="shared" si="15"/>
        <v>2.6970000000000001</v>
      </c>
      <c r="AG66" s="162">
        <v>1974</v>
      </c>
      <c r="AH66" s="154">
        <f>VLOOKUP(AG66,'Basisreihen Destatis 2023 B.''15'!$B$7:$I$95,3,FALSE)</f>
        <v>44.4</v>
      </c>
      <c r="AI66" s="155"/>
      <c r="AJ66" s="155">
        <f t="shared" si="8"/>
        <v>44.4</v>
      </c>
      <c r="AK66" s="155"/>
      <c r="AL66" s="155">
        <f>VLOOKUP(AG66,'Basisreihen Destatis 2023 B.''15'!$K$7:$R$91,8,FALSE)</f>
        <v>47.1</v>
      </c>
      <c r="AM66" s="155">
        <f>ROUND(IF(AK66&gt;0,AK66,AL66*$AK$64/$AL$64),1)</f>
        <v>48.8</v>
      </c>
      <c r="AN66" s="156">
        <f t="shared" si="25"/>
        <v>47.3</v>
      </c>
      <c r="AO66" s="157">
        <f t="shared" si="16"/>
        <v>3.2262</v>
      </c>
      <c r="AQ66" s="162">
        <v>1974</v>
      </c>
      <c r="AR66" s="154"/>
      <c r="AS66" s="155">
        <f>VLOOKUP(AQ66,'Basisreihen Destatis 2023 B.''15'!$K$7:$R$91,8,FALSE)</f>
        <v>47.1</v>
      </c>
      <c r="AT66" s="156">
        <f t="shared" si="28"/>
        <v>48.8</v>
      </c>
      <c r="AU66" s="157">
        <f t="shared" si="17"/>
        <v>3.0512000000000001</v>
      </c>
    </row>
    <row r="67" spans="1:47" x14ac:dyDescent="0.6">
      <c r="A67" s="233"/>
      <c r="B67" s="162">
        <v>1973</v>
      </c>
      <c r="C67" s="154">
        <f>VLOOKUP(B67,'Basisreihen Destatis 2023 B.''15'!$B$7:$I$95,2,FALSE)</f>
        <v>31.9</v>
      </c>
      <c r="D67" s="155"/>
      <c r="E67" s="155">
        <f t="shared" si="18"/>
        <v>31.9</v>
      </c>
      <c r="F67" s="155"/>
      <c r="G67" s="156">
        <f t="shared" si="22"/>
        <v>31.9</v>
      </c>
      <c r="H67" s="157">
        <f t="shared" si="13"/>
        <v>5.1002999999999998</v>
      </c>
      <c r="I67" s="163"/>
      <c r="J67" s="162">
        <v>1973</v>
      </c>
      <c r="K67" s="154">
        <f>VLOOKUP(J67,'Basisreihen Destatis 2023 B.''15'!$B$7:$I$95,3,FALSE)</f>
        <v>41.6</v>
      </c>
      <c r="L67" s="155"/>
      <c r="M67" s="155">
        <f t="shared" si="1"/>
        <v>41.6</v>
      </c>
      <c r="N67" s="155"/>
      <c r="O67" s="155">
        <f>VLOOKUP(J67,'Basisreihen Destatis 2023 B.''15'!$K$7:$R$91,5,FALSE)</f>
        <v>78.599999999999994</v>
      </c>
      <c r="P67" s="155">
        <f t="shared" si="26"/>
        <v>112.1</v>
      </c>
      <c r="Q67" s="156">
        <f t="shared" si="23"/>
        <v>62.8</v>
      </c>
      <c r="R67" s="157">
        <f t="shared" si="14"/>
        <v>2.3997000000000002</v>
      </c>
      <c r="S67" s="163"/>
      <c r="T67" s="162">
        <v>1973</v>
      </c>
      <c r="U67" s="154">
        <f>VLOOKUP(T67,'Basisreihen Destatis 2023 B.''15'!$B$7:$I$95,3,FALSE)</f>
        <v>41.6</v>
      </c>
      <c r="V67" s="155"/>
      <c r="W67" s="155">
        <f t="shared" si="19"/>
        <v>41.6</v>
      </c>
      <c r="X67" s="155"/>
      <c r="Y67" s="155">
        <f>VLOOKUP(T67,'Basisreihen Destatis 2023 B.''15'!$K$7:$R$91,6,FALSE)</f>
        <v>90.3</v>
      </c>
      <c r="Z67" s="155">
        <f t="shared" si="27"/>
        <v>107.4</v>
      </c>
      <c r="AA67" s="155"/>
      <c r="AB67" s="155">
        <f>VLOOKUP(T67,'Basisreihen Destatis 2023 B.''15'!$K$7:$R$91,7,FALSE)</f>
        <v>51.9</v>
      </c>
      <c r="AC67" s="155">
        <f t="shared" ref="AC67:AC82" si="29">ROUND(IF(AA67&gt;0,AA67,AB67*$AA$64/$AB$64),1)</f>
        <v>47.2</v>
      </c>
      <c r="AD67" s="156">
        <f t="shared" si="24"/>
        <v>53.4</v>
      </c>
      <c r="AE67" s="157">
        <f t="shared" si="15"/>
        <v>2.8839000000000001</v>
      </c>
      <c r="AG67" s="162">
        <v>1973</v>
      </c>
      <c r="AH67" s="154">
        <f>VLOOKUP(AG67,'Basisreihen Destatis 2023 B.''15'!$B$7:$I$95,3,FALSE)</f>
        <v>41.6</v>
      </c>
      <c r="AI67" s="155"/>
      <c r="AJ67" s="155">
        <f t="shared" si="8"/>
        <v>41.6</v>
      </c>
      <c r="AK67" s="155"/>
      <c r="AL67" s="155">
        <f>VLOOKUP(AG67,'Basisreihen Destatis 2023 B.''15'!$K$7:$R$91,8,FALSE)</f>
        <v>41.5</v>
      </c>
      <c r="AM67" s="155">
        <f t="shared" ref="AM67:AM82" si="30">ROUND(IF(AK67&gt;0,AK67,AL67*$AK$64/$AL$64),1)</f>
        <v>43</v>
      </c>
      <c r="AN67" s="156">
        <f t="shared" si="25"/>
        <v>42.5</v>
      </c>
      <c r="AO67" s="157">
        <f t="shared" si="16"/>
        <v>3.5905999999999998</v>
      </c>
      <c r="AQ67" s="162">
        <v>1973</v>
      </c>
      <c r="AR67" s="154"/>
      <c r="AS67" s="155">
        <f>VLOOKUP(AQ67,'Basisreihen Destatis 2023 B.''15'!$K$7:$R$91,8,FALSE)</f>
        <v>41.5</v>
      </c>
      <c r="AT67" s="156">
        <f t="shared" si="28"/>
        <v>43</v>
      </c>
      <c r="AU67" s="157">
        <f t="shared" si="17"/>
        <v>3.4628000000000001</v>
      </c>
    </row>
    <row r="68" spans="1:47" x14ac:dyDescent="0.6">
      <c r="A68" s="233"/>
      <c r="B68" s="162">
        <v>1972</v>
      </c>
      <c r="C68" s="154">
        <f>VLOOKUP(B68,'Basisreihen Destatis 2023 B.''15'!$B$7:$I$95,2,FALSE)</f>
        <v>30</v>
      </c>
      <c r="D68" s="155"/>
      <c r="E68" s="155">
        <f t="shared" si="18"/>
        <v>30</v>
      </c>
      <c r="F68" s="155"/>
      <c r="G68" s="156">
        <f t="shared" si="22"/>
        <v>30</v>
      </c>
      <c r="H68" s="157">
        <f t="shared" si="13"/>
        <v>5.4233000000000002</v>
      </c>
      <c r="I68" s="163"/>
      <c r="J68" s="162">
        <v>1972</v>
      </c>
      <c r="K68" s="154">
        <f>VLOOKUP(J68,'Basisreihen Destatis 2023 B.''15'!$B$7:$I$95,3,FALSE)</f>
        <v>40</v>
      </c>
      <c r="L68" s="155"/>
      <c r="M68" s="155">
        <f t="shared" si="1"/>
        <v>40</v>
      </c>
      <c r="N68" s="155"/>
      <c r="O68" s="155">
        <f>VLOOKUP(J68,'Basisreihen Destatis 2023 B.''15'!$K$7:$R$91,5,FALSE)</f>
        <v>74</v>
      </c>
      <c r="P68" s="155">
        <f t="shared" si="26"/>
        <v>105.6</v>
      </c>
      <c r="Q68" s="156">
        <f t="shared" si="23"/>
        <v>59.7</v>
      </c>
      <c r="R68" s="157">
        <f t="shared" si="14"/>
        <v>2.5243000000000002</v>
      </c>
      <c r="S68" s="163"/>
      <c r="T68" s="162">
        <v>1972</v>
      </c>
      <c r="U68" s="154">
        <f>VLOOKUP(T68,'Basisreihen Destatis 2023 B.''15'!$B$7:$I$95,3,FALSE)</f>
        <v>40</v>
      </c>
      <c r="V68" s="155"/>
      <c r="W68" s="155">
        <f t="shared" si="19"/>
        <v>40</v>
      </c>
      <c r="X68" s="155"/>
      <c r="Y68" s="155">
        <f>VLOOKUP(T68,'Basisreihen Destatis 2023 B.''15'!$K$7:$R$91,6,FALSE)</f>
        <v>84.4</v>
      </c>
      <c r="Z68" s="155">
        <f t="shared" si="27"/>
        <v>100.4</v>
      </c>
      <c r="AA68" s="155"/>
      <c r="AB68" s="155">
        <f>VLOOKUP(T68,'Basisreihen Destatis 2023 B.''15'!$K$7:$R$91,7,FALSE)</f>
        <v>50.8</v>
      </c>
      <c r="AC68" s="155">
        <f t="shared" si="29"/>
        <v>46.2</v>
      </c>
      <c r="AD68" s="156">
        <f t="shared" si="24"/>
        <v>51.2</v>
      </c>
      <c r="AE68" s="157">
        <f t="shared" si="15"/>
        <v>3.0078</v>
      </c>
      <c r="AG68" s="162">
        <v>1972</v>
      </c>
      <c r="AH68" s="154">
        <f>VLOOKUP(AG68,'Basisreihen Destatis 2023 B.''15'!$B$7:$I$95,3,FALSE)</f>
        <v>40</v>
      </c>
      <c r="AI68" s="155"/>
      <c r="AJ68" s="155">
        <f t="shared" si="8"/>
        <v>40</v>
      </c>
      <c r="AK68" s="155"/>
      <c r="AL68" s="155">
        <f>VLOOKUP(AG68,'Basisreihen Destatis 2023 B.''15'!$K$7:$R$91,8,FALSE)</f>
        <v>39</v>
      </c>
      <c r="AM68" s="155">
        <f t="shared" si="30"/>
        <v>40.4</v>
      </c>
      <c r="AN68" s="156">
        <f t="shared" si="25"/>
        <v>40.299999999999997</v>
      </c>
      <c r="AO68" s="157">
        <f t="shared" si="16"/>
        <v>3.7866</v>
      </c>
      <c r="AQ68" s="162">
        <v>1972</v>
      </c>
      <c r="AR68" s="154"/>
      <c r="AS68" s="155">
        <f>VLOOKUP(AQ68,'Basisreihen Destatis 2023 B.''15'!$K$7:$R$91,8,FALSE)</f>
        <v>39</v>
      </c>
      <c r="AT68" s="156">
        <f t="shared" si="28"/>
        <v>40.4</v>
      </c>
      <c r="AU68" s="157">
        <f t="shared" si="17"/>
        <v>3.6856</v>
      </c>
    </row>
    <row r="69" spans="1:47" x14ac:dyDescent="0.6">
      <c r="A69" s="233"/>
      <c r="B69" s="162">
        <v>1971</v>
      </c>
      <c r="C69" s="154">
        <f>VLOOKUP(B69,'Basisreihen Destatis 2023 B.''15'!$B$7:$I$95,2,FALSE)</f>
        <v>28.6</v>
      </c>
      <c r="D69" s="155"/>
      <c r="E69" s="155">
        <f>ROUND(IF(C69&gt;0,C69,D69*$C$72/$D$72),1)</f>
        <v>28.6</v>
      </c>
      <c r="F69" s="155"/>
      <c r="G69" s="156">
        <f t="shared" si="22"/>
        <v>28.6</v>
      </c>
      <c r="H69" s="157">
        <f t="shared" si="13"/>
        <v>5.6887999999999996</v>
      </c>
      <c r="I69" s="163"/>
      <c r="J69" s="162">
        <v>1971</v>
      </c>
      <c r="K69" s="154">
        <f>VLOOKUP(J69,'Basisreihen Destatis 2023 B.''15'!$B$7:$I$95,3,FALSE)</f>
        <v>38.700000000000003</v>
      </c>
      <c r="L69" s="155"/>
      <c r="M69" s="155">
        <f t="shared" si="1"/>
        <v>38.700000000000003</v>
      </c>
      <c r="N69" s="155"/>
      <c r="O69" s="155">
        <f>VLOOKUP(J69,'Basisreihen Destatis 2023 B.''15'!$K$7:$R$91,5,FALSE)</f>
        <v>75.3</v>
      </c>
      <c r="P69" s="155">
        <f t="shared" si="26"/>
        <v>107.4</v>
      </c>
      <c r="Q69" s="156">
        <f t="shared" si="23"/>
        <v>59.3</v>
      </c>
      <c r="R69" s="157">
        <f t="shared" si="14"/>
        <v>2.5413000000000001</v>
      </c>
      <c r="S69" s="163"/>
      <c r="T69" s="162">
        <v>1971</v>
      </c>
      <c r="U69" s="154">
        <f>VLOOKUP(T69,'Basisreihen Destatis 2023 B.''15'!$B$7:$I$95,3,FALSE)</f>
        <v>38.700000000000003</v>
      </c>
      <c r="V69" s="155"/>
      <c r="W69" s="155">
        <f t="shared" si="19"/>
        <v>38.700000000000003</v>
      </c>
      <c r="X69" s="155"/>
      <c r="Y69" s="155">
        <f>VLOOKUP(T69,'Basisreihen Destatis 2023 B.''15'!$K$7:$R$91,6,FALSE)</f>
        <v>89.5</v>
      </c>
      <c r="Z69" s="155">
        <f t="shared" si="27"/>
        <v>106.5</v>
      </c>
      <c r="AA69" s="155"/>
      <c r="AB69" s="155">
        <f>VLOOKUP(T69,'Basisreihen Destatis 2023 B.''15'!$K$7:$R$91,7,FALSE)</f>
        <v>50.8</v>
      </c>
      <c r="AC69" s="155">
        <f t="shared" si="29"/>
        <v>46.2</v>
      </c>
      <c r="AD69" s="156">
        <f t="shared" si="24"/>
        <v>51.5</v>
      </c>
      <c r="AE69" s="157">
        <f t="shared" si="15"/>
        <v>2.9903</v>
      </c>
      <c r="AG69" s="162">
        <v>1971</v>
      </c>
      <c r="AH69" s="154">
        <f>VLOOKUP(AG69,'Basisreihen Destatis 2023 B.''15'!$B$7:$I$95,3,FALSE)</f>
        <v>38.700000000000003</v>
      </c>
      <c r="AI69" s="155"/>
      <c r="AJ69" s="155">
        <f t="shared" si="8"/>
        <v>38.700000000000003</v>
      </c>
      <c r="AK69" s="155"/>
      <c r="AL69" s="155">
        <f>VLOOKUP(AG69,'Basisreihen Destatis 2023 B.''15'!$K$7:$R$91,8,FALSE)</f>
        <v>37.9</v>
      </c>
      <c r="AM69" s="155">
        <f t="shared" si="30"/>
        <v>39.200000000000003</v>
      </c>
      <c r="AN69" s="156">
        <f t="shared" si="25"/>
        <v>39</v>
      </c>
      <c r="AO69" s="157">
        <f t="shared" si="16"/>
        <v>3.9127999999999998</v>
      </c>
      <c r="AQ69" s="162">
        <v>1971</v>
      </c>
      <c r="AR69" s="154"/>
      <c r="AS69" s="155">
        <f>VLOOKUP(AQ69,'Basisreihen Destatis 2023 B.''15'!$K$7:$R$91,8,FALSE)</f>
        <v>37.9</v>
      </c>
      <c r="AT69" s="156">
        <f t="shared" si="28"/>
        <v>39.200000000000003</v>
      </c>
      <c r="AU69" s="157">
        <f t="shared" si="17"/>
        <v>3.7985000000000002</v>
      </c>
    </row>
    <row r="70" spans="1:47" x14ac:dyDescent="0.6">
      <c r="A70" s="233"/>
      <c r="B70" s="162">
        <v>1970</v>
      </c>
      <c r="C70" s="154">
        <f>VLOOKUP(B70,'Basisreihen Destatis 2023 B.''15'!$B$7:$I$95,2,FALSE)</f>
        <v>25.8</v>
      </c>
      <c r="D70" s="155"/>
      <c r="E70" s="155">
        <f t="shared" si="18"/>
        <v>25.8</v>
      </c>
      <c r="F70" s="155"/>
      <c r="G70" s="156">
        <f t="shared" si="22"/>
        <v>25.8</v>
      </c>
      <c r="H70" s="157">
        <f t="shared" si="13"/>
        <v>6.3061999999999996</v>
      </c>
      <c r="I70" s="163"/>
      <c r="J70" s="162">
        <v>1970</v>
      </c>
      <c r="K70" s="154">
        <f>VLOOKUP(J70,'Basisreihen Destatis 2023 B.''15'!$B$7:$I$95,3,FALSE)</f>
        <v>35.799999999999997</v>
      </c>
      <c r="L70" s="155"/>
      <c r="M70" s="155">
        <f t="shared" si="1"/>
        <v>35.799999999999997</v>
      </c>
      <c r="N70" s="155"/>
      <c r="O70" s="155">
        <f>VLOOKUP(J70,'Basisreihen Destatis 2023 B.''15'!$K$7:$R$91,5,FALSE)</f>
        <v>83.8</v>
      </c>
      <c r="P70" s="155">
        <f t="shared" si="26"/>
        <v>119.6</v>
      </c>
      <c r="Q70" s="156">
        <f t="shared" si="23"/>
        <v>60.9</v>
      </c>
      <c r="R70" s="157">
        <f>ROUND($Q$17/Q70,4)</f>
        <v>2.4744999999999999</v>
      </c>
      <c r="S70" s="163"/>
      <c r="T70" s="162">
        <v>1970</v>
      </c>
      <c r="U70" s="154">
        <f>VLOOKUP(T70,'Basisreihen Destatis 2023 B.''15'!$B$7:$I$95,3,FALSE)</f>
        <v>35.799999999999997</v>
      </c>
      <c r="V70" s="155"/>
      <c r="W70" s="155">
        <f t="shared" si="19"/>
        <v>35.799999999999997</v>
      </c>
      <c r="X70" s="155"/>
      <c r="Y70" s="155">
        <f>VLOOKUP(T70,'Basisreihen Destatis 2023 B.''15'!$K$7:$R$91,6,FALSE)</f>
        <v>105.3</v>
      </c>
      <c r="Z70" s="155">
        <f t="shared" si="27"/>
        <v>125.3</v>
      </c>
      <c r="AA70" s="155"/>
      <c r="AB70" s="155">
        <f>VLOOKUP(T70,'Basisreihen Destatis 2023 B.''15'!$K$7:$R$91,7,FALSE)</f>
        <v>47.6</v>
      </c>
      <c r="AC70" s="155">
        <f t="shared" si="29"/>
        <v>43.3</v>
      </c>
      <c r="AD70" s="156">
        <f t="shared" si="24"/>
        <v>51.9</v>
      </c>
      <c r="AE70" s="157">
        <f t="shared" si="15"/>
        <v>2.9672000000000001</v>
      </c>
      <c r="AG70" s="162">
        <v>1970</v>
      </c>
      <c r="AH70" s="154">
        <f>VLOOKUP(AG70,'Basisreihen Destatis 2023 B.''15'!$B$7:$I$95,3,FALSE)</f>
        <v>35.799999999999997</v>
      </c>
      <c r="AI70" s="155"/>
      <c r="AJ70" s="155">
        <f t="shared" si="8"/>
        <v>35.799999999999997</v>
      </c>
      <c r="AK70" s="155"/>
      <c r="AL70" s="155">
        <f>VLOOKUP(AG70,'Basisreihen Destatis 2023 B.''15'!$K$7:$R$91,8,FALSE)</f>
        <v>36.4</v>
      </c>
      <c r="AM70" s="155">
        <f t="shared" si="30"/>
        <v>37.700000000000003</v>
      </c>
      <c r="AN70" s="156">
        <f t="shared" si="25"/>
        <v>37</v>
      </c>
      <c r="AO70" s="157">
        <f t="shared" si="16"/>
        <v>4.1242999999999999</v>
      </c>
      <c r="AQ70" s="162">
        <v>1970</v>
      </c>
      <c r="AR70" s="154"/>
      <c r="AS70" s="155">
        <f>VLOOKUP(AQ70,'Basisreihen Destatis 2023 B.''15'!$K$7:$R$91,8,FALSE)</f>
        <v>36.4</v>
      </c>
      <c r="AT70" s="156">
        <f t="shared" si="28"/>
        <v>37.700000000000003</v>
      </c>
      <c r="AU70" s="157">
        <f t="shared" si="17"/>
        <v>3.9496000000000002</v>
      </c>
    </row>
    <row r="71" spans="1:47" x14ac:dyDescent="0.6">
      <c r="A71" s="233"/>
      <c r="B71" s="162">
        <v>1969</v>
      </c>
      <c r="C71" s="154">
        <f>VLOOKUP(B71,'Basisreihen Destatis 2023 B.''15'!$B$7:$I$95,2,FALSE)</f>
        <v>21.8</v>
      </c>
      <c r="D71" s="155"/>
      <c r="E71" s="155">
        <f>ROUND(IF(C71&gt;0,C71,D71*$C$72/$D$72),1)</f>
        <v>21.8</v>
      </c>
      <c r="F71" s="155"/>
      <c r="G71" s="156">
        <f t="shared" si="22"/>
        <v>21.8</v>
      </c>
      <c r="H71" s="157">
        <f t="shared" si="13"/>
        <v>7.4633000000000003</v>
      </c>
      <c r="I71" s="163"/>
      <c r="J71" s="162">
        <v>1969</v>
      </c>
      <c r="K71" s="154">
        <f>VLOOKUP(J71,'Basisreihen Destatis 2023 B.''15'!$B$7:$I$95,3,FALSE)</f>
        <v>30.6</v>
      </c>
      <c r="L71" s="155"/>
      <c r="M71" s="155">
        <f t="shared" si="1"/>
        <v>30.6</v>
      </c>
      <c r="N71" s="155"/>
      <c r="O71" s="155">
        <f>VLOOKUP(J71,'Basisreihen Destatis 2023 B.''15'!$K$7:$R$91,5,FALSE)</f>
        <v>82.1</v>
      </c>
      <c r="P71" s="155">
        <f t="shared" si="26"/>
        <v>117.1</v>
      </c>
      <c r="Q71" s="156">
        <f t="shared" si="23"/>
        <v>56.6</v>
      </c>
      <c r="R71" s="157">
        <f t="shared" si="14"/>
        <v>2.6625000000000001</v>
      </c>
      <c r="S71" s="163"/>
      <c r="T71" s="162">
        <v>1969</v>
      </c>
      <c r="U71" s="154">
        <f>VLOOKUP(T71,'Basisreihen Destatis 2023 B.''15'!$B$7:$I$95,3,FALSE)</f>
        <v>30.6</v>
      </c>
      <c r="V71" s="155"/>
      <c r="W71" s="155">
        <f>ROUND(IF(U71&gt;0,U71,V71*$U$72/$V$72),1)</f>
        <v>30.6</v>
      </c>
      <c r="X71" s="155"/>
      <c r="Y71" s="155">
        <f>VLOOKUP(T71,'Basisreihen Destatis 2023 B.''15'!$K$7:$R$91,6,FALSE)</f>
        <v>101.6</v>
      </c>
      <c r="Z71" s="155">
        <f t="shared" si="27"/>
        <v>120.9</v>
      </c>
      <c r="AA71" s="155"/>
      <c r="AB71" s="155">
        <f>VLOOKUP(T71,'Basisreihen Destatis 2023 B.''15'!$K$7:$R$91,7,FALSE)</f>
        <v>40.799999999999997</v>
      </c>
      <c r="AC71" s="155">
        <f t="shared" si="29"/>
        <v>37.1</v>
      </c>
      <c r="AD71" s="156">
        <f t="shared" si="24"/>
        <v>46.4</v>
      </c>
      <c r="AE71" s="157">
        <f t="shared" si="15"/>
        <v>3.319</v>
      </c>
      <c r="AG71" s="162">
        <v>1969</v>
      </c>
      <c r="AH71" s="154">
        <f>VLOOKUP(AG71,'Basisreihen Destatis 2023 B.''15'!$B$7:$I$95,3,FALSE)</f>
        <v>30.6</v>
      </c>
      <c r="AI71" s="155"/>
      <c r="AJ71" s="155">
        <f t="shared" si="8"/>
        <v>30.6</v>
      </c>
      <c r="AK71" s="155"/>
      <c r="AL71" s="155">
        <f>VLOOKUP(AG71,'Basisreihen Destatis 2023 B.''15'!$K$7:$R$91,8,FALSE)</f>
        <v>34.700000000000003</v>
      </c>
      <c r="AM71" s="155">
        <f t="shared" si="30"/>
        <v>35.9</v>
      </c>
      <c r="AN71" s="156">
        <f t="shared" si="25"/>
        <v>34</v>
      </c>
      <c r="AO71" s="157">
        <f t="shared" si="16"/>
        <v>4.4882</v>
      </c>
      <c r="AQ71" s="162">
        <v>1969</v>
      </c>
      <c r="AR71" s="154"/>
      <c r="AS71" s="155">
        <f>VLOOKUP(AQ71,'Basisreihen Destatis 2023 B.''15'!$K$7:$R$91,8,FALSE)</f>
        <v>34.700000000000003</v>
      </c>
      <c r="AT71" s="156">
        <f t="shared" si="28"/>
        <v>35.9</v>
      </c>
      <c r="AU71" s="157">
        <f t="shared" si="17"/>
        <v>4.1475999999999997</v>
      </c>
    </row>
    <row r="72" spans="1:47" x14ac:dyDescent="0.6">
      <c r="A72" s="233"/>
      <c r="B72" s="162">
        <v>1968</v>
      </c>
      <c r="C72" s="154">
        <f>VLOOKUP(B72,'Basisreihen Destatis 2023 B.''15'!$B$7:$I$95,2,FALSE)</f>
        <v>20.3</v>
      </c>
      <c r="D72" s="155">
        <f>VLOOKUP(B72,'Basisreihen Destatis 2023 B.''15'!$T$7:$W$125,2,FALSE)</f>
        <v>18.7</v>
      </c>
      <c r="E72" s="155">
        <f>ROUND(IF(C72&gt;0,C72,D72*$C$72/$D$72),1)</f>
        <v>20.3</v>
      </c>
      <c r="F72" s="155"/>
      <c r="G72" s="156">
        <f t="shared" si="22"/>
        <v>20.3</v>
      </c>
      <c r="H72" s="157">
        <f t="shared" si="13"/>
        <v>8.0147999999999993</v>
      </c>
      <c r="I72" s="163"/>
      <c r="J72" s="162">
        <v>1968</v>
      </c>
      <c r="K72" s="154">
        <f>VLOOKUP(J72,'Basisreihen Destatis 2023 B.''15'!$B$7:$I$95,3,FALSE)</f>
        <v>29.3</v>
      </c>
      <c r="L72" s="155">
        <f>VLOOKUP(J72,'Basisreihen Destatis 2023 B.''15'!$T$7:$W$125,3,FALSE)</f>
        <v>27.2</v>
      </c>
      <c r="M72" s="155">
        <f>ROUND(IF(K72&gt;0,K72,L72*$K$72/$L$72),1)</f>
        <v>29.3</v>
      </c>
      <c r="N72" s="155"/>
      <c r="O72" s="155">
        <f>VLOOKUP(J72,'Basisreihen Destatis 2023 B.''15'!$K$7:$R$91,5,FALSE)</f>
        <v>78.5</v>
      </c>
      <c r="P72" s="155">
        <f t="shared" si="26"/>
        <v>112</v>
      </c>
      <c r="Q72" s="156">
        <f t="shared" si="23"/>
        <v>54.1</v>
      </c>
      <c r="R72" s="157">
        <f t="shared" si="14"/>
        <v>2.7856000000000001</v>
      </c>
      <c r="S72" s="163"/>
      <c r="T72" s="162">
        <v>1968</v>
      </c>
      <c r="U72" s="154">
        <f>VLOOKUP(T72,'Basisreihen Destatis 2023 B.''15'!$B$7:$I$95,3,FALSE)</f>
        <v>29.3</v>
      </c>
      <c r="V72" s="155">
        <f>VLOOKUP(T72,'Basisreihen Destatis 2023 B.''15'!$T$7:$W$125,3,FALSE)</f>
        <v>27.2</v>
      </c>
      <c r="W72" s="155">
        <f>ROUND(IF(U72&gt;0,U72,V72*$U$72/$V$72),1)</f>
        <v>29.3</v>
      </c>
      <c r="X72" s="155"/>
      <c r="Y72" s="155">
        <f>VLOOKUP(T72,'Basisreihen Destatis 2023 B.''15'!$K$7:$R$91,6,FALSE)</f>
        <v>93.9</v>
      </c>
      <c r="Z72" s="155">
        <f t="shared" si="27"/>
        <v>111.7</v>
      </c>
      <c r="AA72" s="155"/>
      <c r="AB72" s="155">
        <f>VLOOKUP(T72,'Basisreihen Destatis 2023 B.''15'!$K$7:$R$91,7,FALSE)</f>
        <v>36.1</v>
      </c>
      <c r="AC72" s="155">
        <f t="shared" si="29"/>
        <v>32.799999999999997</v>
      </c>
      <c r="AD72" s="156">
        <f t="shared" si="24"/>
        <v>42.9</v>
      </c>
      <c r="AE72" s="157">
        <f t="shared" si="15"/>
        <v>3.5897000000000001</v>
      </c>
      <c r="AG72" s="162">
        <v>1968</v>
      </c>
      <c r="AH72" s="154">
        <f>VLOOKUP(AG72,'Basisreihen Destatis 2023 B.''15'!$B$7:$I$95,3,FALSE)</f>
        <v>29.3</v>
      </c>
      <c r="AI72" s="155">
        <f>VLOOKUP(AG72,'Basisreihen Destatis 2023 B.''15'!$T$7:$W$125,3,FALSE)</f>
        <v>27.2</v>
      </c>
      <c r="AJ72" s="155">
        <f>ROUND(IF(AH72&gt;0,AH72,AI72*$AH$72/$AI$72),1)</f>
        <v>29.3</v>
      </c>
      <c r="AK72" s="155"/>
      <c r="AL72" s="155">
        <f>VLOOKUP(AG72,'Basisreihen Destatis 2023 B.''15'!$K$7:$R$91,8,FALSE)</f>
        <v>34.1</v>
      </c>
      <c r="AM72" s="155">
        <f t="shared" si="30"/>
        <v>35.299999999999997</v>
      </c>
      <c r="AN72" s="156">
        <f t="shared" si="25"/>
        <v>33.200000000000003</v>
      </c>
      <c r="AO72" s="157">
        <f t="shared" si="16"/>
        <v>4.5964</v>
      </c>
      <c r="AQ72" s="162">
        <v>1968</v>
      </c>
      <c r="AR72" s="154"/>
      <c r="AS72" s="155">
        <f>VLOOKUP(AQ72,'Basisreihen Destatis 2023 B.''15'!$K$7:$R$91,8,FALSE)</f>
        <v>34.1</v>
      </c>
      <c r="AT72" s="156">
        <f t="shared" si="28"/>
        <v>35.299999999999997</v>
      </c>
      <c r="AU72" s="157">
        <f t="shared" si="17"/>
        <v>4.2180999999999997</v>
      </c>
    </row>
    <row r="73" spans="1:47" x14ac:dyDescent="0.6">
      <c r="A73" s="233"/>
      <c r="B73" s="162">
        <v>1967</v>
      </c>
      <c r="C73" s="154"/>
      <c r="D73" s="155">
        <f>VLOOKUP(B73,'Basisreihen Destatis 2023 B.''15'!$T$7:$W$125,2,FALSE)</f>
        <v>17.8</v>
      </c>
      <c r="E73" s="155">
        <f>ROUND(IF(C73&gt;0,C73,D73*$C$72/$D$72),1)</f>
        <v>19.3</v>
      </c>
      <c r="F73" s="155"/>
      <c r="G73" s="156">
        <f t="shared" si="22"/>
        <v>19.3</v>
      </c>
      <c r="H73" s="157">
        <f t="shared" si="13"/>
        <v>8.4300999999999995</v>
      </c>
      <c r="I73" s="163"/>
      <c r="J73" s="162">
        <v>1967</v>
      </c>
      <c r="K73" s="154"/>
      <c r="L73" s="155">
        <f>VLOOKUP(J73,'Basisreihen Destatis 2023 B.''15'!$T$7:$W$125,3,FALSE)</f>
        <v>25.8</v>
      </c>
      <c r="M73" s="155">
        <f t="shared" ref="M73:M82" si="31">ROUND(IF(K73&gt;0,K73,L73*$K$72/$L$72),1)</f>
        <v>27.8</v>
      </c>
      <c r="N73" s="155"/>
      <c r="O73" s="155">
        <f>VLOOKUP(J73,'Basisreihen Destatis 2023 B.''15'!$K$7:$R$91,5,FALSE)</f>
        <v>80.599999999999994</v>
      </c>
      <c r="P73" s="155">
        <f t="shared" si="26"/>
        <v>115</v>
      </c>
      <c r="Q73" s="156">
        <f t="shared" si="23"/>
        <v>54</v>
      </c>
      <c r="R73" s="157">
        <f t="shared" si="14"/>
        <v>2.7907000000000002</v>
      </c>
      <c r="S73" s="163"/>
      <c r="T73" s="162">
        <v>1967</v>
      </c>
      <c r="U73" s="154"/>
      <c r="V73" s="155">
        <f>VLOOKUP(T73,'Basisreihen Destatis 2023 B.''15'!$T$7:$W$125,3,FALSE)</f>
        <v>25.8</v>
      </c>
      <c r="W73" s="155">
        <f>ROUND(IF(U73&gt;0,U73,V73*$U$72/$V$72),1)</f>
        <v>27.8</v>
      </c>
      <c r="X73" s="155"/>
      <c r="Y73" s="155">
        <f>VLOOKUP(T73,'Basisreihen Destatis 2023 B.''15'!$K$7:$R$91,6,FALSE)</f>
        <v>101.4</v>
      </c>
      <c r="Z73" s="155">
        <f t="shared" si="27"/>
        <v>120.6</v>
      </c>
      <c r="AA73" s="155"/>
      <c r="AB73" s="155">
        <f>VLOOKUP(T73,'Basisreihen Destatis 2023 B.''15'!$K$7:$R$91,7,FALSE)</f>
        <v>36.200000000000003</v>
      </c>
      <c r="AC73" s="155">
        <f t="shared" si="29"/>
        <v>32.9</v>
      </c>
      <c r="AD73" s="156">
        <f t="shared" si="24"/>
        <v>43.5</v>
      </c>
      <c r="AE73" s="157">
        <f t="shared" si="15"/>
        <v>3.5402</v>
      </c>
      <c r="AG73" s="162">
        <v>1967</v>
      </c>
      <c r="AH73" s="154"/>
      <c r="AI73" s="155">
        <f>VLOOKUP(AG73,'Basisreihen Destatis 2023 B.''15'!$T$7:$W$125,3,FALSE)</f>
        <v>25.8</v>
      </c>
      <c r="AJ73" s="155">
        <f t="shared" ref="AJ73:AJ82" si="32">ROUND(IF(AH73&gt;0,AH73,AI73*$AH$72/$AI$72),1)</f>
        <v>27.8</v>
      </c>
      <c r="AK73" s="155"/>
      <c r="AL73" s="155">
        <f>VLOOKUP(AG73,'Basisreihen Destatis 2023 B.''15'!$K$7:$R$91,8,FALSE)</f>
        <v>34.200000000000003</v>
      </c>
      <c r="AM73" s="155">
        <f t="shared" si="30"/>
        <v>35.4</v>
      </c>
      <c r="AN73" s="156">
        <f t="shared" si="25"/>
        <v>32.700000000000003</v>
      </c>
      <c r="AO73" s="157">
        <f t="shared" si="16"/>
        <v>4.6666999999999996</v>
      </c>
      <c r="AQ73" s="162">
        <v>1967</v>
      </c>
      <c r="AR73" s="154"/>
      <c r="AS73" s="155">
        <f>VLOOKUP(AQ73,'Basisreihen Destatis 2023 B.''15'!$K$7:$R$91,8,FALSE)</f>
        <v>34.200000000000003</v>
      </c>
      <c r="AT73" s="156">
        <f t="shared" si="28"/>
        <v>35.4</v>
      </c>
      <c r="AU73" s="157">
        <f t="shared" si="17"/>
        <v>4.2061999999999999</v>
      </c>
    </row>
    <row r="74" spans="1:47" x14ac:dyDescent="0.6">
      <c r="A74" s="233"/>
      <c r="B74" s="162">
        <v>1966</v>
      </c>
      <c r="C74" s="154"/>
      <c r="D74" s="155">
        <f>VLOOKUP(B74,'Basisreihen Destatis 2023 B.''15'!$T$7:$W$125,2,FALSE)</f>
        <v>18.7</v>
      </c>
      <c r="E74" s="155">
        <f>ROUND(IF(C74&gt;0,C74,D74*$C$72/$D$72),1)</f>
        <v>20.3</v>
      </c>
      <c r="F74" s="155"/>
      <c r="G74" s="156">
        <f t="shared" si="22"/>
        <v>20.3</v>
      </c>
      <c r="H74" s="157">
        <f t="shared" si="13"/>
        <v>8.0147999999999993</v>
      </c>
      <c r="I74" s="163"/>
      <c r="J74" s="162">
        <v>1966</v>
      </c>
      <c r="K74" s="154"/>
      <c r="L74" s="155">
        <f>VLOOKUP(J74,'Basisreihen Destatis 2023 B.''15'!$T$7:$W$125,3,FALSE)</f>
        <v>26.9</v>
      </c>
      <c r="M74" s="155">
        <f t="shared" si="31"/>
        <v>29</v>
      </c>
      <c r="N74" s="155"/>
      <c r="O74" s="155">
        <f>VLOOKUP(J74,'Basisreihen Destatis 2023 B.''15'!$K$7:$R$91,5,FALSE)</f>
        <v>90.8</v>
      </c>
      <c r="P74" s="155">
        <f t="shared" si="26"/>
        <v>129.6</v>
      </c>
      <c r="Q74" s="156">
        <f t="shared" si="23"/>
        <v>59.2</v>
      </c>
      <c r="R74" s="157">
        <f t="shared" si="14"/>
        <v>2.5455999999999999</v>
      </c>
      <c r="S74" s="163"/>
      <c r="T74" s="162">
        <v>1966</v>
      </c>
      <c r="U74" s="154"/>
      <c r="V74" s="155">
        <f>VLOOKUP(T74,'Basisreihen Destatis 2023 B.''15'!$T$7:$W$125,3,FALSE)</f>
        <v>26.9</v>
      </c>
      <c r="W74" s="155">
        <f t="shared" ref="W74:W81" si="33">ROUND(IF(U74&gt;0,U74,V74*$U$72/$V$72),1)</f>
        <v>29</v>
      </c>
      <c r="X74" s="155"/>
      <c r="Y74" s="155">
        <f>VLOOKUP(T74,'Basisreihen Destatis 2023 B.''15'!$K$7:$R$91,6,FALSE)</f>
        <v>115.2</v>
      </c>
      <c r="Z74" s="155">
        <f t="shared" si="27"/>
        <v>137</v>
      </c>
      <c r="AA74" s="155"/>
      <c r="AB74" s="155">
        <f>VLOOKUP(T74,'Basisreihen Destatis 2023 B.''15'!$K$7:$R$91,7,FALSE)</f>
        <v>40.5</v>
      </c>
      <c r="AC74" s="155">
        <f t="shared" si="29"/>
        <v>36.799999999999997</v>
      </c>
      <c r="AD74" s="156">
        <f t="shared" si="24"/>
        <v>47.9</v>
      </c>
      <c r="AE74" s="157">
        <f t="shared" si="15"/>
        <v>3.2149999999999999</v>
      </c>
      <c r="AG74" s="162">
        <v>1966</v>
      </c>
      <c r="AH74" s="154"/>
      <c r="AI74" s="155">
        <f>VLOOKUP(AG74,'Basisreihen Destatis 2023 B.''15'!$T$7:$W$125,3,FALSE)</f>
        <v>26.9</v>
      </c>
      <c r="AJ74" s="155">
        <f>ROUND(IF(AH74&gt;0,AH74,AI74*$AH$72/$AI$72),1)</f>
        <v>29</v>
      </c>
      <c r="AK74" s="155"/>
      <c r="AL74" s="155">
        <f>VLOOKUP(AG74,'Basisreihen Destatis 2023 B.''15'!$K$7:$R$91,8,FALSE)</f>
        <v>34.6</v>
      </c>
      <c r="AM74" s="155">
        <f t="shared" si="30"/>
        <v>35.799999999999997</v>
      </c>
      <c r="AN74" s="156">
        <f t="shared" si="25"/>
        <v>33.4</v>
      </c>
      <c r="AO74" s="157">
        <f t="shared" si="16"/>
        <v>4.5689000000000002</v>
      </c>
      <c r="AQ74" s="162">
        <v>1966</v>
      </c>
      <c r="AR74" s="154"/>
      <c r="AS74" s="155">
        <f>VLOOKUP(AQ74,'Basisreihen Destatis 2023 B.''15'!$K$7:$R$91,8,FALSE)</f>
        <v>34.6</v>
      </c>
      <c r="AT74" s="156">
        <f t="shared" si="28"/>
        <v>35.799999999999997</v>
      </c>
      <c r="AU74" s="157">
        <f t="shared" si="17"/>
        <v>4.1592000000000002</v>
      </c>
    </row>
    <row r="75" spans="1:47" x14ac:dyDescent="0.6">
      <c r="A75" s="233"/>
      <c r="B75" s="162">
        <v>1965</v>
      </c>
      <c r="C75" s="154"/>
      <c r="D75" s="155">
        <f>VLOOKUP(B75,'Basisreihen Destatis 2023 B.''15'!$T$7:$W$125,2,FALSE)</f>
        <v>18.2</v>
      </c>
      <c r="E75" s="155">
        <f t="shared" ref="E75:E81" si="34">ROUND(IF(C75&gt;0,C75,D75*$C$72/$D$72),1)</f>
        <v>19.8</v>
      </c>
      <c r="F75" s="155"/>
      <c r="G75" s="156">
        <f t="shared" si="22"/>
        <v>19.8</v>
      </c>
      <c r="H75" s="157">
        <f t="shared" si="13"/>
        <v>8.2172000000000001</v>
      </c>
      <c r="I75" s="163"/>
      <c r="J75" s="162">
        <v>1965</v>
      </c>
      <c r="K75" s="154"/>
      <c r="L75" s="155">
        <f>VLOOKUP(J75,'Basisreihen Destatis 2023 B.''15'!$T$7:$W$125,3,FALSE)</f>
        <v>26.7</v>
      </c>
      <c r="M75" s="155">
        <f t="shared" si="31"/>
        <v>28.8</v>
      </c>
      <c r="N75" s="155"/>
      <c r="O75" s="155">
        <f>VLOOKUP(J75,'Basisreihen Destatis 2023 B.''15'!$K$7:$R$91,5,FALSE)</f>
        <v>82.4</v>
      </c>
      <c r="P75" s="155">
        <f t="shared" si="26"/>
        <v>117.6</v>
      </c>
      <c r="Q75" s="156">
        <f t="shared" si="23"/>
        <v>55.4</v>
      </c>
      <c r="R75" s="157">
        <f t="shared" si="14"/>
        <v>2.7202000000000002</v>
      </c>
      <c r="S75" s="163"/>
      <c r="T75" s="162">
        <v>1965</v>
      </c>
      <c r="U75" s="154"/>
      <c r="V75" s="155">
        <f>VLOOKUP(T75,'Basisreihen Destatis 2023 B.''15'!$T$7:$W$125,3,FALSE)</f>
        <v>26.7</v>
      </c>
      <c r="W75" s="155">
        <f t="shared" si="33"/>
        <v>28.8</v>
      </c>
      <c r="X75" s="155"/>
      <c r="Y75" s="155">
        <f>VLOOKUP(T75,'Basisreihen Destatis 2023 B.''15'!$K$7:$R$91,6,FALSE)</f>
        <v>101.3</v>
      </c>
      <c r="Z75" s="155">
        <f t="shared" si="27"/>
        <v>120.5</v>
      </c>
      <c r="AA75" s="155"/>
      <c r="AB75" s="155">
        <f>VLOOKUP(T75,'Basisreihen Destatis 2023 B.''15'!$K$7:$R$91,7,FALSE)</f>
        <v>40</v>
      </c>
      <c r="AC75" s="155">
        <f t="shared" si="29"/>
        <v>36.4</v>
      </c>
      <c r="AD75" s="156">
        <f t="shared" si="24"/>
        <v>45.2</v>
      </c>
      <c r="AE75" s="157">
        <f t="shared" si="15"/>
        <v>3.4070999999999998</v>
      </c>
      <c r="AG75" s="162">
        <v>1965</v>
      </c>
      <c r="AH75" s="154"/>
      <c r="AI75" s="155">
        <f>VLOOKUP(AG75,'Basisreihen Destatis 2023 B.''15'!$T$7:$W$125,3,FALSE)</f>
        <v>26.7</v>
      </c>
      <c r="AJ75" s="155">
        <f t="shared" si="32"/>
        <v>28.8</v>
      </c>
      <c r="AK75" s="155"/>
      <c r="AL75" s="155">
        <f>VLOOKUP(AG75,'Basisreihen Destatis 2023 B.''15'!$K$7:$R$91,8,FALSE)</f>
        <v>34.1</v>
      </c>
      <c r="AM75" s="155">
        <f t="shared" si="30"/>
        <v>35.299999999999997</v>
      </c>
      <c r="AN75" s="156">
        <f t="shared" si="25"/>
        <v>33</v>
      </c>
      <c r="AO75" s="157">
        <f t="shared" si="16"/>
        <v>4.6242000000000001</v>
      </c>
      <c r="AQ75" s="162">
        <v>1965</v>
      </c>
      <c r="AR75" s="154"/>
      <c r="AS75" s="155">
        <f>VLOOKUP(AQ75,'Basisreihen Destatis 2023 B.''15'!$K$7:$R$91,8,FALSE)</f>
        <v>34.1</v>
      </c>
      <c r="AT75" s="156">
        <f t="shared" si="28"/>
        <v>35.299999999999997</v>
      </c>
      <c r="AU75" s="157">
        <f t="shared" si="17"/>
        <v>4.2180999999999997</v>
      </c>
    </row>
    <row r="76" spans="1:47" x14ac:dyDescent="0.6">
      <c r="A76" s="233"/>
      <c r="B76" s="162">
        <v>1964</v>
      </c>
      <c r="C76" s="154"/>
      <c r="D76" s="155">
        <f>VLOOKUP(B76,'Basisreihen Destatis 2023 B.''15'!$T$7:$W$125,2,FALSE)</f>
        <v>17.5</v>
      </c>
      <c r="E76" s="155">
        <f t="shared" si="34"/>
        <v>19</v>
      </c>
      <c r="F76" s="155"/>
      <c r="G76" s="156">
        <f t="shared" si="22"/>
        <v>19</v>
      </c>
      <c r="H76" s="157">
        <f t="shared" si="13"/>
        <v>8.5632000000000001</v>
      </c>
      <c r="I76" s="163"/>
      <c r="J76" s="162">
        <v>1964</v>
      </c>
      <c r="K76" s="154"/>
      <c r="L76" s="155">
        <f>VLOOKUP(J76,'Basisreihen Destatis 2023 B.''15'!$T$7:$W$125,3,FALSE)</f>
        <v>27.4</v>
      </c>
      <c r="M76" s="155">
        <f t="shared" si="31"/>
        <v>29.5</v>
      </c>
      <c r="N76" s="155"/>
      <c r="O76" s="155">
        <f>VLOOKUP(J76,'Basisreihen Destatis 2023 B.''15'!$K$7:$R$91,5,FALSE)</f>
        <v>74</v>
      </c>
      <c r="P76" s="155">
        <f t="shared" si="26"/>
        <v>105.6</v>
      </c>
      <c r="Q76" s="156">
        <f t="shared" si="23"/>
        <v>52.3</v>
      </c>
      <c r="R76" s="157">
        <f t="shared" si="14"/>
        <v>2.8815</v>
      </c>
      <c r="S76" s="163"/>
      <c r="T76" s="162">
        <v>1964</v>
      </c>
      <c r="U76" s="154"/>
      <c r="V76" s="155">
        <f>VLOOKUP(T76,'Basisreihen Destatis 2023 B.''15'!$T$7:$W$125,3,FALSE)</f>
        <v>27.4</v>
      </c>
      <c r="W76" s="155">
        <f>ROUND(IF(U76&gt;0,U76,V76*$U$72/$V$72),1)</f>
        <v>29.5</v>
      </c>
      <c r="X76" s="155"/>
      <c r="Y76" s="155">
        <f>VLOOKUP(T76,'Basisreihen Destatis 2023 B.''15'!$K$7:$R$91,6,FALSE)</f>
        <v>92.4</v>
      </c>
      <c r="Z76" s="155">
        <f t="shared" si="27"/>
        <v>109.9</v>
      </c>
      <c r="AA76" s="155"/>
      <c r="AB76" s="155">
        <f>VLOOKUP(T76,'Basisreihen Destatis 2023 B.''15'!$K$7:$R$91,7,FALSE)</f>
        <v>38.6</v>
      </c>
      <c r="AC76" s="155">
        <f t="shared" si="29"/>
        <v>35.1</v>
      </c>
      <c r="AD76" s="156">
        <f t="shared" si="24"/>
        <v>43.5</v>
      </c>
      <c r="AE76" s="157">
        <f t="shared" si="15"/>
        <v>3.5402</v>
      </c>
      <c r="AG76" s="162">
        <v>1964</v>
      </c>
      <c r="AH76" s="154"/>
      <c r="AI76" s="155">
        <f>VLOOKUP(AG76,'Basisreihen Destatis 2023 B.''15'!$T$7:$W$125,3,FALSE)</f>
        <v>27.4</v>
      </c>
      <c r="AJ76" s="155">
        <f t="shared" si="32"/>
        <v>29.5</v>
      </c>
      <c r="AK76" s="155"/>
      <c r="AL76" s="155">
        <f>VLOOKUP(AG76,'Basisreihen Destatis 2023 B.''15'!$K$7:$R$91,8,FALSE)</f>
        <v>33.299999999999997</v>
      </c>
      <c r="AM76" s="155">
        <f t="shared" si="30"/>
        <v>34.5</v>
      </c>
      <c r="AN76" s="156">
        <f t="shared" si="25"/>
        <v>32.799999999999997</v>
      </c>
      <c r="AO76" s="157">
        <f t="shared" si="16"/>
        <v>4.6524000000000001</v>
      </c>
      <c r="AQ76" s="162">
        <v>1964</v>
      </c>
      <c r="AR76" s="154"/>
      <c r="AS76" s="155">
        <f>VLOOKUP(AQ76,'Basisreihen Destatis 2023 B.''15'!$K$7:$R$91,8,FALSE)</f>
        <v>33.299999999999997</v>
      </c>
      <c r="AT76" s="156">
        <f t="shared" si="28"/>
        <v>34.5</v>
      </c>
      <c r="AU76" s="157">
        <f t="shared" si="17"/>
        <v>4.3159000000000001</v>
      </c>
    </row>
    <row r="77" spans="1:47" x14ac:dyDescent="0.6">
      <c r="A77" s="233"/>
      <c r="B77" s="162">
        <v>1963</v>
      </c>
      <c r="C77" s="154"/>
      <c r="D77" s="155">
        <f>VLOOKUP(B77,'Basisreihen Destatis 2023 B.''15'!$T$7:$W$125,2,FALSE)</f>
        <v>16.8</v>
      </c>
      <c r="E77" s="155">
        <f t="shared" si="34"/>
        <v>18.2</v>
      </c>
      <c r="F77" s="155"/>
      <c r="G77" s="156">
        <f t="shared" si="22"/>
        <v>18.2</v>
      </c>
      <c r="H77" s="157">
        <f t="shared" si="13"/>
        <v>8.9396000000000004</v>
      </c>
      <c r="I77" s="163"/>
      <c r="J77" s="162">
        <v>1963</v>
      </c>
      <c r="K77" s="154"/>
      <c r="L77" s="155">
        <f>VLOOKUP(J77,'Basisreihen Destatis 2023 B.''15'!$T$7:$W$125,3,FALSE)</f>
        <v>27</v>
      </c>
      <c r="M77" s="155">
        <f t="shared" si="31"/>
        <v>29.1</v>
      </c>
      <c r="N77" s="155"/>
      <c r="O77" s="155">
        <f>VLOOKUP(J77,'Basisreihen Destatis 2023 B.''15'!$K$7:$R$91,5,FALSE)</f>
        <v>65.099999999999994</v>
      </c>
      <c r="P77" s="155">
        <f t="shared" si="26"/>
        <v>92.9</v>
      </c>
      <c r="Q77" s="156">
        <f t="shared" si="23"/>
        <v>48.2</v>
      </c>
      <c r="R77" s="157">
        <f t="shared" si="14"/>
        <v>3.1265999999999998</v>
      </c>
      <c r="S77" s="163"/>
      <c r="T77" s="162">
        <v>1963</v>
      </c>
      <c r="U77" s="154"/>
      <c r="V77" s="155">
        <f>VLOOKUP(T77,'Basisreihen Destatis 2023 B.''15'!$T$7:$W$125,3,FALSE)</f>
        <v>27</v>
      </c>
      <c r="W77" s="155">
        <f t="shared" si="33"/>
        <v>29.1</v>
      </c>
      <c r="X77" s="155"/>
      <c r="Y77" s="155">
        <f>VLOOKUP(T77,'Basisreihen Destatis 2023 B.''15'!$K$7:$R$91,6,FALSE)</f>
        <v>84.8</v>
      </c>
      <c r="Z77" s="155">
        <f t="shared" si="27"/>
        <v>100.9</v>
      </c>
      <c r="AA77" s="155"/>
      <c r="AB77" s="155">
        <f>VLOOKUP(T77,'Basisreihen Destatis 2023 B.''15'!$K$7:$R$91,7,FALSE)</f>
        <v>38.6</v>
      </c>
      <c r="AC77" s="155">
        <f t="shared" si="29"/>
        <v>35.1</v>
      </c>
      <c r="AD77" s="156">
        <f t="shared" si="24"/>
        <v>42</v>
      </c>
      <c r="AE77" s="157">
        <f t="shared" si="15"/>
        <v>3.6667000000000001</v>
      </c>
      <c r="AG77" s="162">
        <v>1963</v>
      </c>
      <c r="AH77" s="154"/>
      <c r="AI77" s="155">
        <f>VLOOKUP(AG77,'Basisreihen Destatis 2023 B.''15'!$T$7:$W$125,3,FALSE)</f>
        <v>27</v>
      </c>
      <c r="AJ77" s="155">
        <f t="shared" si="32"/>
        <v>29.1</v>
      </c>
      <c r="AK77" s="155"/>
      <c r="AL77" s="155">
        <f>VLOOKUP(AG77,'Basisreihen Destatis 2023 B.''15'!$K$7:$R$91,8,FALSE)</f>
        <v>32.799999999999997</v>
      </c>
      <c r="AM77" s="155">
        <f t="shared" si="30"/>
        <v>34</v>
      </c>
      <c r="AN77" s="156">
        <f t="shared" si="25"/>
        <v>32.299999999999997</v>
      </c>
      <c r="AO77" s="157">
        <f t="shared" si="16"/>
        <v>4.7244999999999999</v>
      </c>
      <c r="AQ77" s="162">
        <v>1963</v>
      </c>
      <c r="AR77" s="154"/>
      <c r="AS77" s="155">
        <f>VLOOKUP(AQ77,'Basisreihen Destatis 2023 B.''15'!$K$7:$R$91,8,FALSE)</f>
        <v>32.799999999999997</v>
      </c>
      <c r="AT77" s="156">
        <f t="shared" si="28"/>
        <v>34</v>
      </c>
      <c r="AU77" s="157">
        <f t="shared" si="17"/>
        <v>4.3794000000000004</v>
      </c>
    </row>
    <row r="78" spans="1:47" x14ac:dyDescent="0.6">
      <c r="A78" s="233"/>
      <c r="B78" s="162">
        <v>1962</v>
      </c>
      <c r="C78" s="154"/>
      <c r="D78" s="155">
        <f>VLOOKUP(B78,'Basisreihen Destatis 2023 B.''15'!$T$7:$W$125,2,FALSE)</f>
        <v>16.100000000000001</v>
      </c>
      <c r="E78" s="155">
        <f t="shared" si="34"/>
        <v>17.5</v>
      </c>
      <c r="F78" s="155"/>
      <c r="G78" s="156">
        <f t="shared" si="22"/>
        <v>17.5</v>
      </c>
      <c r="H78" s="157">
        <f t="shared" si="13"/>
        <v>9.2971000000000004</v>
      </c>
      <c r="I78" s="163"/>
      <c r="J78" s="162">
        <v>1962</v>
      </c>
      <c r="K78" s="154"/>
      <c r="L78" s="155">
        <f>VLOOKUP(J78,'Basisreihen Destatis 2023 B.''15'!$T$7:$W$125,3,FALSE)</f>
        <v>25.8</v>
      </c>
      <c r="M78" s="155">
        <f t="shared" si="31"/>
        <v>27.8</v>
      </c>
      <c r="N78" s="155"/>
      <c r="O78" s="155">
        <f>VLOOKUP(J78,'Basisreihen Destatis 2023 B.''15'!$K$7:$R$91,5,FALSE)</f>
        <v>65.900000000000006</v>
      </c>
      <c r="P78" s="155">
        <f t="shared" si="26"/>
        <v>94</v>
      </c>
      <c r="Q78" s="156">
        <f t="shared" si="23"/>
        <v>47.7</v>
      </c>
      <c r="R78" s="157">
        <f t="shared" si="14"/>
        <v>3.1593</v>
      </c>
      <c r="S78" s="163"/>
      <c r="T78" s="162">
        <v>1962</v>
      </c>
      <c r="U78" s="154"/>
      <c r="V78" s="155">
        <f>VLOOKUP(T78,'Basisreihen Destatis 2023 B.''15'!$T$7:$W$125,3,FALSE)</f>
        <v>25.8</v>
      </c>
      <c r="W78" s="155">
        <f t="shared" si="33"/>
        <v>27.8</v>
      </c>
      <c r="X78" s="155"/>
      <c r="Y78" s="155">
        <f>VLOOKUP(T78,'Basisreihen Destatis 2023 B.''15'!$K$7:$R$91,6,FALSE)</f>
        <v>89.2</v>
      </c>
      <c r="Z78" s="155">
        <f t="shared" si="27"/>
        <v>106.1</v>
      </c>
      <c r="AA78" s="155"/>
      <c r="AB78" s="155">
        <f>VLOOKUP(T78,'Basisreihen Destatis 2023 B.''15'!$K$7:$R$91,7,FALSE)</f>
        <v>39.1</v>
      </c>
      <c r="AC78" s="155">
        <f t="shared" si="29"/>
        <v>35.6</v>
      </c>
      <c r="AD78" s="156">
        <f t="shared" si="24"/>
        <v>42.3</v>
      </c>
      <c r="AE78" s="157">
        <f t="shared" si="15"/>
        <v>3.6406999999999998</v>
      </c>
      <c r="AG78" s="162">
        <v>1962</v>
      </c>
      <c r="AH78" s="154"/>
      <c r="AI78" s="155">
        <f>VLOOKUP(AG78,'Basisreihen Destatis 2023 B.''15'!$T$7:$W$125,3,FALSE)</f>
        <v>25.8</v>
      </c>
      <c r="AJ78" s="155">
        <f t="shared" si="32"/>
        <v>27.8</v>
      </c>
      <c r="AK78" s="155"/>
      <c r="AL78" s="155">
        <f>VLOOKUP(AG78,'Basisreihen Destatis 2023 B.''15'!$K$7:$R$91,8,FALSE)</f>
        <v>32.6</v>
      </c>
      <c r="AM78" s="155">
        <f t="shared" si="30"/>
        <v>33.700000000000003</v>
      </c>
      <c r="AN78" s="156">
        <f t="shared" si="25"/>
        <v>31.6</v>
      </c>
      <c r="AO78" s="157">
        <f t="shared" si="16"/>
        <v>4.8291000000000004</v>
      </c>
      <c r="AQ78" s="162">
        <v>1962</v>
      </c>
      <c r="AR78" s="154"/>
      <c r="AS78" s="155">
        <f>VLOOKUP(AQ78,'Basisreihen Destatis 2023 B.''15'!$K$7:$R$91,8,FALSE)</f>
        <v>32.6</v>
      </c>
      <c r="AT78" s="156">
        <f t="shared" si="28"/>
        <v>33.700000000000003</v>
      </c>
      <c r="AU78" s="157">
        <f t="shared" si="17"/>
        <v>4.4184000000000001</v>
      </c>
    </row>
    <row r="79" spans="1:47" x14ac:dyDescent="0.6">
      <c r="A79" s="233"/>
      <c r="B79" s="162">
        <v>1961</v>
      </c>
      <c r="C79" s="154"/>
      <c r="D79" s="155">
        <f>VLOOKUP(B79,'Basisreihen Destatis 2023 B.''15'!$T$7:$W$125,2,FALSE)</f>
        <v>15</v>
      </c>
      <c r="E79" s="155">
        <f t="shared" si="34"/>
        <v>16.3</v>
      </c>
      <c r="F79" s="155"/>
      <c r="G79" s="156">
        <f t="shared" si="22"/>
        <v>16.3</v>
      </c>
      <c r="H79" s="157">
        <f t="shared" si="13"/>
        <v>9.9816000000000003</v>
      </c>
      <c r="I79" s="163"/>
      <c r="J79" s="162">
        <v>1961</v>
      </c>
      <c r="K79" s="154"/>
      <c r="L79" s="155">
        <f>VLOOKUP(J79,'Basisreihen Destatis 2023 B.''15'!$T$7:$W$125,3,FALSE)</f>
        <v>24.2</v>
      </c>
      <c r="M79" s="155">
        <f t="shared" si="31"/>
        <v>26.1</v>
      </c>
      <c r="N79" s="155"/>
      <c r="O79" s="155">
        <f>VLOOKUP(J79,'Basisreihen Destatis 2023 B.''15'!$K$7:$R$91,5,FALSE)</f>
        <v>66.2</v>
      </c>
      <c r="P79" s="155">
        <f t="shared" si="26"/>
        <v>94.5</v>
      </c>
      <c r="Q79" s="156">
        <f t="shared" si="23"/>
        <v>46.6</v>
      </c>
      <c r="R79" s="157">
        <f t="shared" si="14"/>
        <v>3.2339000000000002</v>
      </c>
      <c r="S79" s="163"/>
      <c r="T79" s="162">
        <v>1961</v>
      </c>
      <c r="U79" s="154"/>
      <c r="V79" s="155">
        <f>VLOOKUP(T79,'Basisreihen Destatis 2023 B.''15'!$T$7:$W$125,3,FALSE)</f>
        <v>24.2</v>
      </c>
      <c r="W79" s="155">
        <f t="shared" si="33"/>
        <v>26.1</v>
      </c>
      <c r="X79" s="155"/>
      <c r="Y79" s="155">
        <f>VLOOKUP(T79,'Basisreihen Destatis 2023 B.''15'!$K$7:$R$91,6,FALSE)</f>
        <v>92.9</v>
      </c>
      <c r="Z79" s="155">
        <f t="shared" si="27"/>
        <v>110.5</v>
      </c>
      <c r="AA79" s="155"/>
      <c r="AB79" s="155">
        <f>VLOOKUP(T79,'Basisreihen Destatis 2023 B.''15'!$K$7:$R$91,7,FALSE)</f>
        <v>37</v>
      </c>
      <c r="AC79" s="155">
        <f t="shared" si="29"/>
        <v>33.700000000000003</v>
      </c>
      <c r="AD79" s="156">
        <f t="shared" si="24"/>
        <v>41.4</v>
      </c>
      <c r="AE79" s="157">
        <f t="shared" si="15"/>
        <v>3.7198000000000002</v>
      </c>
      <c r="AG79" s="162">
        <v>1961</v>
      </c>
      <c r="AH79" s="154"/>
      <c r="AI79" s="155">
        <f>VLOOKUP(AG79,'Basisreihen Destatis 2023 B.''15'!$T$7:$W$125,3,FALSE)</f>
        <v>24.2</v>
      </c>
      <c r="AJ79" s="155">
        <f t="shared" si="32"/>
        <v>26.1</v>
      </c>
      <c r="AK79" s="155"/>
      <c r="AL79" s="155">
        <f>VLOOKUP(AG79,'Basisreihen Destatis 2023 B.''15'!$K$7:$R$91,8,FALSE)</f>
        <v>32.4</v>
      </c>
      <c r="AM79" s="155">
        <f t="shared" si="30"/>
        <v>33.5</v>
      </c>
      <c r="AN79" s="156">
        <f t="shared" si="25"/>
        <v>30.9</v>
      </c>
      <c r="AO79" s="157">
        <f t="shared" si="16"/>
        <v>4.9385000000000003</v>
      </c>
      <c r="AQ79" s="162">
        <v>1961</v>
      </c>
      <c r="AR79" s="154"/>
      <c r="AS79" s="155">
        <f>VLOOKUP(AQ79,'Basisreihen Destatis 2023 B.''15'!$K$7:$R$91,8,FALSE)</f>
        <v>32.4</v>
      </c>
      <c r="AT79" s="156">
        <f t="shared" si="28"/>
        <v>33.5</v>
      </c>
      <c r="AU79" s="157">
        <f t="shared" si="17"/>
        <v>4.4447999999999999</v>
      </c>
    </row>
    <row r="80" spans="1:47" x14ac:dyDescent="0.6">
      <c r="A80" s="233"/>
      <c r="B80" s="162">
        <v>1960</v>
      </c>
      <c r="C80" s="154"/>
      <c r="D80" s="155">
        <f>VLOOKUP(B80,'Basisreihen Destatis 2023 B.''15'!$T$7:$W$125,2,FALSE)</f>
        <v>14.1</v>
      </c>
      <c r="E80" s="155">
        <f t="shared" si="34"/>
        <v>15.3</v>
      </c>
      <c r="F80" s="155"/>
      <c r="G80" s="156">
        <f t="shared" si="22"/>
        <v>15.3</v>
      </c>
      <c r="H80" s="157">
        <f t="shared" si="13"/>
        <v>10.634</v>
      </c>
      <c r="I80" s="163"/>
      <c r="J80" s="162">
        <v>1960</v>
      </c>
      <c r="K80" s="154"/>
      <c r="L80" s="155">
        <f>VLOOKUP(J80,'Basisreihen Destatis 2023 B.''15'!$T$7:$W$125,3,FALSE)</f>
        <v>22.5</v>
      </c>
      <c r="M80" s="155">
        <f t="shared" si="31"/>
        <v>24.2</v>
      </c>
      <c r="N80" s="155"/>
      <c r="O80" s="155">
        <f>VLOOKUP(J80,'Basisreihen Destatis 2023 B.''15'!$K$7:$R$91,5,FALSE)</f>
        <v>70</v>
      </c>
      <c r="P80" s="155">
        <f t="shared" si="26"/>
        <v>99.9</v>
      </c>
      <c r="Q80" s="156">
        <f t="shared" si="23"/>
        <v>46.9</v>
      </c>
      <c r="R80" s="157">
        <f t="shared" si="14"/>
        <v>3.2132000000000001</v>
      </c>
      <c r="S80" s="163"/>
      <c r="T80" s="162">
        <v>1960</v>
      </c>
      <c r="U80" s="154"/>
      <c r="V80" s="155">
        <f>VLOOKUP(T80,'Basisreihen Destatis 2023 B.''15'!$T$7:$W$125,3,FALSE)</f>
        <v>22.5</v>
      </c>
      <c r="W80" s="155">
        <f t="shared" si="33"/>
        <v>24.2</v>
      </c>
      <c r="X80" s="155"/>
      <c r="Y80" s="155">
        <f>VLOOKUP(T80,'Basisreihen Destatis 2023 B.''15'!$K$7:$R$91,6,FALSE)</f>
        <v>95</v>
      </c>
      <c r="Z80" s="155">
        <f t="shared" si="27"/>
        <v>113</v>
      </c>
      <c r="AA80" s="155"/>
      <c r="AB80" s="155">
        <f>VLOOKUP(T80,'Basisreihen Destatis 2023 B.''15'!$K$7:$R$91,7,FALSE)</f>
        <v>35.6</v>
      </c>
      <c r="AC80" s="155">
        <f t="shared" si="29"/>
        <v>32.4</v>
      </c>
      <c r="AD80" s="156">
        <f t="shared" si="24"/>
        <v>40.4</v>
      </c>
      <c r="AE80" s="157">
        <f t="shared" si="15"/>
        <v>3.8119000000000001</v>
      </c>
      <c r="AG80" s="162">
        <v>1960</v>
      </c>
      <c r="AH80" s="154"/>
      <c r="AI80" s="155">
        <f>VLOOKUP(AG80,'Basisreihen Destatis 2023 B.''15'!$T$7:$W$125,3,FALSE)</f>
        <v>22.5</v>
      </c>
      <c r="AJ80" s="155">
        <f t="shared" si="32"/>
        <v>24.2</v>
      </c>
      <c r="AK80" s="155"/>
      <c r="AL80" s="155">
        <f>VLOOKUP(AG80,'Basisreihen Destatis 2023 B.''15'!$K$7:$R$91,8,FALSE)</f>
        <v>32</v>
      </c>
      <c r="AM80" s="155">
        <f t="shared" si="30"/>
        <v>33.1</v>
      </c>
      <c r="AN80" s="156">
        <f t="shared" si="25"/>
        <v>30</v>
      </c>
      <c r="AO80" s="157">
        <f t="shared" si="16"/>
        <v>5.0867000000000004</v>
      </c>
      <c r="AQ80" s="162">
        <v>1960</v>
      </c>
      <c r="AR80" s="154"/>
      <c r="AS80" s="155">
        <f>VLOOKUP(AQ80,'Basisreihen Destatis 2023 B.''15'!$K$7:$R$91,8,FALSE)</f>
        <v>32</v>
      </c>
      <c r="AT80" s="156">
        <f t="shared" si="28"/>
        <v>33.1</v>
      </c>
      <c r="AU80" s="157">
        <f t="shared" si="17"/>
        <v>4.4984999999999999</v>
      </c>
    </row>
    <row r="81" spans="1:47" x14ac:dyDescent="0.6">
      <c r="A81" s="233"/>
      <c r="B81" s="162">
        <v>1959</v>
      </c>
      <c r="C81" s="154"/>
      <c r="D81" s="155">
        <f>VLOOKUP(B81,'Basisreihen Destatis 2023 B.''15'!$T$7:$W$125,2,FALSE)</f>
        <v>13.2</v>
      </c>
      <c r="E81" s="155">
        <f t="shared" si="34"/>
        <v>14.3</v>
      </c>
      <c r="F81" s="155"/>
      <c r="G81" s="156">
        <f>ROUND(IF(E81&gt;0,E81,F81*$E$82/$F$82),1)</f>
        <v>14.3</v>
      </c>
      <c r="H81" s="157">
        <f t="shared" si="13"/>
        <v>11.377599999999999</v>
      </c>
      <c r="I81" s="163"/>
      <c r="J81" s="162">
        <v>1959</v>
      </c>
      <c r="K81" s="154"/>
      <c r="L81" s="155">
        <f>VLOOKUP(J81,'Basisreihen Destatis 2023 B.''15'!$T$7:$W$125,3,FALSE)</f>
        <v>20.9</v>
      </c>
      <c r="M81" s="155">
        <f t="shared" si="31"/>
        <v>22.5</v>
      </c>
      <c r="N81" s="155"/>
      <c r="O81" s="155">
        <f>VLOOKUP(J81,'Basisreihen Destatis 2023 B.''15'!$K$7:$R$91,5,FALSE)</f>
        <v>69.599999999999994</v>
      </c>
      <c r="P81" s="155">
        <f t="shared" si="26"/>
        <v>99.3</v>
      </c>
      <c r="Q81" s="156">
        <f t="shared" si="23"/>
        <v>45.5</v>
      </c>
      <c r="R81" s="157">
        <f t="shared" si="14"/>
        <v>3.3121</v>
      </c>
      <c r="S81" s="163"/>
      <c r="T81" s="162">
        <v>1959</v>
      </c>
      <c r="U81" s="154"/>
      <c r="V81" s="155">
        <f>VLOOKUP(T81,'Basisreihen Destatis 2023 B.''15'!$T$7:$W$125,3,FALSE)</f>
        <v>20.9</v>
      </c>
      <c r="W81" s="155">
        <f t="shared" si="33"/>
        <v>22.5</v>
      </c>
      <c r="X81" s="155"/>
      <c r="Y81" s="155">
        <f>VLOOKUP(T81,'Basisreihen Destatis 2023 B.''15'!$K$7:$R$91,6,FALSE)</f>
        <v>93</v>
      </c>
      <c r="Z81" s="155">
        <f t="shared" si="27"/>
        <v>110.6</v>
      </c>
      <c r="AA81" s="155"/>
      <c r="AB81" s="155">
        <f>VLOOKUP(T81,'Basisreihen Destatis 2023 B.''15'!$K$7:$R$91,7,FALSE)</f>
        <v>34.200000000000003</v>
      </c>
      <c r="AC81" s="155">
        <f t="shared" si="29"/>
        <v>31.1</v>
      </c>
      <c r="AD81" s="156">
        <f t="shared" si="24"/>
        <v>38.700000000000003</v>
      </c>
      <c r="AE81" s="157">
        <f t="shared" si="15"/>
        <v>3.9792999999999998</v>
      </c>
      <c r="AG81" s="162">
        <v>1959</v>
      </c>
      <c r="AH81" s="154"/>
      <c r="AI81" s="155">
        <f>VLOOKUP(AG81,'Basisreihen Destatis 2023 B.''15'!$T$7:$W$125,3,FALSE)</f>
        <v>20.9</v>
      </c>
      <c r="AJ81" s="155">
        <f t="shared" si="32"/>
        <v>22.5</v>
      </c>
      <c r="AK81" s="155"/>
      <c r="AL81" s="155">
        <f>VLOOKUP(AG81,'Basisreihen Destatis 2023 B.''15'!$K$7:$R$91,8,FALSE)</f>
        <v>31.6</v>
      </c>
      <c r="AM81" s="155">
        <f t="shared" si="30"/>
        <v>32.700000000000003</v>
      </c>
      <c r="AN81" s="156">
        <f t="shared" si="25"/>
        <v>29.1</v>
      </c>
      <c r="AO81" s="157">
        <f t="shared" si="16"/>
        <v>5.2439999999999998</v>
      </c>
      <c r="AQ81" s="162">
        <v>1959</v>
      </c>
      <c r="AR81" s="154"/>
      <c r="AS81" s="155">
        <f>VLOOKUP(AQ81,'Basisreihen Destatis 2023 B.''15'!$K$7:$R$91,8,FALSE)</f>
        <v>31.6</v>
      </c>
      <c r="AT81" s="156">
        <f t="shared" si="28"/>
        <v>32.700000000000003</v>
      </c>
      <c r="AU81" s="157">
        <f t="shared" si="17"/>
        <v>4.5534999999999997</v>
      </c>
    </row>
    <row r="82" spans="1:47" x14ac:dyDescent="0.6">
      <c r="A82" s="233"/>
      <c r="B82" s="162">
        <v>1958</v>
      </c>
      <c r="C82" s="154"/>
      <c r="D82" s="155">
        <f>VLOOKUP(B82,'Basisreihen Destatis 2023 B.''15'!$T$7:$W$125,2,FALSE)</f>
        <v>12.7</v>
      </c>
      <c r="E82" s="155">
        <f>ROUND(IF(C82&gt;0,C82,D82*$C$72/$D$72),1)</f>
        <v>13.8</v>
      </c>
      <c r="F82" s="164">
        <f>VLOOKUP(B82,'Basisreihen Destatis 2023 B.''15'!$T$61:$W$125,4,FALSE)</f>
        <v>3.4689999999999999</v>
      </c>
      <c r="G82" s="156">
        <f>ROUND(IF(E82&gt;0,E82,F82*$E$82/$F$82),1)</f>
        <v>13.8</v>
      </c>
      <c r="H82" s="157">
        <f t="shared" ref="H82:H98" si="35">ROUND($G$17/G82,4)</f>
        <v>11.789899999999999</v>
      </c>
      <c r="I82" s="163"/>
      <c r="J82" s="166">
        <v>1958</v>
      </c>
      <c r="K82" s="167"/>
      <c r="L82" s="168">
        <f>VLOOKUP(J82,'Basisreihen Destatis 2023 B.''15'!$T$7:$W$125,3,FALSE)</f>
        <v>19.399999999999999</v>
      </c>
      <c r="M82" s="168">
        <f t="shared" si="31"/>
        <v>20.9</v>
      </c>
      <c r="N82" s="168"/>
      <c r="O82" s="168">
        <f>VLOOKUP(J82,'Basisreihen Destatis 2023 B.''15'!$K$7:$R$91,5,FALSE)</f>
        <v>68.3</v>
      </c>
      <c r="P82" s="168">
        <f t="shared" si="26"/>
        <v>97.5</v>
      </c>
      <c r="Q82" s="171">
        <f t="shared" si="23"/>
        <v>43.9</v>
      </c>
      <c r="R82" s="172">
        <f t="shared" ref="R82" si="36">ROUND($Q$17/Q82,4)</f>
        <v>3.4327999999999999</v>
      </c>
      <c r="S82" s="163"/>
      <c r="T82" s="166">
        <v>1958</v>
      </c>
      <c r="U82" s="167"/>
      <c r="V82" s="168">
        <f>VLOOKUP(T82,'Basisreihen Destatis 2023 B.''15'!$T$7:$W$125,3,FALSE)</f>
        <v>19.399999999999999</v>
      </c>
      <c r="W82" s="168">
        <f>ROUND(IF(U82&gt;0,U82,V82*$U$72/$V$72),1)</f>
        <v>20.9</v>
      </c>
      <c r="X82" s="168"/>
      <c r="Y82" s="168">
        <f>VLOOKUP(T82,'Basisreihen Destatis 2023 B.''15'!$K$7:$R$91,6,FALSE)</f>
        <v>91.1</v>
      </c>
      <c r="Z82" s="168">
        <f t="shared" si="27"/>
        <v>108.4</v>
      </c>
      <c r="AA82" s="168"/>
      <c r="AB82" s="168">
        <f>VLOOKUP(T82,'Basisreihen Destatis 2023 B.''15'!$K$7:$R$91,7,FALSE)</f>
        <v>35</v>
      </c>
      <c r="AC82" s="168">
        <f t="shared" si="29"/>
        <v>31.8</v>
      </c>
      <c r="AD82" s="171">
        <f t="shared" si="24"/>
        <v>37.799999999999997</v>
      </c>
      <c r="AE82" s="172">
        <f t="shared" ref="AE82" si="37">ROUND($AD$17/AD82,4)</f>
        <v>4.0740999999999996</v>
      </c>
      <c r="AG82" s="166">
        <v>1958</v>
      </c>
      <c r="AH82" s="167"/>
      <c r="AI82" s="168">
        <f>VLOOKUP(AG82,'Basisreihen Destatis 2023 B.''15'!$T$7:$W$125,3,FALSE)</f>
        <v>19.399999999999999</v>
      </c>
      <c r="AJ82" s="168">
        <f t="shared" si="32"/>
        <v>20.9</v>
      </c>
      <c r="AK82" s="168"/>
      <c r="AL82" s="168">
        <f>VLOOKUP(AG82,'Basisreihen Destatis 2023 B.''15'!$K$7:$R$91,8,FALSE)</f>
        <v>31.8</v>
      </c>
      <c r="AM82" s="168">
        <f t="shared" si="30"/>
        <v>32.9</v>
      </c>
      <c r="AN82" s="171">
        <f t="shared" si="25"/>
        <v>28.7</v>
      </c>
      <c r="AO82" s="172">
        <f t="shared" ref="AO82" si="38">ROUND($AN$17/AN82,4)</f>
        <v>5.3170999999999999</v>
      </c>
      <c r="AQ82" s="162">
        <v>1958</v>
      </c>
      <c r="AR82" s="154"/>
      <c r="AS82" s="155">
        <f>VLOOKUP(AQ82,'Basisreihen Destatis 2023 B.''15'!$K$7:$R$91,8,FALSE)</f>
        <v>31.8</v>
      </c>
      <c r="AT82" s="156">
        <f t="shared" si="28"/>
        <v>32.9</v>
      </c>
      <c r="AU82" s="157">
        <f t="shared" ref="AU82:AU91" si="39">ROUND($AT$17/AT82,4)</f>
        <v>4.5258000000000003</v>
      </c>
    </row>
    <row r="83" spans="1:47" x14ac:dyDescent="0.6">
      <c r="A83" s="233"/>
      <c r="B83" s="162">
        <v>1957</v>
      </c>
      <c r="C83" s="154"/>
      <c r="D83" s="155"/>
      <c r="E83" s="155"/>
      <c r="F83" s="164">
        <f>VLOOKUP(B83,'Basisreihen Destatis 2023 B.''15'!$T$61:$W$125,4,FALSE)</f>
        <v>3.3610000000000002</v>
      </c>
      <c r="G83" s="156">
        <f>ROUND(IF(E83&gt;0,E83,F83*$E$82/$F$82),1)</f>
        <v>13.4</v>
      </c>
      <c r="H83" s="157">
        <f t="shared" si="35"/>
        <v>12.1418</v>
      </c>
      <c r="K83" s="232"/>
      <c r="L83" s="232"/>
      <c r="M83" s="232"/>
      <c r="N83" s="232"/>
      <c r="O83" s="232"/>
      <c r="P83" s="232"/>
      <c r="Q83" s="232"/>
      <c r="U83" s="232"/>
      <c r="V83" s="232"/>
      <c r="W83" s="232"/>
      <c r="X83" s="232"/>
      <c r="Y83" s="232"/>
      <c r="Z83" s="232"/>
      <c r="AA83" s="232"/>
      <c r="AB83" s="232"/>
      <c r="AC83" s="232"/>
      <c r="AD83" s="232"/>
      <c r="AQ83" s="162">
        <v>1957</v>
      </c>
      <c r="AR83" s="154"/>
      <c r="AS83" s="155">
        <f>VLOOKUP(AQ83,'Basisreihen Destatis 2023 B.''15'!$K$7:$R$91,8,FALSE)</f>
        <v>32</v>
      </c>
      <c r="AT83" s="156">
        <f t="shared" si="28"/>
        <v>33.1</v>
      </c>
      <c r="AU83" s="157">
        <f t="shared" si="39"/>
        <v>4.4984999999999999</v>
      </c>
    </row>
    <row r="84" spans="1:47" x14ac:dyDescent="0.6">
      <c r="A84" s="233"/>
      <c r="B84" s="162">
        <v>1956</v>
      </c>
      <c r="C84" s="154"/>
      <c r="D84" s="155"/>
      <c r="E84" s="155"/>
      <c r="F84" s="164">
        <f>VLOOKUP(B84,'Basisreihen Destatis 2023 B.''15'!$T$61:$W$125,4,FALSE)</f>
        <v>3.2450000000000001</v>
      </c>
      <c r="G84" s="156">
        <f t="shared" si="22"/>
        <v>12.9</v>
      </c>
      <c r="H84" s="157">
        <f t="shared" si="35"/>
        <v>12.612399999999999</v>
      </c>
      <c r="K84" s="232"/>
      <c r="L84" s="232"/>
      <c r="M84" s="232"/>
      <c r="N84" s="232"/>
      <c r="O84" s="232"/>
      <c r="P84" s="232"/>
      <c r="Q84" s="232"/>
      <c r="R84" s="233"/>
      <c r="U84" s="232"/>
      <c r="V84" s="232"/>
      <c r="W84" s="232"/>
      <c r="X84" s="232"/>
      <c r="Y84" s="232"/>
      <c r="Z84" s="232"/>
      <c r="AA84" s="232"/>
      <c r="AB84" s="232"/>
      <c r="AC84" s="232"/>
      <c r="AD84" s="232"/>
      <c r="AE84" s="233"/>
      <c r="AQ84" s="162">
        <v>1956</v>
      </c>
      <c r="AR84" s="154"/>
      <c r="AS84" s="155">
        <f>VLOOKUP(AQ84,'Basisreihen Destatis 2023 B.''15'!$K$7:$R$91,8,FALSE)</f>
        <v>31.4</v>
      </c>
      <c r="AT84" s="156">
        <f t="shared" si="28"/>
        <v>32.5</v>
      </c>
      <c r="AU84" s="157">
        <f t="shared" si="39"/>
        <v>4.5815000000000001</v>
      </c>
    </row>
    <row r="85" spans="1:47" x14ac:dyDescent="0.6">
      <c r="A85" s="233"/>
      <c r="B85" s="162">
        <v>1955</v>
      </c>
      <c r="C85" s="154"/>
      <c r="D85" s="155"/>
      <c r="E85" s="155"/>
      <c r="F85" s="164">
        <f>VLOOKUP(B85,'Basisreihen Destatis 2023 B.''15'!$T$61:$W$125,4,FALSE)</f>
        <v>3.1629999999999998</v>
      </c>
      <c r="G85" s="156">
        <f t="shared" si="22"/>
        <v>12.6</v>
      </c>
      <c r="H85" s="157">
        <f t="shared" si="35"/>
        <v>12.912699999999999</v>
      </c>
      <c r="K85" s="232"/>
      <c r="L85" s="232"/>
      <c r="M85" s="232"/>
      <c r="N85" s="232"/>
      <c r="O85" s="232"/>
      <c r="P85" s="232"/>
      <c r="Q85" s="232"/>
      <c r="R85" s="233"/>
      <c r="U85" s="232"/>
      <c r="V85" s="232"/>
      <c r="W85" s="232"/>
      <c r="X85" s="232"/>
      <c r="Y85" s="232"/>
      <c r="Z85" s="232"/>
      <c r="AA85" s="232"/>
      <c r="AB85" s="232"/>
      <c r="AC85" s="232"/>
      <c r="AD85" s="232"/>
      <c r="AE85" s="233"/>
      <c r="AQ85" s="162">
        <v>1955</v>
      </c>
      <c r="AR85" s="154"/>
      <c r="AS85" s="155">
        <f>VLOOKUP(AQ85,'Basisreihen Destatis 2023 B.''15'!$K$7:$R$91,8,FALSE)</f>
        <v>30.9</v>
      </c>
      <c r="AT85" s="156">
        <f t="shared" si="28"/>
        <v>32</v>
      </c>
      <c r="AU85" s="157">
        <f t="shared" si="39"/>
        <v>4.6531000000000002</v>
      </c>
    </row>
    <row r="86" spans="1:47" x14ac:dyDescent="0.6">
      <c r="A86" s="233"/>
      <c r="B86" s="162">
        <v>1954</v>
      </c>
      <c r="C86" s="154"/>
      <c r="D86" s="155"/>
      <c r="E86" s="155"/>
      <c r="F86" s="164">
        <f>VLOOKUP(B86,'Basisreihen Destatis 2023 B.''15'!$T$61:$W$125,4,FALSE)</f>
        <v>3</v>
      </c>
      <c r="G86" s="156">
        <f t="shared" si="22"/>
        <v>11.9</v>
      </c>
      <c r="H86" s="157">
        <f t="shared" si="35"/>
        <v>13.6723</v>
      </c>
      <c r="K86" s="232"/>
      <c r="L86" s="232"/>
      <c r="M86" s="232"/>
      <c r="N86" s="232"/>
      <c r="O86" s="232"/>
      <c r="P86" s="232"/>
      <c r="Q86" s="232"/>
      <c r="R86" s="233"/>
      <c r="U86" s="232"/>
      <c r="V86" s="232"/>
      <c r="W86" s="232"/>
      <c r="X86" s="232"/>
      <c r="Y86" s="232"/>
      <c r="Z86" s="232"/>
      <c r="AA86" s="232"/>
      <c r="AB86" s="232"/>
      <c r="AC86" s="232"/>
      <c r="AD86" s="232"/>
      <c r="AE86" s="233"/>
      <c r="AQ86" s="162">
        <v>1954</v>
      </c>
      <c r="AR86" s="154"/>
      <c r="AS86" s="155">
        <f>VLOOKUP(AQ86,'Basisreihen Destatis 2023 B.''15'!$K$7:$R$91,8,FALSE)</f>
        <v>30.3</v>
      </c>
      <c r="AT86" s="156">
        <f t="shared" si="28"/>
        <v>31.4</v>
      </c>
      <c r="AU86" s="157">
        <f t="shared" si="39"/>
        <v>4.742</v>
      </c>
    </row>
    <row r="87" spans="1:47" x14ac:dyDescent="0.6">
      <c r="A87" s="233"/>
      <c r="B87" s="162">
        <v>1953</v>
      </c>
      <c r="C87" s="154"/>
      <c r="D87" s="155"/>
      <c r="E87" s="155"/>
      <c r="F87" s="164">
        <f>VLOOKUP(B87,'Basisreihen Destatis 2023 B.''15'!$T$61:$W$125,4,FALSE)</f>
        <v>2.9860000000000002</v>
      </c>
      <c r="G87" s="156">
        <f t="shared" si="22"/>
        <v>11.9</v>
      </c>
      <c r="H87" s="157">
        <f t="shared" si="35"/>
        <v>13.6723</v>
      </c>
      <c r="K87" s="232"/>
      <c r="L87" s="232"/>
      <c r="M87" s="232"/>
      <c r="N87" s="232"/>
      <c r="O87" s="232"/>
      <c r="P87" s="232"/>
      <c r="Q87" s="232"/>
      <c r="R87" s="233"/>
      <c r="U87" s="232"/>
      <c r="V87" s="232"/>
      <c r="W87" s="232"/>
      <c r="X87" s="232"/>
      <c r="Y87" s="232"/>
      <c r="Z87" s="232"/>
      <c r="AA87" s="232"/>
      <c r="AB87" s="232"/>
      <c r="AC87" s="232"/>
      <c r="AD87" s="232"/>
      <c r="AE87" s="233"/>
      <c r="AQ87" s="162">
        <v>1953</v>
      </c>
      <c r="AR87" s="154"/>
      <c r="AS87" s="155">
        <f>VLOOKUP(AQ87,'Basisreihen Destatis 2023 B.''15'!$K$7:$R$91,8,FALSE)</f>
        <v>30.8</v>
      </c>
      <c r="AT87" s="156">
        <f t="shared" si="28"/>
        <v>31.9</v>
      </c>
      <c r="AU87" s="157">
        <f t="shared" si="39"/>
        <v>4.6677</v>
      </c>
    </row>
    <row r="88" spans="1:47" x14ac:dyDescent="0.6">
      <c r="A88" s="233"/>
      <c r="B88" s="162">
        <v>1952</v>
      </c>
      <c r="C88" s="154"/>
      <c r="D88" s="155"/>
      <c r="E88" s="155"/>
      <c r="F88" s="164">
        <f>VLOOKUP(B88,'Basisreihen Destatis 2023 B.''15'!$T$61:$W$125,4,FALSE)</f>
        <v>3.0880000000000001</v>
      </c>
      <c r="G88" s="156">
        <f t="shared" si="22"/>
        <v>12.3</v>
      </c>
      <c r="H88" s="157">
        <f t="shared" si="35"/>
        <v>13.227600000000001</v>
      </c>
      <c r="K88" s="232"/>
      <c r="L88" s="232"/>
      <c r="M88" s="232"/>
      <c r="N88" s="232"/>
      <c r="O88" s="232"/>
      <c r="P88" s="232"/>
      <c r="Q88" s="232"/>
      <c r="R88" s="233"/>
      <c r="U88" s="232"/>
      <c r="V88" s="232"/>
      <c r="W88" s="232"/>
      <c r="X88" s="232"/>
      <c r="Y88" s="232"/>
      <c r="Z88" s="232"/>
      <c r="AA88" s="232"/>
      <c r="AB88" s="232"/>
      <c r="AC88" s="232"/>
      <c r="AD88" s="232"/>
      <c r="AE88" s="233"/>
      <c r="AQ88" s="162">
        <v>1952</v>
      </c>
      <c r="AR88" s="154"/>
      <c r="AS88" s="155">
        <f>VLOOKUP(AQ88,'Basisreihen Destatis 2023 B.''15'!$K$7:$R$91,8,FALSE)</f>
        <v>31.6</v>
      </c>
      <c r="AT88" s="156">
        <f>ROUND(IF(AR88&gt;0,AR88,AS88*$AR$64/$AS$64),1)</f>
        <v>32.700000000000003</v>
      </c>
      <c r="AU88" s="157">
        <f t="shared" si="39"/>
        <v>4.5534999999999997</v>
      </c>
    </row>
    <row r="89" spans="1:47" x14ac:dyDescent="0.6">
      <c r="A89" s="233"/>
      <c r="B89" s="162">
        <v>1951</v>
      </c>
      <c r="C89" s="154"/>
      <c r="D89" s="155"/>
      <c r="E89" s="155"/>
      <c r="F89" s="164">
        <f>VLOOKUP(B89,'Basisreihen Destatis 2023 B.''15'!$T$61:$W$125,4,FALSE)</f>
        <v>2.8980000000000001</v>
      </c>
      <c r="G89" s="156">
        <f>ROUND(IF(E89&gt;0,E89,F89*$E$82/$F$82),1)</f>
        <v>11.5</v>
      </c>
      <c r="H89" s="157">
        <f t="shared" si="35"/>
        <v>14.1478</v>
      </c>
      <c r="K89" s="232"/>
      <c r="L89" s="232"/>
      <c r="M89" s="232"/>
      <c r="N89" s="232"/>
      <c r="O89" s="232"/>
      <c r="P89" s="232"/>
      <c r="Q89" s="232"/>
      <c r="R89" s="233"/>
      <c r="U89" s="232"/>
      <c r="V89" s="232"/>
      <c r="W89" s="232"/>
      <c r="X89" s="232"/>
      <c r="Y89" s="232"/>
      <c r="Z89" s="232"/>
      <c r="AA89" s="232"/>
      <c r="AB89" s="232"/>
      <c r="AC89" s="232"/>
      <c r="AD89" s="232"/>
      <c r="AE89" s="233"/>
      <c r="AQ89" s="162">
        <v>1951</v>
      </c>
      <c r="AR89" s="154"/>
      <c r="AS89" s="155">
        <f>VLOOKUP(AQ89,'Basisreihen Destatis 2023 B.''15'!$K$7:$R$91,8,FALSE)</f>
        <v>30.9</v>
      </c>
      <c r="AT89" s="156">
        <f t="shared" si="28"/>
        <v>32</v>
      </c>
      <c r="AU89" s="157">
        <f t="shared" si="39"/>
        <v>4.6531000000000002</v>
      </c>
    </row>
    <row r="90" spans="1:47" x14ac:dyDescent="0.6">
      <c r="A90" s="233"/>
      <c r="B90" s="162">
        <v>1950</v>
      </c>
      <c r="C90" s="154"/>
      <c r="D90" s="155"/>
      <c r="E90" s="155"/>
      <c r="F90" s="164">
        <f>VLOOKUP(B90,'Basisreihen Destatis 2023 B.''15'!$T$61:$W$125,4,FALSE)</f>
        <v>2.5030000000000001</v>
      </c>
      <c r="G90" s="156">
        <f t="shared" ref="G90:G98" si="40">ROUND(IF(E90&gt;0,E90,F90*$E$82/$F$82),1)</f>
        <v>10</v>
      </c>
      <c r="H90" s="157">
        <f t="shared" si="35"/>
        <v>16.27</v>
      </c>
      <c r="K90" s="232"/>
      <c r="L90" s="232"/>
      <c r="M90" s="232"/>
      <c r="N90" s="232"/>
      <c r="O90" s="232"/>
      <c r="P90" s="232"/>
      <c r="Q90" s="232"/>
      <c r="R90" s="233"/>
      <c r="U90" s="232"/>
      <c r="V90" s="232"/>
      <c r="W90" s="232"/>
      <c r="X90" s="232"/>
      <c r="Y90" s="232"/>
      <c r="Z90" s="232"/>
      <c r="AA90" s="232"/>
      <c r="AB90" s="232"/>
      <c r="AC90" s="232"/>
      <c r="AD90" s="232"/>
      <c r="AE90" s="233"/>
      <c r="AQ90" s="162">
        <v>1950</v>
      </c>
      <c r="AR90" s="154"/>
      <c r="AS90" s="155">
        <f>VLOOKUP(AQ90,'Basisreihen Destatis 2023 B.''15'!$K$7:$R$91,8,FALSE)</f>
        <v>26.1</v>
      </c>
      <c r="AT90" s="156">
        <f t="shared" si="28"/>
        <v>27</v>
      </c>
      <c r="AU90" s="157">
        <f t="shared" si="39"/>
        <v>5.5148000000000001</v>
      </c>
    </row>
    <row r="91" spans="1:47" x14ac:dyDescent="0.6">
      <c r="A91" s="233"/>
      <c r="B91" s="162">
        <v>1949</v>
      </c>
      <c r="C91" s="154"/>
      <c r="D91" s="155"/>
      <c r="E91" s="155"/>
      <c r="F91" s="164">
        <f>VLOOKUP(B91,'Basisreihen Destatis 2023 B.''15'!$T$61:$W$125,4,FALSE)</f>
        <v>2.6259999999999999</v>
      </c>
      <c r="G91" s="156">
        <f t="shared" si="40"/>
        <v>10.4</v>
      </c>
      <c r="H91" s="157">
        <f t="shared" si="35"/>
        <v>15.6442</v>
      </c>
      <c r="K91" s="232"/>
      <c r="L91" s="232"/>
      <c r="M91" s="232"/>
      <c r="N91" s="232"/>
      <c r="O91" s="232"/>
      <c r="P91" s="232"/>
      <c r="Q91" s="232"/>
      <c r="R91" s="233"/>
      <c r="U91" s="232"/>
      <c r="V91" s="232"/>
      <c r="W91" s="232"/>
      <c r="X91" s="232"/>
      <c r="Y91" s="232"/>
      <c r="Z91" s="232"/>
      <c r="AA91" s="232"/>
      <c r="AB91" s="232"/>
      <c r="AC91" s="232"/>
      <c r="AD91" s="232"/>
      <c r="AE91" s="233"/>
      <c r="AQ91" s="166">
        <v>1949</v>
      </c>
      <c r="AR91" s="167"/>
      <c r="AS91" s="168">
        <f>VLOOKUP(AQ91,'Basisreihen Destatis 2023 B.''15'!$K$7:$R$91,8,FALSE)</f>
        <v>26.8</v>
      </c>
      <c r="AT91" s="171">
        <f>ROUND(IF(AR91&gt;0,AR91,AS91*$AR$64/$AS$64),1)</f>
        <v>27.7</v>
      </c>
      <c r="AU91" s="172">
        <f t="shared" si="39"/>
        <v>5.3754999999999997</v>
      </c>
    </row>
    <row r="92" spans="1:47" x14ac:dyDescent="0.6">
      <c r="A92" s="233"/>
      <c r="B92" s="162">
        <v>1948</v>
      </c>
      <c r="C92" s="154"/>
      <c r="D92" s="155"/>
      <c r="E92" s="155"/>
      <c r="F92" s="164">
        <f>VLOOKUP(B92,'Basisreihen Destatis 2023 B.''15'!$T$61:$W$125,4,FALSE)</f>
        <v>2.3199999999999998</v>
      </c>
      <c r="G92" s="156">
        <f t="shared" si="40"/>
        <v>9.1999999999999993</v>
      </c>
      <c r="H92" s="157">
        <f t="shared" si="35"/>
        <v>17.684799999999999</v>
      </c>
      <c r="K92" s="232"/>
      <c r="L92" s="232"/>
      <c r="M92" s="232"/>
      <c r="N92" s="232"/>
      <c r="O92" s="232"/>
      <c r="P92" s="232"/>
      <c r="Q92" s="232"/>
      <c r="R92" s="233"/>
      <c r="U92" s="232"/>
      <c r="V92" s="232"/>
      <c r="W92" s="232"/>
      <c r="X92" s="232"/>
      <c r="Y92" s="232"/>
      <c r="Z92" s="232"/>
      <c r="AA92" s="232"/>
      <c r="AB92" s="232"/>
      <c r="AC92" s="232"/>
      <c r="AD92" s="232"/>
      <c r="AE92" s="233"/>
    </row>
    <row r="93" spans="1:47" x14ac:dyDescent="0.6">
      <c r="A93" s="233"/>
      <c r="B93" s="162">
        <v>1947</v>
      </c>
      <c r="C93" s="154"/>
      <c r="D93" s="155"/>
      <c r="E93" s="155"/>
      <c r="F93" s="164">
        <f>VLOOKUP(B93,'Basisreihen Destatis 2023 B.''15'!$T$61:$W$125,4,FALSE)</f>
        <v>2.129</v>
      </c>
      <c r="G93" s="156">
        <f t="shared" si="40"/>
        <v>8.5</v>
      </c>
      <c r="H93" s="157">
        <f t="shared" si="35"/>
        <v>19.141200000000001</v>
      </c>
      <c r="K93" s="232"/>
      <c r="L93" s="232"/>
      <c r="M93" s="232"/>
      <c r="N93" s="232"/>
      <c r="O93" s="232"/>
      <c r="P93" s="232"/>
      <c r="Q93" s="232"/>
      <c r="R93" s="233"/>
      <c r="U93" s="232"/>
      <c r="V93" s="232"/>
      <c r="W93" s="232"/>
      <c r="X93" s="232"/>
      <c r="Y93" s="232"/>
      <c r="Z93" s="232"/>
      <c r="AA93" s="232"/>
      <c r="AB93" s="232"/>
      <c r="AC93" s="232"/>
      <c r="AD93" s="232"/>
      <c r="AE93" s="233"/>
      <c r="AU93" s="163"/>
    </row>
    <row r="94" spans="1:47" x14ac:dyDescent="0.6">
      <c r="A94" s="233"/>
      <c r="B94" s="162">
        <v>1946</v>
      </c>
      <c r="C94" s="154"/>
      <c r="D94" s="155"/>
      <c r="E94" s="155"/>
      <c r="F94" s="164">
        <f>VLOOKUP(B94,'Basisreihen Destatis 2023 B.''15'!$T$61:$W$125,4,FALSE)</f>
        <v>1.823</v>
      </c>
      <c r="G94" s="156">
        <f t="shared" si="40"/>
        <v>7.3</v>
      </c>
      <c r="H94" s="157">
        <f t="shared" si="35"/>
        <v>22.287700000000001</v>
      </c>
      <c r="K94" s="232"/>
      <c r="L94" s="232"/>
      <c r="M94" s="232"/>
      <c r="N94" s="232"/>
      <c r="O94" s="232"/>
      <c r="P94" s="232"/>
      <c r="Q94" s="232"/>
      <c r="R94" s="233"/>
      <c r="U94" s="232"/>
      <c r="V94" s="232"/>
      <c r="W94" s="232"/>
      <c r="X94" s="232"/>
      <c r="Y94" s="232"/>
      <c r="Z94" s="232"/>
      <c r="AA94" s="232"/>
      <c r="AB94" s="232"/>
      <c r="AC94" s="232"/>
      <c r="AD94" s="232"/>
      <c r="AE94" s="233"/>
      <c r="AS94" s="233"/>
      <c r="AU94" s="163"/>
    </row>
    <row r="95" spans="1:47" x14ac:dyDescent="0.6">
      <c r="A95" s="233"/>
      <c r="B95" s="162">
        <v>1945</v>
      </c>
      <c r="C95" s="154"/>
      <c r="D95" s="155"/>
      <c r="E95" s="155"/>
      <c r="F95" s="164">
        <f>VLOOKUP(B95,'Basisreihen Destatis 2023 B.''15'!$T$61:$W$125,4,FALSE)</f>
        <v>1.7070000000000001</v>
      </c>
      <c r="G95" s="156">
        <f t="shared" si="40"/>
        <v>6.8</v>
      </c>
      <c r="H95" s="157">
        <f t="shared" si="35"/>
        <v>23.926500000000001</v>
      </c>
      <c r="K95" s="232"/>
      <c r="L95" s="232"/>
      <c r="M95" s="232"/>
      <c r="N95" s="232"/>
      <c r="O95" s="232"/>
      <c r="P95" s="232"/>
      <c r="Q95" s="232"/>
      <c r="R95" s="233"/>
      <c r="U95" s="232"/>
      <c r="V95" s="232"/>
      <c r="W95" s="232"/>
      <c r="X95" s="232"/>
      <c r="Y95" s="232"/>
      <c r="Z95" s="232"/>
      <c r="AA95" s="232"/>
      <c r="AB95" s="232"/>
      <c r="AC95" s="232"/>
      <c r="AD95" s="232"/>
      <c r="AE95" s="233"/>
      <c r="AS95" s="233"/>
      <c r="AU95" s="163"/>
    </row>
    <row r="96" spans="1:47" x14ac:dyDescent="0.6">
      <c r="A96" s="233"/>
      <c r="B96" s="162">
        <v>1944</v>
      </c>
      <c r="C96" s="154"/>
      <c r="D96" s="155"/>
      <c r="E96" s="155"/>
      <c r="F96" s="164">
        <f>VLOOKUP(B96,'Basisreihen Destatis 2023 B.''15'!$T$61:$W$125,4,FALSE)</f>
        <v>1.653</v>
      </c>
      <c r="G96" s="156">
        <f t="shared" si="40"/>
        <v>6.6</v>
      </c>
      <c r="H96" s="157">
        <f t="shared" si="35"/>
        <v>24.651499999999999</v>
      </c>
      <c r="K96" s="233"/>
      <c r="L96" s="232"/>
      <c r="M96" s="232"/>
      <c r="N96" s="232"/>
      <c r="O96" s="232"/>
      <c r="P96" s="232"/>
      <c r="Q96" s="232"/>
      <c r="R96" s="233"/>
      <c r="U96" s="232"/>
      <c r="V96" s="232"/>
      <c r="W96" s="232"/>
      <c r="X96" s="232"/>
      <c r="Y96" s="232"/>
      <c r="Z96" s="232"/>
      <c r="AA96" s="232"/>
      <c r="AB96" s="232"/>
      <c r="AC96" s="232"/>
      <c r="AD96" s="232"/>
      <c r="AE96" s="233"/>
      <c r="AS96" s="233"/>
      <c r="AU96" s="163"/>
    </row>
    <row r="97" spans="1:45" x14ac:dyDescent="0.6">
      <c r="A97" s="233"/>
      <c r="B97" s="162">
        <v>1943</v>
      </c>
      <c r="C97" s="154"/>
      <c r="D97" s="155"/>
      <c r="E97" s="155"/>
      <c r="F97" s="164">
        <f>VLOOKUP(B97,'Basisreihen Destatis 2023 B.''15'!$T$61:$W$125,4,FALSE)</f>
        <v>1.619</v>
      </c>
      <c r="G97" s="156">
        <f t="shared" si="40"/>
        <v>6.4</v>
      </c>
      <c r="H97" s="157">
        <f t="shared" si="35"/>
        <v>25.421900000000001</v>
      </c>
      <c r="AS97" s="233"/>
    </row>
    <row r="98" spans="1:45" x14ac:dyDescent="0.6">
      <c r="A98" s="233"/>
      <c r="B98" s="166">
        <v>1942</v>
      </c>
      <c r="C98" s="167"/>
      <c r="D98" s="168"/>
      <c r="E98" s="168"/>
      <c r="F98" s="176">
        <f>VLOOKUP(B98,'Basisreihen Destatis 2023 B.''15'!$T$61:$W$125,4,FALSE)</f>
        <v>1.585</v>
      </c>
      <c r="G98" s="171">
        <f t="shared" si="40"/>
        <v>6.3</v>
      </c>
      <c r="H98" s="172">
        <f t="shared" si="35"/>
        <v>25.825399999999998</v>
      </c>
      <c r="L98" s="177"/>
      <c r="AS98" s="233"/>
    </row>
    <row r="99" spans="1:45" x14ac:dyDescent="0.6">
      <c r="A99" s="233"/>
      <c r="L99" s="177"/>
      <c r="AS99" s="233"/>
    </row>
    <row r="100" spans="1:45" x14ac:dyDescent="0.6">
      <c r="A100" s="233"/>
      <c r="L100" s="177"/>
      <c r="AS100" s="233"/>
    </row>
    <row r="101" spans="1:45" x14ac:dyDescent="0.6">
      <c r="A101" s="233"/>
      <c r="L101" s="177"/>
      <c r="AS101" s="233"/>
    </row>
    <row r="102" spans="1:45" x14ac:dyDescent="0.6">
      <c r="A102" s="233"/>
      <c r="L102" s="177"/>
      <c r="AS102" s="233"/>
    </row>
    <row r="103" spans="1:45" x14ac:dyDescent="0.6">
      <c r="A103" s="233"/>
      <c r="L103" s="177"/>
      <c r="AS103" s="233"/>
    </row>
    <row r="104" spans="1:45" x14ac:dyDescent="0.6">
      <c r="A104" s="233"/>
      <c r="L104" s="177"/>
      <c r="AS104" s="233"/>
    </row>
    <row r="105" spans="1:45" x14ac:dyDescent="0.6">
      <c r="A105" s="233"/>
      <c r="L105" s="177"/>
      <c r="AS105" s="233"/>
    </row>
    <row r="106" spans="1:45" x14ac:dyDescent="0.6">
      <c r="A106" s="233"/>
      <c r="L106" s="177"/>
      <c r="AS106" s="233"/>
    </row>
    <row r="107" spans="1:45" x14ac:dyDescent="0.6">
      <c r="A107" s="233"/>
      <c r="L107" s="177"/>
      <c r="AS107" s="233"/>
    </row>
    <row r="108" spans="1:45" x14ac:dyDescent="0.6">
      <c r="A108" s="233"/>
      <c r="L108" s="177"/>
      <c r="AS108" s="233"/>
    </row>
    <row r="109" spans="1:45" x14ac:dyDescent="0.6">
      <c r="A109" s="233"/>
      <c r="L109" s="177"/>
      <c r="AS109" s="233"/>
    </row>
    <row r="110" spans="1:45" x14ac:dyDescent="0.6">
      <c r="A110" s="233"/>
      <c r="L110" s="177"/>
      <c r="AS110" s="233"/>
    </row>
    <row r="111" spans="1:45" x14ac:dyDescent="0.6">
      <c r="A111" s="233"/>
      <c r="L111" s="177"/>
      <c r="AS111" s="233"/>
    </row>
    <row r="112" spans="1:45" x14ac:dyDescent="0.6">
      <c r="A112" s="233"/>
      <c r="L112" s="177"/>
      <c r="AS112" s="233"/>
    </row>
    <row r="113" spans="1:45" x14ac:dyDescent="0.6">
      <c r="A113" s="233"/>
      <c r="L113" s="177"/>
      <c r="AS113" s="233"/>
    </row>
    <row r="114" spans="1:45" x14ac:dyDescent="0.6">
      <c r="A114" s="233"/>
      <c r="AS114" s="233"/>
    </row>
    <row r="115" spans="1:45" x14ac:dyDescent="0.6">
      <c r="A115" s="233"/>
      <c r="AS115" s="233"/>
    </row>
    <row r="116" spans="1:45" x14ac:dyDescent="0.6">
      <c r="A116" s="233"/>
      <c r="AS116" s="233"/>
    </row>
    <row r="117" spans="1:45" x14ac:dyDescent="0.6">
      <c r="A117" s="233"/>
      <c r="AS117" s="233"/>
    </row>
    <row r="118" spans="1:45" x14ac:dyDescent="0.6">
      <c r="A118" s="233"/>
      <c r="AS118" s="233"/>
    </row>
    <row r="119" spans="1:45" x14ac:dyDescent="0.6">
      <c r="A119" s="233"/>
      <c r="AS119" s="233"/>
    </row>
    <row r="120" spans="1:45" x14ac:dyDescent="0.6">
      <c r="A120" s="233"/>
      <c r="AS120" s="233"/>
    </row>
    <row r="121" spans="1:45" x14ac:dyDescent="0.6">
      <c r="A121" s="233"/>
      <c r="AS121" s="233"/>
    </row>
    <row r="122" spans="1:45" x14ac:dyDescent="0.6">
      <c r="A122" s="233"/>
      <c r="AS122" s="233"/>
    </row>
    <row r="123" spans="1:45" x14ac:dyDescent="0.6">
      <c r="A123" s="233"/>
      <c r="AS123" s="233"/>
    </row>
    <row r="124" spans="1:45" x14ac:dyDescent="0.6">
      <c r="A124" s="233"/>
      <c r="AS124" s="233"/>
    </row>
    <row r="125" spans="1:45" x14ac:dyDescent="0.6">
      <c r="A125" s="233"/>
      <c r="AS125" s="233"/>
    </row>
    <row r="126" spans="1:45" x14ac:dyDescent="0.6">
      <c r="A126" s="233"/>
      <c r="AS126" s="233"/>
    </row>
    <row r="127" spans="1:45" x14ac:dyDescent="0.6">
      <c r="A127" s="233"/>
      <c r="AS127" s="233"/>
    </row>
    <row r="128" spans="1:45" x14ac:dyDescent="0.6">
      <c r="A128" s="233"/>
      <c r="AS128" s="233"/>
    </row>
    <row r="129" spans="1:45" x14ac:dyDescent="0.6">
      <c r="A129" s="233"/>
      <c r="AS129" s="233"/>
    </row>
    <row r="130" spans="1:45" x14ac:dyDescent="0.6">
      <c r="A130" s="233"/>
      <c r="AS130" s="233"/>
    </row>
    <row r="131" spans="1:45" x14ac:dyDescent="0.6">
      <c r="A131" s="233"/>
      <c r="AS131" s="233"/>
    </row>
    <row r="132" spans="1:45" x14ac:dyDescent="0.6">
      <c r="A132" s="233"/>
      <c r="AS132" s="233"/>
    </row>
    <row r="133" spans="1:45" x14ac:dyDescent="0.6">
      <c r="A133" s="233"/>
      <c r="AS133" s="233"/>
    </row>
    <row r="134" spans="1:45" x14ac:dyDescent="0.6">
      <c r="A134" s="233"/>
      <c r="AS134" s="233"/>
    </row>
    <row r="135" spans="1:45" x14ac:dyDescent="0.6">
      <c r="A135" s="233"/>
      <c r="AS135" s="233"/>
    </row>
    <row r="136" spans="1:45" x14ac:dyDescent="0.6">
      <c r="A136" s="233"/>
      <c r="AS136" s="233"/>
    </row>
    <row r="137" spans="1:45" x14ac:dyDescent="0.6">
      <c r="A137" s="233"/>
      <c r="AS137" s="233"/>
    </row>
    <row r="138" spans="1:45" x14ac:dyDescent="0.6">
      <c r="A138" s="233"/>
      <c r="AS138" s="233"/>
    </row>
    <row r="139" spans="1:45" x14ac:dyDescent="0.6">
      <c r="AS139" s="233"/>
    </row>
    <row r="140" spans="1:45" x14ac:dyDescent="0.6">
      <c r="AS140" s="233"/>
    </row>
  </sheetData>
  <sheetProtection algorithmName="SHA-512" hashValue="VtESbKbyvbrOMw4VT6axH2c0QGYQBy7NtyD8Apu/VfCxfhKlv+DjPAZ8sF9DcnNsRxn/w3hieAQd6ozyxR1mNA==" saltValue="kQ4CW3Wl+IxKlr8LModIuQ==" spinCount="100000" sheet="1" objects="1" scenarios="1"/>
  <sortState xmlns:xlrd2="http://schemas.microsoft.com/office/spreadsheetml/2017/richdata2" ref="I17:I92">
    <sortCondition ref="I16:I92"/>
  </sortState>
  <pageMargins left="0.70866141732283472" right="0.70866141732283472" top="0.74803149606299213" bottom="0.74803149606299213" header="0.31496062992125984" footer="0.31496062992125984"/>
  <pageSetup paperSize="9" scale="15"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9D3DE-1B39-4921-905C-81DA41D1B468}">
  <sheetPr>
    <tabColor theme="4"/>
    <pageSetUpPr fitToPage="1"/>
  </sheetPr>
  <dimension ref="A1:CE134"/>
  <sheetViews>
    <sheetView zoomScale="85" zoomScaleNormal="85" workbookViewId="0">
      <pane xSplit="3" ySplit="7" topLeftCell="D8" activePane="bottomRight" state="frozen"/>
      <selection activeCell="M11" sqref="M11:M12"/>
      <selection pane="topRight" activeCell="M11" sqref="M11:M12"/>
      <selection pane="bottomLeft" activeCell="M11" sqref="M11:M12"/>
      <selection pane="bottomRight" activeCell="M11" sqref="M11:M12"/>
    </sheetView>
  </sheetViews>
  <sheetFormatPr baseColWidth="10" defaultColWidth="11.40625" defaultRowHeight="13" x14ac:dyDescent="0.6"/>
  <cols>
    <col min="1" max="1" width="6.7265625" style="1" customWidth="1"/>
    <col min="2" max="2" width="27.7265625" style="1" customWidth="1"/>
    <col min="3" max="83" width="11.40625" style="1" customWidth="1"/>
    <col min="84" max="16384" width="11.40625" style="1"/>
  </cols>
  <sheetData>
    <row r="1" spans="1:83" x14ac:dyDescent="0.6">
      <c r="A1" s="59"/>
    </row>
    <row r="2" spans="1:83" x14ac:dyDescent="0.6">
      <c r="A2" s="59"/>
    </row>
    <row r="3" spans="1:83" x14ac:dyDescent="0.6">
      <c r="A3" s="57" t="str">
        <f>Start!$C$6</f>
        <v>Preisindizes nach § 6a Gas-&amp; StromNEV für 2023</v>
      </c>
    </row>
    <row r="4" spans="1:83" x14ac:dyDescent="0.6">
      <c r="A4" s="58" t="s">
        <v>401</v>
      </c>
    </row>
    <row r="5" spans="1:83" ht="14.25" x14ac:dyDescent="0.65">
      <c r="A5" s="58" t="s">
        <v>376</v>
      </c>
      <c r="B5" s="55" t="s">
        <v>370</v>
      </c>
    </row>
    <row r="7" spans="1:83" s="187" customFormat="1" x14ac:dyDescent="0.6">
      <c r="B7" s="188" t="s">
        <v>371</v>
      </c>
    </row>
    <row r="9" spans="1:83" x14ac:dyDescent="0.6">
      <c r="B9" s="33" t="s">
        <v>372</v>
      </c>
    </row>
    <row r="10" spans="1:83" x14ac:dyDescent="0.6">
      <c r="A10" s="33"/>
      <c r="B10" s="33"/>
      <c r="C10" s="33"/>
      <c r="D10" s="219">
        <v>1944</v>
      </c>
      <c r="E10" s="219">
        <v>1945</v>
      </c>
      <c r="F10" s="219">
        <v>1946</v>
      </c>
      <c r="G10" s="219">
        <v>1947</v>
      </c>
      <c r="H10" s="219">
        <v>1948</v>
      </c>
      <c r="I10" s="219">
        <v>1949</v>
      </c>
      <c r="J10" s="219">
        <v>1950</v>
      </c>
      <c r="K10" s="219">
        <v>1951</v>
      </c>
      <c r="L10" s="219">
        <v>1952</v>
      </c>
      <c r="M10" s="219">
        <v>1953</v>
      </c>
      <c r="N10" s="219">
        <v>1954</v>
      </c>
      <c r="O10" s="219">
        <v>1955</v>
      </c>
      <c r="P10" s="219">
        <v>1956</v>
      </c>
      <c r="Q10" s="219">
        <v>1957</v>
      </c>
      <c r="R10" s="219">
        <v>1958</v>
      </c>
      <c r="S10" s="219">
        <v>1959</v>
      </c>
      <c r="T10" s="219">
        <v>1960</v>
      </c>
      <c r="U10" s="219">
        <v>1961</v>
      </c>
      <c r="V10" s="219">
        <v>1962</v>
      </c>
      <c r="W10" s="219">
        <v>1963</v>
      </c>
      <c r="X10" s="219">
        <v>1964</v>
      </c>
      <c r="Y10" s="219">
        <v>1965</v>
      </c>
      <c r="Z10" s="219">
        <v>1966</v>
      </c>
      <c r="AA10" s="219">
        <v>1967</v>
      </c>
      <c r="AB10" s="219">
        <v>1968</v>
      </c>
      <c r="AC10" s="219">
        <v>1969</v>
      </c>
      <c r="AD10" s="219">
        <v>1970</v>
      </c>
      <c r="AE10" s="219">
        <v>1971</v>
      </c>
      <c r="AF10" s="219">
        <v>1972</v>
      </c>
      <c r="AG10" s="219">
        <v>1973</v>
      </c>
      <c r="AH10" s="219">
        <v>1974</v>
      </c>
      <c r="AI10" s="219">
        <v>1975</v>
      </c>
      <c r="AJ10" s="219">
        <v>1976</v>
      </c>
      <c r="AK10" s="219">
        <v>1977</v>
      </c>
      <c r="AL10" s="219">
        <v>1978</v>
      </c>
      <c r="AM10" s="219">
        <v>1979</v>
      </c>
      <c r="AN10" s="219">
        <v>1980</v>
      </c>
      <c r="AO10" s="219">
        <v>1981</v>
      </c>
      <c r="AP10" s="219">
        <v>1982</v>
      </c>
      <c r="AQ10" s="219">
        <v>1983</v>
      </c>
      <c r="AR10" s="219">
        <v>1984</v>
      </c>
      <c r="AS10" s="219">
        <v>1985</v>
      </c>
      <c r="AT10" s="219">
        <v>1986</v>
      </c>
      <c r="AU10" s="219">
        <v>1987</v>
      </c>
      <c r="AV10" s="219">
        <v>1988</v>
      </c>
      <c r="AW10" s="219">
        <v>1989</v>
      </c>
      <c r="AX10" s="219">
        <v>1990</v>
      </c>
      <c r="AY10" s="219">
        <v>1991</v>
      </c>
      <c r="AZ10" s="219">
        <v>1992</v>
      </c>
      <c r="BA10" s="219">
        <v>1993</v>
      </c>
      <c r="BB10" s="219">
        <v>1994</v>
      </c>
      <c r="BC10" s="219">
        <v>1995</v>
      </c>
      <c r="BD10" s="219">
        <v>1996</v>
      </c>
      <c r="BE10" s="219">
        <v>1997</v>
      </c>
      <c r="BF10" s="219">
        <v>1998</v>
      </c>
      <c r="BG10" s="219">
        <v>1999</v>
      </c>
      <c r="BH10" s="219">
        <v>2000</v>
      </c>
      <c r="BI10" s="219">
        <v>2001</v>
      </c>
      <c r="BJ10" s="219">
        <v>2002</v>
      </c>
      <c r="BK10" s="219">
        <v>2003</v>
      </c>
      <c r="BL10" s="219">
        <v>2004</v>
      </c>
      <c r="BM10" s="219">
        <v>2005</v>
      </c>
      <c r="BN10" s="219">
        <v>2006</v>
      </c>
      <c r="BO10" s="219">
        <v>2007</v>
      </c>
      <c r="BP10" s="219">
        <v>2008</v>
      </c>
      <c r="BQ10" s="219">
        <v>2009</v>
      </c>
      <c r="BR10" s="219">
        <v>2010</v>
      </c>
      <c r="BS10" s="219">
        <v>2011</v>
      </c>
      <c r="BT10" s="219">
        <v>2012</v>
      </c>
      <c r="BU10" s="219">
        <v>2013</v>
      </c>
      <c r="BV10" s="219">
        <v>2014</v>
      </c>
      <c r="BW10" s="219">
        <v>2015</v>
      </c>
      <c r="BX10" s="219">
        <v>2016</v>
      </c>
      <c r="BY10" s="219">
        <v>2017</v>
      </c>
      <c r="BZ10" s="219">
        <v>2018</v>
      </c>
      <c r="CA10" s="219">
        <v>2019</v>
      </c>
      <c r="CB10" s="219">
        <v>2020</v>
      </c>
      <c r="CC10" s="219">
        <v>2021</v>
      </c>
      <c r="CD10" s="219">
        <v>2022</v>
      </c>
      <c r="CE10" s="219">
        <v>2023</v>
      </c>
    </row>
    <row r="11" spans="1:83" x14ac:dyDescent="0.6">
      <c r="A11" s="189">
        <v>1</v>
      </c>
      <c r="B11" s="190" t="s">
        <v>168</v>
      </c>
      <c r="D11" s="255">
        <f>VLOOKUP(D10,'Preisindizes Gas 2023 Bas.''15'!$B$8:$H$98,7,FALSE)</f>
        <v>24.651499999999999</v>
      </c>
      <c r="E11" s="255">
        <f>VLOOKUP(E10,'Preisindizes Gas 2023 Bas.''15'!$B$8:$H$98,7,FALSE)</f>
        <v>23.926500000000001</v>
      </c>
      <c r="F11" s="255">
        <f>VLOOKUP(F10,'Preisindizes Gas 2023 Bas.''15'!$B$8:$H$98,7,FALSE)</f>
        <v>22.287700000000001</v>
      </c>
      <c r="G11" s="255">
        <f>VLOOKUP(G10,'Preisindizes Gas 2023 Bas.''15'!$B$8:$H$98,7,FALSE)</f>
        <v>19.141200000000001</v>
      </c>
      <c r="H11" s="255">
        <f>VLOOKUP(H10,'Preisindizes Gas 2023 Bas.''15'!$B$8:$H$98,7,FALSE)</f>
        <v>17.684799999999999</v>
      </c>
      <c r="I11" s="255">
        <f>VLOOKUP(I10,'Preisindizes Gas 2023 Bas.''15'!$B$8:$H$98,7,FALSE)</f>
        <v>15.6442</v>
      </c>
      <c r="J11" s="255">
        <f>VLOOKUP(J10,'Preisindizes Gas 2023 Bas.''15'!$B$8:$H$98,7,FALSE)</f>
        <v>16.27</v>
      </c>
      <c r="K11" s="255">
        <f>VLOOKUP(K10,'Preisindizes Gas 2023 Bas.''15'!$B$8:$H$98,7,FALSE)</f>
        <v>14.1478</v>
      </c>
      <c r="L11" s="255">
        <f>VLOOKUP(L10,'Preisindizes Gas 2023 Bas.''15'!$B$8:$H$98,7,FALSE)</f>
        <v>13.227600000000001</v>
      </c>
      <c r="M11" s="255">
        <f>VLOOKUP(M10,'Preisindizes Gas 2023 Bas.''15'!$B$8:$H$98,7,FALSE)</f>
        <v>13.6723</v>
      </c>
      <c r="N11" s="255">
        <f>VLOOKUP(N10,'Preisindizes Gas 2023 Bas.''15'!$B$8:$H$98,7,FALSE)</f>
        <v>13.6723</v>
      </c>
      <c r="O11" s="255">
        <f>VLOOKUP(O10,'Preisindizes Gas 2023 Bas.''15'!$B$8:$H$98,7,FALSE)</f>
        <v>12.912699999999999</v>
      </c>
      <c r="P11" s="255">
        <f>VLOOKUP(P10,'Preisindizes Gas 2023 Bas.''15'!$B$8:$H$98,7,FALSE)</f>
        <v>12.612399999999999</v>
      </c>
      <c r="Q11" s="255">
        <f>VLOOKUP(Q10,'Preisindizes Gas 2023 Bas.''15'!$B$8:$H$98,7,FALSE)</f>
        <v>12.1418</v>
      </c>
      <c r="R11" s="255">
        <f>VLOOKUP(R10,'Preisindizes Gas 2023 Bas.''15'!$B$8:$H$98,7,FALSE)</f>
        <v>11.789899999999999</v>
      </c>
      <c r="S11" s="255">
        <f>VLOOKUP(S10,'Preisindizes Gas 2023 Bas.''15'!$B$8:$H$98,7,FALSE)</f>
        <v>11.377599999999999</v>
      </c>
      <c r="T11" s="255">
        <f>VLOOKUP(T10,'Preisindizes Gas 2023 Bas.''15'!$B$8:$H$98,7,FALSE)</f>
        <v>10.634</v>
      </c>
      <c r="U11" s="255">
        <f>VLOOKUP(U10,'Preisindizes Gas 2023 Bas.''15'!$B$8:$H$98,7,FALSE)</f>
        <v>9.9816000000000003</v>
      </c>
      <c r="V11" s="255">
        <f>VLOOKUP(V10,'Preisindizes Gas 2023 Bas.''15'!$B$8:$H$98,7,FALSE)</f>
        <v>9.2971000000000004</v>
      </c>
      <c r="W11" s="255">
        <f>VLOOKUP(W10,'Preisindizes Gas 2023 Bas.''15'!$B$8:$H$98,7,FALSE)</f>
        <v>8.9396000000000004</v>
      </c>
      <c r="X11" s="255">
        <f>VLOOKUP(X10,'Preisindizes Gas 2023 Bas.''15'!$B$8:$H$98,7,FALSE)</f>
        <v>8.5632000000000001</v>
      </c>
      <c r="Y11" s="255">
        <f>VLOOKUP(Y10,'Preisindizes Gas 2023 Bas.''15'!$B$8:$H$98,7,FALSE)</f>
        <v>8.2172000000000001</v>
      </c>
      <c r="Z11" s="255">
        <f>VLOOKUP(Z10,'Preisindizes Gas 2023 Bas.''15'!$B$8:$H$98,7,FALSE)</f>
        <v>8.0147999999999993</v>
      </c>
      <c r="AA11" s="255">
        <f>VLOOKUP(AA10,'Preisindizes Gas 2023 Bas.''15'!$B$8:$H$98,7,FALSE)</f>
        <v>8.4300999999999995</v>
      </c>
      <c r="AB11" s="255">
        <f>VLOOKUP(AB10,'Preisindizes Gas 2023 Bas.''15'!$B$8:$H$98,7,FALSE)</f>
        <v>8.0147999999999993</v>
      </c>
      <c r="AC11" s="255">
        <f>VLOOKUP(AC10,'Preisindizes Gas 2023 Bas.''15'!$B$8:$H$98,7,FALSE)</f>
        <v>7.4633000000000003</v>
      </c>
      <c r="AD11" s="255">
        <f>VLOOKUP(AD10,'Preisindizes Gas 2023 Bas.''15'!$B$8:$H$98,7,FALSE)</f>
        <v>6.3061999999999996</v>
      </c>
      <c r="AE11" s="255">
        <f>VLOOKUP(AE10,'Preisindizes Gas 2023 Bas.''15'!$B$8:$H$98,7,FALSE)</f>
        <v>5.6887999999999996</v>
      </c>
      <c r="AF11" s="255">
        <f>VLOOKUP(AF10,'Preisindizes Gas 2023 Bas.''15'!$B$8:$H$98,7,FALSE)</f>
        <v>5.4233000000000002</v>
      </c>
      <c r="AG11" s="255">
        <f>VLOOKUP(AG10,'Preisindizes Gas 2023 Bas.''15'!$B$8:$H$98,7,FALSE)</f>
        <v>5.1002999999999998</v>
      </c>
      <c r="AH11" s="255">
        <f>VLOOKUP(AH10,'Preisindizes Gas 2023 Bas.''15'!$B$8:$H$98,7,FALSE)</f>
        <v>4.8136000000000001</v>
      </c>
      <c r="AI11" s="255">
        <f>VLOOKUP(AI10,'Preisindizes Gas 2023 Bas.''15'!$B$8:$H$98,7,FALSE)</f>
        <v>4.6887999999999996</v>
      </c>
      <c r="AJ11" s="255">
        <f>VLOOKUP(AJ10,'Preisindizes Gas 2023 Bas.''15'!$B$8:$H$98,7,FALSE)</f>
        <v>4.5194000000000001</v>
      </c>
      <c r="AK11" s="255">
        <f>VLOOKUP(AK10,'Preisindizes Gas 2023 Bas.''15'!$B$8:$H$98,7,FALSE)</f>
        <v>4.3387000000000002</v>
      </c>
      <c r="AL11" s="255">
        <f>VLOOKUP(AL10,'Preisindizes Gas 2023 Bas.''15'!$B$8:$H$98,7,FALSE)</f>
        <v>4.1505000000000001</v>
      </c>
      <c r="AM11" s="255">
        <f>VLOOKUP(AM10,'Preisindizes Gas 2023 Bas.''15'!$B$8:$H$98,7,FALSE)</f>
        <v>3.8645999999999998</v>
      </c>
      <c r="AN11" s="255">
        <f>VLOOKUP(AN10,'Preisindizes Gas 2023 Bas.''15'!$B$8:$H$98,7,FALSE)</f>
        <v>3.5065</v>
      </c>
      <c r="AO11" s="255">
        <f>VLOOKUP(AO10,'Preisindizes Gas 2023 Bas.''15'!$B$8:$H$98,7,FALSE)</f>
        <v>3.3069000000000002</v>
      </c>
      <c r="AP11" s="255">
        <f>VLOOKUP(AP10,'Preisindizes Gas 2023 Bas.''15'!$B$8:$H$98,7,FALSE)</f>
        <v>3.1777000000000002</v>
      </c>
      <c r="AQ11" s="255">
        <f>VLOOKUP(AQ10,'Preisindizes Gas 2023 Bas.''15'!$B$8:$H$98,7,FALSE)</f>
        <v>3.1227999999999998</v>
      </c>
      <c r="AR11" s="255">
        <f>VLOOKUP(AR10,'Preisindizes Gas 2023 Bas.''15'!$B$8:$H$98,7,FALSE)</f>
        <v>3.0583</v>
      </c>
      <c r="AS11" s="255">
        <f>VLOOKUP(AS10,'Preisindizes Gas 2023 Bas.''15'!$B$8:$H$98,7,FALSE)</f>
        <v>3.0411000000000001</v>
      </c>
      <c r="AT11" s="255">
        <f>VLOOKUP(AT10,'Preisindizes Gas 2023 Bas.''15'!$B$8:$H$98,7,FALSE)</f>
        <v>2.9799000000000002</v>
      </c>
      <c r="AU11" s="255">
        <f>VLOOKUP(AU10,'Preisindizes Gas 2023 Bas.''15'!$B$8:$H$98,7,FALSE)</f>
        <v>2.9157999999999999</v>
      </c>
      <c r="AV11" s="255">
        <f>VLOOKUP(AV10,'Preisindizes Gas 2023 Bas.''15'!$B$8:$H$98,7,FALSE)</f>
        <v>2.8494000000000002</v>
      </c>
      <c r="AW11" s="255">
        <f>VLOOKUP(AW10,'Preisindizes Gas 2023 Bas.''15'!$B$8:$H$98,7,FALSE)</f>
        <v>2.7530000000000001</v>
      </c>
      <c r="AX11" s="255">
        <f>VLOOKUP(AX10,'Preisindizes Gas 2023 Bas.''15'!$B$8:$H$98,7,FALSE)</f>
        <v>2.5949</v>
      </c>
      <c r="AY11" s="255">
        <f>VLOOKUP(AY10,'Preisindizes Gas 2023 Bas.''15'!$B$8:$H$98,7,FALSE)</f>
        <v>2.4466000000000001</v>
      </c>
      <c r="AZ11" s="255">
        <f>VLOOKUP(AZ10,'Preisindizes Gas 2023 Bas.''15'!$B$8:$H$98,7,FALSE)</f>
        <v>2.3012999999999999</v>
      </c>
      <c r="BA11" s="255">
        <f>VLOOKUP(BA10,'Preisindizes Gas 2023 Bas.''15'!$B$8:$H$98,7,FALSE)</f>
        <v>2.2256999999999998</v>
      </c>
      <c r="BB11" s="255">
        <f>VLOOKUP(BB10,'Preisindizes Gas 2023 Bas.''15'!$B$8:$H$98,7,FALSE)</f>
        <v>2.181</v>
      </c>
      <c r="BC11" s="255">
        <f>VLOOKUP(BC10,'Preisindizes Gas 2023 Bas.''15'!$B$8:$H$98,7,FALSE)</f>
        <v>2.1324000000000001</v>
      </c>
      <c r="BD11" s="255">
        <f>VLOOKUP(BD10,'Preisindizes Gas 2023 Bas.''15'!$B$8:$H$98,7,FALSE)</f>
        <v>2.1267999999999998</v>
      </c>
      <c r="BE11" s="255">
        <f>VLOOKUP(BE10,'Preisindizes Gas 2023 Bas.''15'!$B$8:$H$98,7,FALSE)</f>
        <v>2.1379999999999999</v>
      </c>
      <c r="BF11" s="255">
        <f>VLOOKUP(BF10,'Preisindizes Gas 2023 Bas.''15'!$B$8:$H$98,7,FALSE)</f>
        <v>2.1493000000000002</v>
      </c>
      <c r="BG11" s="255">
        <f>VLOOKUP(BG10,'Preisindizes Gas 2023 Bas.''15'!$B$8:$H$98,7,FALSE)</f>
        <v>2.1606999999999998</v>
      </c>
      <c r="BH11" s="255">
        <f>VLOOKUP(BH10,'Preisindizes Gas 2023 Bas.''15'!$B$8:$H$98,7,FALSE)</f>
        <v>2.1463999999999999</v>
      </c>
      <c r="BI11" s="255">
        <f>VLOOKUP(BI10,'Preisindizes Gas 2023 Bas.''15'!$B$8:$H$98,7,FALSE)</f>
        <v>2.1379999999999999</v>
      </c>
      <c r="BJ11" s="255">
        <f>VLOOKUP(BJ10,'Preisindizes Gas 2023 Bas.''15'!$B$8:$H$98,7,FALSE)</f>
        <v>2.1324000000000001</v>
      </c>
      <c r="BK11" s="255">
        <f>VLOOKUP(BK10,'Preisindizes Gas 2023 Bas.''15'!$B$8:$H$98,7,FALSE)</f>
        <v>2.1267999999999998</v>
      </c>
      <c r="BL11" s="255">
        <f>VLOOKUP(BL10,'Preisindizes Gas 2023 Bas.''15'!$B$8:$H$98,7,FALSE)</f>
        <v>2.0966</v>
      </c>
      <c r="BM11" s="255">
        <f>VLOOKUP(BM10,'Preisindizes Gas 2023 Bas.''15'!$B$8:$H$98,7,FALSE)</f>
        <v>2.0543</v>
      </c>
      <c r="BN11" s="255">
        <f>VLOOKUP(BN10,'Preisindizes Gas 2023 Bas.''15'!$B$8:$H$98,7,FALSE)</f>
        <v>2.0062000000000002</v>
      </c>
      <c r="BO11" s="255">
        <f>VLOOKUP(BO10,'Preisindizes Gas 2023 Bas.''15'!$B$8:$H$98,7,FALSE)</f>
        <v>1.9232</v>
      </c>
      <c r="BP11" s="255">
        <f>VLOOKUP(BP10,'Preisindizes Gas 2023 Bas.''15'!$B$8:$H$98,7,FALSE)</f>
        <v>1.8531</v>
      </c>
      <c r="BQ11" s="255">
        <f>VLOOKUP(BQ10,'Preisindizes Gas 2023 Bas.''15'!$B$8:$H$98,7,FALSE)</f>
        <v>1.8343</v>
      </c>
      <c r="BR11" s="255">
        <f>VLOOKUP(BR10,'Preisindizes Gas 2023 Bas.''15'!$B$8:$H$98,7,FALSE)</f>
        <v>1.8138000000000001</v>
      </c>
      <c r="BS11" s="255">
        <f>VLOOKUP(BS10,'Preisindizes Gas 2023 Bas.''15'!$B$8:$H$98,7,FALSE)</f>
        <v>1.7588999999999999</v>
      </c>
      <c r="BT11" s="255">
        <f>VLOOKUP(BT10,'Preisindizes Gas 2023 Bas.''15'!$B$8:$H$98,7,FALSE)</f>
        <v>1.7161999999999999</v>
      </c>
      <c r="BU11" s="255">
        <f>VLOOKUP(BU10,'Preisindizes Gas 2023 Bas.''15'!$B$8:$H$98,7,FALSE)</f>
        <v>1.6842999999999999</v>
      </c>
      <c r="BV11" s="255">
        <f>VLOOKUP(BV10,'Preisindizes Gas 2023 Bas.''15'!$B$8:$H$98,7,FALSE)</f>
        <v>1.6535</v>
      </c>
      <c r="BW11" s="255">
        <f>VLOOKUP(BW10,'Preisindizes Gas 2023 Bas.''15'!$B$8:$H$98,7,FALSE)</f>
        <v>1.627</v>
      </c>
      <c r="BX11" s="255">
        <f>VLOOKUP(BX10,'Preisindizes Gas 2023 Bas.''15'!$B$8:$H$98,7,FALSE)</f>
        <v>1.5934999999999999</v>
      </c>
      <c r="BY11" s="255">
        <f>VLOOKUP(BY10,'Preisindizes Gas 2023 Bas.''15'!$B$8:$H$98,7,FALSE)</f>
        <v>1.5422</v>
      </c>
      <c r="BZ11" s="255">
        <f>VLOOKUP(BZ10,'Preisindizes Gas 2023 Bas.''15'!$B$8:$H$98,7,FALSE)</f>
        <v>1.4763999999999999</v>
      </c>
      <c r="CA11" s="255">
        <f>VLOOKUP(CA10,'Preisindizes Gas 2023 Bas.''15'!$B$8:$H$98,7,FALSE)</f>
        <v>1.4136</v>
      </c>
      <c r="CB11" s="255">
        <f>VLOOKUP(CB10,'Preisindizes Gas 2023 Bas.''15'!$B$8:$H$98,7,FALSE)</f>
        <v>1.3742000000000001</v>
      </c>
      <c r="CC11" s="255">
        <f>VLOOKUP(CC10,'Preisindizes Gas 2023 Bas.''15'!$B$8:$H$98,7,FALSE)</f>
        <v>1.2701</v>
      </c>
      <c r="CD11" s="255">
        <f>VLOOKUP(CD10,'Preisindizes Gas 2023 Bas.''15'!$B$8:$H$98,7,FALSE)</f>
        <v>1.0803</v>
      </c>
      <c r="CE11" s="255">
        <f>VLOOKUP(CE10,'Preisindizes Gas 2023 Bas.''15'!$B$8:$H$98,7,FALSE)</f>
        <v>1</v>
      </c>
    </row>
    <row r="12" spans="1:83" x14ac:dyDescent="0.6">
      <c r="A12" s="189">
        <v>2</v>
      </c>
      <c r="B12" s="190" t="s">
        <v>169</v>
      </c>
      <c r="D12" s="255">
        <f>VLOOKUP(D10,'Preisindizes Gas 2023 Bas.''15'!$J$8:$P$98,7,FALSE)</f>
        <v>0</v>
      </c>
      <c r="E12" s="255">
        <f>VLOOKUP(E10,'Preisindizes Gas 2023 Bas.''15'!$J$8:$P$98,7,FALSE)</f>
        <v>0</v>
      </c>
      <c r="F12" s="255">
        <f>VLOOKUP(F10,'Preisindizes Gas 2023 Bas.''15'!$J$8:$P$98,7,FALSE)</f>
        <v>0</v>
      </c>
      <c r="G12" s="255">
        <f>VLOOKUP(G10,'Preisindizes Gas 2023 Bas.''15'!$J$8:$P$98,7,FALSE)</f>
        <v>0</v>
      </c>
      <c r="H12" s="255">
        <f>VLOOKUP(H10,'Preisindizes Gas 2023 Bas.''15'!$J$8:$P$98,7,FALSE)</f>
        <v>0</v>
      </c>
      <c r="I12" s="255">
        <f>VLOOKUP(I10,'Preisindizes Gas 2023 Bas.''15'!$J$8:$P$98,7,FALSE)</f>
        <v>10.1013</v>
      </c>
      <c r="J12" s="255">
        <f>VLOOKUP(J10,'Preisindizes Gas 2023 Bas.''15'!$J$8:$P$98,7,FALSE)</f>
        <v>10.5695</v>
      </c>
      <c r="K12" s="255">
        <f>VLOOKUP(K10,'Preisindizes Gas 2023 Bas.''15'!$J$8:$P$98,7,FALSE)</f>
        <v>9.1199999999999992</v>
      </c>
      <c r="L12" s="255">
        <f>VLOOKUP(L10,'Preisindizes Gas 2023 Bas.''15'!$J$8:$P$98,7,FALSE)</f>
        <v>8.5806000000000004</v>
      </c>
      <c r="M12" s="255">
        <f>VLOOKUP(M10,'Preisindizes Gas 2023 Bas.''15'!$J$8:$P$98,7,FALSE)</f>
        <v>8.8666999999999998</v>
      </c>
      <c r="N12" s="255">
        <f>VLOOKUP(N10,'Preisindizes Gas 2023 Bas.''15'!$J$8:$P$98,7,FALSE)</f>
        <v>8.8177000000000003</v>
      </c>
      <c r="O12" s="255">
        <f>VLOOKUP(O10,'Preisindizes Gas 2023 Bas.''15'!$J$8:$P$98,7,FALSE)</f>
        <v>8.3559999999999999</v>
      </c>
      <c r="P12" s="255">
        <f>VLOOKUP(P10,'Preisindizes Gas 2023 Bas.''15'!$J$8:$P$98,7,FALSE)</f>
        <v>8.1428999999999991</v>
      </c>
      <c r="Q12" s="255">
        <f>VLOOKUP(Q10,'Preisindizes Gas 2023 Bas.''15'!$J$8:$P$98,7,FALSE)</f>
        <v>7.9009999999999998</v>
      </c>
      <c r="R12" s="255">
        <f>VLOOKUP(R10,'Preisindizes Gas 2023 Bas.''15'!$J$8:$P$98,7,FALSE)</f>
        <v>7.6364000000000001</v>
      </c>
      <c r="S12" s="255">
        <f>VLOOKUP(S10,'Preisindizes Gas 2023 Bas.''15'!$J$8:$P$98,7,FALSE)</f>
        <v>7.0933000000000002</v>
      </c>
      <c r="T12" s="255">
        <f>VLOOKUP(T10,'Preisindizes Gas 2023 Bas.''15'!$J$8:$P$98,7,FALSE)</f>
        <v>6.5949999999999998</v>
      </c>
      <c r="U12" s="255">
        <f>VLOOKUP(U10,'Preisindizes Gas 2023 Bas.''15'!$J$8:$P$98,7,FALSE)</f>
        <v>6.1148999999999996</v>
      </c>
      <c r="V12" s="255">
        <f>VLOOKUP(V10,'Preisindizes Gas 2023 Bas.''15'!$J$8:$P$98,7,FALSE)</f>
        <v>5.7409999999999997</v>
      </c>
      <c r="W12" s="255">
        <f>VLOOKUP(W10,'Preisindizes Gas 2023 Bas.''15'!$J$8:$P$98,7,FALSE)</f>
        <v>5.4844999999999997</v>
      </c>
      <c r="X12" s="255">
        <f>VLOOKUP(X10,'Preisindizes Gas 2023 Bas.''15'!$J$8:$P$98,7,FALSE)</f>
        <v>5.4101999999999997</v>
      </c>
      <c r="Y12" s="255">
        <f>VLOOKUP(Y10,'Preisindizes Gas 2023 Bas.''15'!$J$8:$P$98,7,FALSE)</f>
        <v>5.5416999999999996</v>
      </c>
      <c r="Z12" s="255">
        <f>VLOOKUP(Z10,'Preisindizes Gas 2023 Bas.''15'!$J$8:$P$98,7,FALSE)</f>
        <v>5.5034000000000001</v>
      </c>
      <c r="AA12" s="255">
        <f>VLOOKUP(AA10,'Preisindizes Gas 2023 Bas.''15'!$J$8:$P$98,7,FALSE)</f>
        <v>5.7409999999999997</v>
      </c>
      <c r="AB12" s="255">
        <f>VLOOKUP(AB10,'Preisindizes Gas 2023 Bas.''15'!$J$8:$P$98,7,FALSE)</f>
        <v>5.4470999999999998</v>
      </c>
      <c r="AC12" s="255">
        <f>VLOOKUP(AC10,'Preisindizes Gas 2023 Bas.''15'!$J$8:$P$98,7,FALSE)</f>
        <v>5.2157</v>
      </c>
      <c r="AD12" s="255">
        <f>VLOOKUP(AD10,'Preisindizes Gas 2023 Bas.''15'!$J$8:$P$98,7,FALSE)</f>
        <v>4.4581</v>
      </c>
      <c r="AE12" s="255">
        <f>VLOOKUP(AE10,'Preisindizes Gas 2023 Bas.''15'!$J$8:$P$98,7,FALSE)</f>
        <v>4.1239999999999997</v>
      </c>
      <c r="AF12" s="255">
        <f>VLOOKUP(AF10,'Preisindizes Gas 2023 Bas.''15'!$J$8:$P$98,7,FALSE)</f>
        <v>3.99</v>
      </c>
      <c r="AG12" s="255">
        <f>VLOOKUP(AG10,'Preisindizes Gas 2023 Bas.''15'!$J$8:$P$98,7,FALSE)</f>
        <v>3.8365</v>
      </c>
      <c r="AH12" s="255">
        <f>VLOOKUP(AH10,'Preisindizes Gas 2023 Bas.''15'!$J$8:$P$98,7,FALSE)</f>
        <v>3.5945999999999998</v>
      </c>
      <c r="AI12" s="255">
        <f>VLOOKUP(AI10,'Preisindizes Gas 2023 Bas.''15'!$J$8:$P$98,7,FALSE)</f>
        <v>3.5310000000000001</v>
      </c>
      <c r="AJ12" s="255">
        <f>VLOOKUP(AJ10,'Preisindizes Gas 2023 Bas.''15'!$J$8:$P$98,7,FALSE)</f>
        <v>3.4544999999999999</v>
      </c>
      <c r="AK12" s="255">
        <f>VLOOKUP(AK10,'Preisindizes Gas 2023 Bas.''15'!$J$8:$P$98,7,FALSE)</f>
        <v>3.3389000000000002</v>
      </c>
      <c r="AL12" s="255">
        <f>VLOOKUP(AL10,'Preisindizes Gas 2023 Bas.''15'!$J$8:$P$98,7,FALSE)</f>
        <v>3.1604000000000001</v>
      </c>
      <c r="AM12" s="255">
        <f>VLOOKUP(AM10,'Preisindizes Gas 2023 Bas.''15'!$J$8:$P$98,7,FALSE)</f>
        <v>2.8757000000000001</v>
      </c>
      <c r="AN12" s="255">
        <f>VLOOKUP(AN10,'Preisindizes Gas 2023 Bas.''15'!$J$8:$P$98,7,FALSE)</f>
        <v>2.5992999999999999</v>
      </c>
      <c r="AO12" s="255">
        <f>VLOOKUP(AO10,'Preisindizes Gas 2023 Bas.''15'!$J$8:$P$98,7,FALSE)</f>
        <v>2.5293000000000001</v>
      </c>
      <c r="AP12" s="255">
        <f>VLOOKUP(AP10,'Preisindizes Gas 2023 Bas.''15'!$J$8:$P$98,7,FALSE)</f>
        <v>2.5783999999999998</v>
      </c>
      <c r="AQ12" s="255">
        <f>VLOOKUP(AQ10,'Preisindizes Gas 2023 Bas.''15'!$J$8:$P$98,7,FALSE)</f>
        <v>2.5909</v>
      </c>
      <c r="AR12" s="255">
        <f>VLOOKUP(AR10,'Preisindizes Gas 2023 Bas.''15'!$J$8:$P$98,7,FALSE)</f>
        <v>2.5577000000000001</v>
      </c>
      <c r="AS12" s="255">
        <f>VLOOKUP(AS10,'Preisindizes Gas 2023 Bas.''15'!$J$8:$P$98,7,FALSE)</f>
        <v>2.5535999999999999</v>
      </c>
      <c r="AT12" s="255">
        <f>VLOOKUP(AT10,'Preisindizes Gas 2023 Bas.''15'!$J$8:$P$98,7,FALSE)</f>
        <v>2.4977</v>
      </c>
      <c r="AU12" s="255">
        <f>VLOOKUP(AU10,'Preisindizes Gas 2023 Bas.''15'!$J$8:$P$98,7,FALSE)</f>
        <v>2.4516</v>
      </c>
      <c r="AV12" s="255">
        <f>VLOOKUP(AV10,'Preisindizes Gas 2023 Bas.''15'!$J$8:$P$98,7,FALSE)</f>
        <v>2.4182000000000001</v>
      </c>
      <c r="AW12" s="255">
        <f>VLOOKUP(AW10,'Preisindizes Gas 2023 Bas.''15'!$J$8:$P$98,7,FALSE)</f>
        <v>2.3471000000000002</v>
      </c>
      <c r="AX12" s="255">
        <f>VLOOKUP(AX10,'Preisindizes Gas 2023 Bas.''15'!$J$8:$P$98,7,FALSE)</f>
        <v>2.1983000000000001</v>
      </c>
      <c r="AY12" s="255">
        <f>VLOOKUP(AY10,'Preisindizes Gas 2023 Bas.''15'!$J$8:$P$98,7,FALSE)</f>
        <v>2.0488</v>
      </c>
      <c r="AZ12" s="255">
        <f>VLOOKUP(AZ10,'Preisindizes Gas 2023 Bas.''15'!$J$8:$P$98,7,FALSE)</f>
        <v>1.9252</v>
      </c>
      <c r="BA12" s="255">
        <f>VLOOKUP(BA10,'Preisindizes Gas 2023 Bas.''15'!$J$8:$P$98,7,FALSE)</f>
        <v>1.871</v>
      </c>
      <c r="BB12" s="255">
        <f>VLOOKUP(BB10,'Preisindizes Gas 2023 Bas.''15'!$J$8:$P$98,7,FALSE)</f>
        <v>1.8493999999999999</v>
      </c>
      <c r="BC12" s="255">
        <f>VLOOKUP(BC10,'Preisindizes Gas 2023 Bas.''15'!$J$8:$P$98,7,FALSE)</f>
        <v>1.8324</v>
      </c>
      <c r="BD12" s="255">
        <f>VLOOKUP(BD10,'Preisindizes Gas 2023 Bas.''15'!$J$8:$P$98,7,FALSE)</f>
        <v>1.8645</v>
      </c>
      <c r="BE12" s="255">
        <f>VLOOKUP(BE10,'Preisindizes Gas 2023 Bas.''15'!$J$8:$P$98,7,FALSE)</f>
        <v>1.8976999999999999</v>
      </c>
      <c r="BF12" s="255">
        <f>VLOOKUP(BF10,'Preisindizes Gas 2023 Bas.''15'!$J$8:$P$98,7,FALSE)</f>
        <v>1.9321999999999999</v>
      </c>
      <c r="BG12" s="255">
        <f>VLOOKUP(BG10,'Preisindizes Gas 2023 Bas.''15'!$J$8:$P$98,7,FALSE)</f>
        <v>1.9416</v>
      </c>
      <c r="BH12" s="255">
        <f>VLOOKUP(BH10,'Preisindizes Gas 2023 Bas.''15'!$J$8:$P$98,7,FALSE)</f>
        <v>1.9369000000000001</v>
      </c>
      <c r="BI12" s="255">
        <f>VLOOKUP(BI10,'Preisindizes Gas 2023 Bas.''15'!$J$8:$P$98,7,FALSE)</f>
        <v>1.9416</v>
      </c>
      <c r="BJ12" s="255">
        <f>VLOOKUP(BJ10,'Preisindizes Gas 2023 Bas.''15'!$J$8:$P$98,7,FALSE)</f>
        <v>1.9462999999999999</v>
      </c>
      <c r="BK12" s="255">
        <f>VLOOKUP(BK10,'Preisindizes Gas 2023 Bas.''15'!$J$8:$P$98,7,FALSE)</f>
        <v>1.9535</v>
      </c>
      <c r="BL12" s="255">
        <f>VLOOKUP(BL10,'Preisindizes Gas 2023 Bas.''15'!$J$8:$P$98,7,FALSE)</f>
        <v>1.9535</v>
      </c>
      <c r="BM12" s="255">
        <f>VLOOKUP(BM10,'Preisindizes Gas 2023 Bas.''15'!$J$8:$P$98,7,FALSE)</f>
        <v>1.9511000000000001</v>
      </c>
      <c r="BN12" s="255">
        <f>VLOOKUP(BN10,'Preisindizes Gas 2023 Bas.''15'!$J$8:$P$98,7,FALSE)</f>
        <v>1.9045000000000001</v>
      </c>
      <c r="BO12" s="255">
        <f>VLOOKUP(BO10,'Preisindizes Gas 2023 Bas.''15'!$J$8:$P$98,7,FALSE)</f>
        <v>1.8472</v>
      </c>
      <c r="BP12" s="255">
        <f>VLOOKUP(BP10,'Preisindizes Gas 2023 Bas.''15'!$J$8:$P$98,7,FALSE)</f>
        <v>1.7932999999999999</v>
      </c>
      <c r="BQ12" s="255">
        <f>VLOOKUP(BQ10,'Preisindizes Gas 2023 Bas.''15'!$J$8:$P$98,7,FALSE)</f>
        <v>1.7635000000000001</v>
      </c>
      <c r="BR12" s="255">
        <f>VLOOKUP(BR10,'Preisindizes Gas 2023 Bas.''15'!$J$8:$P$98,7,FALSE)</f>
        <v>1.7538</v>
      </c>
      <c r="BS12" s="255">
        <f>VLOOKUP(BS10,'Preisindizes Gas 2023 Bas.''15'!$J$8:$P$98,7,FALSE)</f>
        <v>1.7217</v>
      </c>
      <c r="BT12" s="255">
        <f>VLOOKUP(BT10,'Preisindizes Gas 2023 Bas.''15'!$J$8:$P$98,7,FALSE)</f>
        <v>1.6781999999999999</v>
      </c>
      <c r="BU12" s="255">
        <f>VLOOKUP(BU10,'Preisindizes Gas 2023 Bas.''15'!$J$8:$P$98,7,FALSE)</f>
        <v>1.6505000000000001</v>
      </c>
      <c r="BV12" s="255">
        <f>VLOOKUP(BV10,'Preisindizes Gas 2023 Bas.''15'!$J$8:$P$98,7,FALSE)</f>
        <v>1.6253</v>
      </c>
      <c r="BW12" s="255">
        <f>VLOOKUP(BW10,'Preisindizes Gas 2023 Bas.''15'!$J$8:$P$98,7,FALSE)</f>
        <v>1.5960000000000001</v>
      </c>
      <c r="BX12" s="255">
        <f>VLOOKUP(BX10,'Preisindizes Gas 2023 Bas.''15'!$J$8:$P$98,7,FALSE)</f>
        <v>1.5692999999999999</v>
      </c>
      <c r="BY12" s="255">
        <f>VLOOKUP(BY10,'Preisindizes Gas 2023 Bas.''15'!$J$8:$P$98,7,FALSE)</f>
        <v>1.5157</v>
      </c>
      <c r="BZ12" s="255">
        <f>VLOOKUP(BZ10,'Preisindizes Gas 2023 Bas.''15'!$J$8:$P$98,7,FALSE)</f>
        <v>1.4314</v>
      </c>
      <c r="CA12" s="255">
        <f>VLOOKUP(CA10,'Preisindizes Gas 2023 Bas.''15'!$J$8:$P$98,7,FALSE)</f>
        <v>1.3560000000000001</v>
      </c>
      <c r="CB12" s="255">
        <f>VLOOKUP(CB10,'Preisindizes Gas 2023 Bas.''15'!$J$8:$P$98,7,FALSE)</f>
        <v>1.3255999999999999</v>
      </c>
      <c r="CC12" s="255">
        <f>VLOOKUP(CC10,'Preisindizes Gas 2023 Bas.''15'!$J$8:$P$98,7,FALSE)</f>
        <v>1.2637</v>
      </c>
      <c r="CD12" s="255">
        <f>VLOOKUP(CD10,'Preisindizes Gas 2023 Bas.''15'!$J$8:$P$98,7,FALSE)</f>
        <v>1.0969</v>
      </c>
      <c r="CE12" s="255">
        <f>VLOOKUP(CE10,'Preisindizes Gas 2023 Bas.''15'!$J$8:$P$98,7,FALSE)</f>
        <v>1</v>
      </c>
    </row>
    <row r="13" spans="1:83" x14ac:dyDescent="0.6">
      <c r="A13" s="189">
        <v>3</v>
      </c>
      <c r="B13" s="190" t="s">
        <v>170</v>
      </c>
      <c r="D13" s="255">
        <f>IF(ISNA(VLOOKUP(D10,'Preisindizes Gas 2023 Bas.''15'!$R$8:$AD$91,15,FALSE)),0,VLOOKUP(D10,'Preisindizes Gas 2023 Bas.''15'!$R$8:$AD$91,15,FALSE))</f>
        <v>0</v>
      </c>
      <c r="E13" s="255">
        <f>IF(ISNA(VLOOKUP(E10,'Preisindizes Gas 2023 Bas.''15'!$R$8:$AD$91,15,FALSE)),0,VLOOKUP(E10,'Preisindizes Gas 2023 Bas.''15'!$R$8:$AD$91,15,FALSE))</f>
        <v>0</v>
      </c>
      <c r="F13" s="255">
        <f>IF(ISNA(VLOOKUP(F10,'Preisindizes Gas 2023 Bas.''15'!$R$8:$AD$91,15,FALSE)),0,VLOOKUP(F10,'Preisindizes Gas 2023 Bas.''15'!$R$8:$AD$91,15,FALSE))</f>
        <v>0</v>
      </c>
      <c r="G13" s="255">
        <f>IF(ISNA(VLOOKUP(G10,'Preisindizes Gas 2023 Bas.''15'!$R$8:$AD$91,15,FALSE)),0,VLOOKUP(G10,'Preisindizes Gas 2023 Bas.''15'!$R$8:$AD$91,15,FALSE))</f>
        <v>0</v>
      </c>
      <c r="H13" s="255">
        <f>IF(ISNA(VLOOKUP(H10,'Preisindizes Gas 2023 Bas.''15'!$R$8:$AD$91,15,FALSE)),0,VLOOKUP(H10,'Preisindizes Gas 2023 Bas.''15'!$R$8:$AD$91,15,FALSE))</f>
        <v>0</v>
      </c>
      <c r="I13" s="255">
        <f>VLOOKUP(I10,'Preisindizes Gas 2023 Bas.''15'!$R$8:$AD$91,13,FALSE)</f>
        <v>9.1931999999999992</v>
      </c>
      <c r="J13" s="255">
        <f>VLOOKUP(J10,'Preisindizes Gas 2023 Bas.''15'!$R$8:$AD$91,13,FALSE)</f>
        <v>9.2456999999999994</v>
      </c>
      <c r="K13" s="255">
        <f>VLOOKUP(K10,'Preisindizes Gas 2023 Bas.''15'!$R$8:$AD$91,13,FALSE)</f>
        <v>7.7416</v>
      </c>
      <c r="L13" s="255">
        <f>VLOOKUP(L10,'Preisindizes Gas 2023 Bas.''15'!$R$8:$AD$91,13,FALSE)</f>
        <v>6.3202999999999996</v>
      </c>
      <c r="M13" s="255">
        <f>VLOOKUP(M10,'Preisindizes Gas 2023 Bas.''15'!$R$8:$AD$91,13,FALSE)</f>
        <v>6.2713000000000001</v>
      </c>
      <c r="N13" s="255">
        <f>VLOOKUP(N10,'Preisindizes Gas 2023 Bas.''15'!$R$8:$AD$91,13,FALSE)</f>
        <v>6.3700999999999999</v>
      </c>
      <c r="O13" s="255">
        <f>VLOOKUP(O10,'Preisindizes Gas 2023 Bas.''15'!$R$8:$AD$91,13,FALSE)</f>
        <v>6.1056999999999997</v>
      </c>
      <c r="P13" s="255">
        <f>VLOOKUP(P10,'Preisindizes Gas 2023 Bas.''15'!$R$8:$AD$91,13,FALSE)</f>
        <v>5.9485000000000001</v>
      </c>
      <c r="Q13" s="255">
        <f>VLOOKUP(Q10,'Preisindizes Gas 2023 Bas.''15'!$R$8:$AD$91,13,FALSE)</f>
        <v>5.6772</v>
      </c>
      <c r="R13" s="255">
        <f>VLOOKUP(R10,'Preisindizes Gas 2023 Bas.''15'!$R$8:$AD$91,13,FALSE)</f>
        <v>5.5411000000000001</v>
      </c>
      <c r="S13" s="255">
        <f>VLOOKUP(S10,'Preisindizes Gas 2023 Bas.''15'!$R$8:$AD$91,13,FALSE)</f>
        <v>5.3933</v>
      </c>
      <c r="T13" s="255">
        <f>VLOOKUP(T10,'Preisindizes Gas 2023 Bas.''15'!$R$8:$AD$91,13,FALSE)</f>
        <v>5.2194000000000003</v>
      </c>
      <c r="U13" s="255">
        <f>VLOOKUP(U10,'Preisindizes Gas 2023 Bas.''15'!$R$8:$AD$91,13,FALSE)</f>
        <v>5.0404999999999998</v>
      </c>
      <c r="V13" s="255">
        <f>VLOOKUP(V10,'Preisindizes Gas 2023 Bas.''15'!$R$8:$AD$91,13,FALSE)</f>
        <v>4.9179000000000004</v>
      </c>
      <c r="W13" s="255">
        <f>VLOOKUP(W10,'Preisindizes Gas 2023 Bas.''15'!$R$8:$AD$91,13,FALSE)</f>
        <v>4.8442999999999996</v>
      </c>
      <c r="X13" s="255">
        <f>VLOOKUP(X10,'Preisindizes Gas 2023 Bas.''15'!$R$8:$AD$91,13,FALSE)</f>
        <v>4.8011999999999997</v>
      </c>
      <c r="Y13" s="255">
        <f>VLOOKUP(Y10,'Preisindizes Gas 2023 Bas.''15'!$R$8:$AD$91,13,FALSE)</f>
        <v>4.8734999999999999</v>
      </c>
      <c r="Z13" s="255">
        <f>VLOOKUP(Z10,'Preisindizes Gas 2023 Bas.''15'!$R$8:$AD$91,13,FALSE)</f>
        <v>4.8589000000000002</v>
      </c>
      <c r="AA13" s="255">
        <f>VLOOKUP(AA10,'Preisindizes Gas 2023 Bas.''15'!$R$8:$AD$91,13,FALSE)</f>
        <v>5.1203000000000003</v>
      </c>
      <c r="AB13" s="255">
        <f>VLOOKUP(AB10,'Preisindizes Gas 2023 Bas.''15'!$R$8:$AD$91,13,FALSE)</f>
        <v>5.0092999999999996</v>
      </c>
      <c r="AC13" s="255">
        <f>VLOOKUP(AC10,'Preisindizes Gas 2023 Bas.''15'!$R$8:$AD$91,13,FALSE)</f>
        <v>4.8299000000000003</v>
      </c>
      <c r="AD13" s="255">
        <f>VLOOKUP(AD10,'Preisindizes Gas 2023 Bas.''15'!$R$8:$AD$91,13,FALSE)</f>
        <v>4.3032000000000004</v>
      </c>
      <c r="AE13" s="255">
        <f>VLOOKUP(AE10,'Preisindizes Gas 2023 Bas.''15'!$R$8:$AD$91,13,FALSE)</f>
        <v>4.0755999999999997</v>
      </c>
      <c r="AF13" s="255">
        <f>VLOOKUP(AF10,'Preisindizes Gas 2023 Bas.''15'!$R$8:$AD$91,13,FALSE)</f>
        <v>4.0049999999999999</v>
      </c>
      <c r="AG13" s="255">
        <f>VLOOKUP(AG10,'Preisindizes Gas 2023 Bas.''15'!$R$8:$AD$91,13,FALSE)</f>
        <v>3.7804000000000002</v>
      </c>
      <c r="AH13" s="255">
        <f>VLOOKUP(AH10,'Preisindizes Gas 2023 Bas.''15'!$R$8:$AD$91,13,FALSE)</f>
        <v>3.4426000000000001</v>
      </c>
      <c r="AI13" s="255">
        <f>VLOOKUP(AI10,'Preisindizes Gas 2023 Bas.''15'!$R$8:$AD$91,13,FALSE)</f>
        <v>3.4647000000000001</v>
      </c>
      <c r="AJ13" s="255">
        <f>VLOOKUP(AJ10,'Preisindizes Gas 2023 Bas.''15'!$R$8:$AD$91,13,FALSE)</f>
        <v>3.3778999999999999</v>
      </c>
      <c r="AK13" s="255">
        <f>VLOOKUP(AK10,'Preisindizes Gas 2023 Bas.''15'!$R$8:$AD$91,13,FALSE)</f>
        <v>3.3498999999999999</v>
      </c>
      <c r="AL13" s="255">
        <f>VLOOKUP(AL10,'Preisindizes Gas 2023 Bas.''15'!$R$8:$AD$91,13,FALSE)</f>
        <v>3.2040000000000002</v>
      </c>
      <c r="AM13" s="255">
        <f>VLOOKUP(AM10,'Preisindizes Gas 2023 Bas.''15'!$R$8:$AD$91,13,FALSE)</f>
        <v>3.0129999999999999</v>
      </c>
      <c r="AN13" s="255">
        <f>VLOOKUP(AN10,'Preisindizes Gas 2023 Bas.''15'!$R$8:$AD$91,13,FALSE)</f>
        <v>2.8188</v>
      </c>
      <c r="AO13" s="255">
        <f>VLOOKUP(AO10,'Preisindizes Gas 2023 Bas.''15'!$R$8:$AD$91,13,FALSE)</f>
        <v>2.7517</v>
      </c>
      <c r="AP13" s="255">
        <f>VLOOKUP(AP10,'Preisindizes Gas 2023 Bas.''15'!$R$8:$AD$91,13,FALSE)</f>
        <v>2.6438000000000001</v>
      </c>
      <c r="AQ13" s="255">
        <f>VLOOKUP(AQ10,'Preisindizes Gas 2023 Bas.''15'!$R$8:$AD$91,13,FALSE)</f>
        <v>2.6966999999999999</v>
      </c>
      <c r="AR13" s="255">
        <f>VLOOKUP(AR10,'Preisindizes Gas 2023 Bas.''15'!$R$8:$AD$91,13,FALSE)</f>
        <v>2.6568000000000001</v>
      </c>
      <c r="AS13" s="255">
        <f>VLOOKUP(AS10,'Preisindizes Gas 2023 Bas.''15'!$R$8:$AD$91,13,FALSE)</f>
        <v>2.5847000000000002</v>
      </c>
      <c r="AT13" s="255">
        <f>VLOOKUP(AT10,'Preisindizes Gas 2023 Bas.''15'!$R$8:$AD$91,13,FALSE)</f>
        <v>2.5320999999999998</v>
      </c>
      <c r="AU13" s="255">
        <f>VLOOKUP(AU10,'Preisindizes Gas 2023 Bas.''15'!$R$8:$AD$91,13,FALSE)</f>
        <v>2.5520999999999998</v>
      </c>
      <c r="AV13" s="255">
        <f>VLOOKUP(AV10,'Preisindizes Gas 2023 Bas.''15'!$R$8:$AD$91,13,FALSE)</f>
        <v>2.5163000000000002</v>
      </c>
      <c r="AW13" s="255">
        <f>VLOOKUP(AW10,'Preisindizes Gas 2023 Bas.''15'!$R$8:$AD$91,13,FALSE)</f>
        <v>2.4258000000000002</v>
      </c>
      <c r="AX13" s="255">
        <f>VLOOKUP(AX10,'Preisindizes Gas 2023 Bas.''15'!$R$8:$AD$91,13,FALSE)</f>
        <v>2.3180999999999998</v>
      </c>
      <c r="AY13" s="255">
        <f>VLOOKUP(AY10,'Preisindizes Gas 2023 Bas.''15'!$R$8:$AD$91,13,FALSE)</f>
        <v>2.2256</v>
      </c>
      <c r="AZ13" s="255">
        <f>VLOOKUP(AZ10,'Preisindizes Gas 2023 Bas.''15'!$R$8:$AD$91,13,FALSE)</f>
        <v>2.1374</v>
      </c>
      <c r="BA13" s="255">
        <f>VLOOKUP(BA10,'Preisindizes Gas 2023 Bas.''15'!$R$8:$AD$91,13,FALSE)</f>
        <v>2.1688999999999998</v>
      </c>
      <c r="BB13" s="255">
        <f>VLOOKUP(BB10,'Preisindizes Gas 2023 Bas.''15'!$R$8:$AD$91,13,FALSE)</f>
        <v>2.1429999999999998</v>
      </c>
      <c r="BC13" s="255">
        <f>VLOOKUP(BC10,'Preisindizes Gas 2023 Bas.''15'!$R$8:$AD$91,13,FALSE)</f>
        <v>2.0663999999999998</v>
      </c>
      <c r="BD13" s="255">
        <f>VLOOKUP(BD10,'Preisindizes Gas 2023 Bas.''15'!$R$8:$AD$91,13,FALSE)</f>
        <v>2.1095000000000002</v>
      </c>
      <c r="BE13" s="255">
        <f>VLOOKUP(BE10,'Preisindizes Gas 2023 Bas.''15'!$R$8:$AD$91,13,FALSE)</f>
        <v>2.1374</v>
      </c>
      <c r="BF13" s="255">
        <f>VLOOKUP(BF10,'Preisindizes Gas 2023 Bas.''15'!$R$8:$AD$91,13,FALSE)</f>
        <v>2.1486999999999998</v>
      </c>
      <c r="BG13" s="255">
        <f>VLOOKUP(BG10,'Preisindizes Gas 2023 Bas.''15'!$R$8:$AD$91,13,FALSE)</f>
        <v>2.1806000000000001</v>
      </c>
      <c r="BH13" s="255">
        <f>VLOOKUP(BH10,'Preisindizes Gas 2023 Bas.''15'!$R$8:$AD$91,13,FALSE)</f>
        <v>2.1261000000000001</v>
      </c>
      <c r="BI13" s="255">
        <f>VLOOKUP(BI10,'Preisindizes Gas 2023 Bas.''15'!$R$8:$AD$91,13,FALSE)</f>
        <v>2.0958999999999999</v>
      </c>
      <c r="BJ13" s="255">
        <f>VLOOKUP(BJ10,'Preisindizes Gas 2023 Bas.''15'!$R$8:$AD$91,13,FALSE)</f>
        <v>2.1013000000000002</v>
      </c>
      <c r="BK13" s="255">
        <f>VLOOKUP(BK10,'Preisindizes Gas 2023 Bas.''15'!$R$8:$AD$91,13,FALSE)</f>
        <v>2.0851000000000002</v>
      </c>
      <c r="BL13" s="255">
        <f>VLOOKUP(BL10,'Preisindizes Gas 2023 Bas.''15'!$R$8:$AD$91,13,FALSE)</f>
        <v>1.9827999999999999</v>
      </c>
      <c r="BM13" s="255">
        <f>VLOOKUP(BM10,'Preisindizes Gas 2023 Bas.''15'!$R$8:$AD$91,13,FALSE)</f>
        <v>1.8879999999999999</v>
      </c>
      <c r="BN13" s="255">
        <f>VLOOKUP(BN10,'Preisindizes Gas 2023 Bas.''15'!$R$8:$AD$91,13,FALSE)</f>
        <v>1.8449</v>
      </c>
      <c r="BO13" s="255">
        <f>VLOOKUP(BO10,'Preisindizes Gas 2023 Bas.''15'!$R$8:$AD$91,13,FALSE)</f>
        <v>1.7379</v>
      </c>
      <c r="BP13" s="255">
        <f>VLOOKUP(BP10,'Preisindizes Gas 2023 Bas.''15'!$R$8:$AD$91,13,FALSE)</f>
        <v>1.651</v>
      </c>
      <c r="BQ13" s="255">
        <f>VLOOKUP(BQ10,'Preisindizes Gas 2023 Bas.''15'!$R$8:$AD$91,13,FALSE)</f>
        <v>1.7085999999999999</v>
      </c>
      <c r="BR13" s="255">
        <f>VLOOKUP(BR10,'Preisindizes Gas 2023 Bas.''15'!$R$8:$AD$91,13,FALSE)</f>
        <v>1.7158</v>
      </c>
      <c r="BS13" s="255">
        <f>VLOOKUP(BS10,'Preisindizes Gas 2023 Bas.''15'!$R$8:$AD$91,13,FALSE)</f>
        <v>1.6359999999999999</v>
      </c>
      <c r="BT13" s="255">
        <f>VLOOKUP(BT10,'Preisindizes Gas 2023 Bas.''15'!$R$8:$AD$91,13,FALSE)</f>
        <v>1.61</v>
      </c>
      <c r="BU13" s="255">
        <f>VLOOKUP(BU10,'Preisindizes Gas 2023 Bas.''15'!$R$8:$AD$91,13,FALSE)</f>
        <v>1.6261000000000001</v>
      </c>
      <c r="BV13" s="255">
        <f>VLOOKUP(BV10,'Preisindizes Gas 2023 Bas.''15'!$R$8:$AD$91,13,FALSE)</f>
        <v>1.6195999999999999</v>
      </c>
      <c r="BW13" s="255">
        <f>VLOOKUP(BW10,'Preisindizes Gas 2023 Bas.''15'!$R$8:$AD$91,13,FALSE)</f>
        <v>1.6180000000000001</v>
      </c>
      <c r="BX13" s="255">
        <f>VLOOKUP(BX10,'Preisindizes Gas 2023 Bas.''15'!$R$8:$AD$91,13,FALSE)</f>
        <v>1.6277999999999999</v>
      </c>
      <c r="BY13" s="255">
        <f>VLOOKUP(BY10,'Preisindizes Gas 2023 Bas.''15'!$R$8:$AD$91,13,FALSE)</f>
        <v>1.5468</v>
      </c>
      <c r="BZ13" s="255">
        <f>VLOOKUP(BZ10,'Preisindizes Gas 2023 Bas.''15'!$R$8:$AD$91,13,FALSE)</f>
        <v>1.4537</v>
      </c>
      <c r="CA13" s="255">
        <f>VLOOKUP(CA10,'Preisindizes Gas 2023 Bas.''15'!$R$8:$AD$91,13,FALSE)</f>
        <v>1.4056999999999999</v>
      </c>
      <c r="CB13" s="255">
        <f>VLOOKUP(CB10,'Preisindizes Gas 2023 Bas.''15'!$R$8:$AD$91,13,FALSE)</f>
        <v>1.4045000000000001</v>
      </c>
      <c r="CC13" s="255">
        <f>VLOOKUP(CC10,'Preisindizes Gas 2023 Bas.''15'!$R$8:$AD$91,13,FALSE)</f>
        <v>1.2891999999999999</v>
      </c>
      <c r="CD13" s="255">
        <f>VLOOKUP(CD10,'Preisindizes Gas 2023 Bas.''15'!$R$8:$AD$91,13,FALSE)</f>
        <v>1.0568</v>
      </c>
      <c r="CE13" s="255">
        <f>VLOOKUP(CE10,'Preisindizes Gas 2023 Bas.''15'!$R$8:$AD$91,13,FALSE)</f>
        <v>1</v>
      </c>
    </row>
    <row r="14" spans="1:83" x14ac:dyDescent="0.6">
      <c r="A14" s="189">
        <v>4</v>
      </c>
      <c r="B14" s="190" t="s">
        <v>171</v>
      </c>
      <c r="D14" s="255">
        <f>IF(ISNA(VLOOKUP(D10,'Preisindizes Gas 2023 Bas.''15'!$AF$8:$AJ$91,5,FALSE)),0,VLOOKUP(D10,'Preisindizes Gas 2023 Bas.''15'!$AF$8:$AJ$91,5,FALSE))</f>
        <v>0</v>
      </c>
      <c r="E14" s="255">
        <f>IF(ISNA(VLOOKUP(E10,'Preisindizes Gas 2023 Bas.''15'!$AF$8:$AJ$91,5,FALSE)),0,VLOOKUP(E10,'Preisindizes Gas 2023 Bas.''15'!$AF$8:$AJ$91,5,FALSE))</f>
        <v>0</v>
      </c>
      <c r="F14" s="255">
        <f>IF(ISNA(VLOOKUP(F10,'Preisindizes Gas 2023 Bas.''15'!$AF$8:$AJ$91,5,FALSE)),0,VLOOKUP(F10,'Preisindizes Gas 2023 Bas.''15'!$AF$8:$AJ$91,5,FALSE))</f>
        <v>0</v>
      </c>
      <c r="G14" s="255">
        <f>IF(ISNA(VLOOKUP(G10,'Preisindizes Gas 2023 Bas.''15'!$AF$8:$AJ$91,5,FALSE)),0,VLOOKUP(G10,'Preisindizes Gas 2023 Bas.''15'!$AF$8:$AJ$91,5,FALSE))</f>
        <v>0</v>
      </c>
      <c r="H14" s="255">
        <f>IF(ISNA(VLOOKUP(H10,'Preisindizes Gas 2023 Bas.''15'!$AF$8:$AJ$91,5,FALSE)),0,VLOOKUP(H10,'Preisindizes Gas 2023 Bas.''15'!$AF$8:$AJ$91,5,FALSE))</f>
        <v>0</v>
      </c>
      <c r="I14" s="255">
        <f>VLOOKUP(I10,'Preisindizes Gas 2023 Bas.''15'!$AF$8:$AJ$91,5,FALSE)</f>
        <v>5.3754999999999997</v>
      </c>
      <c r="J14" s="255">
        <f>VLOOKUP(J10,'Preisindizes Gas 2023 Bas.''15'!$AF$8:$AJ$91,5,FALSE)</f>
        <v>5.5148000000000001</v>
      </c>
      <c r="K14" s="255">
        <f>VLOOKUP(K10,'Preisindizes Gas 2023 Bas.''15'!$AF$8:$AJ$91,5,FALSE)</f>
        <v>4.6531000000000002</v>
      </c>
      <c r="L14" s="255">
        <f>VLOOKUP(L10,'Preisindizes Gas 2023 Bas.''15'!$AF$8:$AJ$91,5,FALSE)</f>
        <v>4.5534999999999997</v>
      </c>
      <c r="M14" s="255">
        <f>VLOOKUP(M10,'Preisindizes Gas 2023 Bas.''15'!$AF$8:$AJ$91,5,FALSE)</f>
        <v>4.6677</v>
      </c>
      <c r="N14" s="255">
        <f>VLOOKUP(N10,'Preisindizes Gas 2023 Bas.''15'!$AF$8:$AJ$91,5,FALSE)</f>
        <v>4.742</v>
      </c>
      <c r="O14" s="255">
        <f>VLOOKUP(O10,'Preisindizes Gas 2023 Bas.''15'!$AF$8:$AJ$91,5,FALSE)</f>
        <v>4.6531000000000002</v>
      </c>
      <c r="P14" s="255">
        <f>VLOOKUP(P10,'Preisindizes Gas 2023 Bas.''15'!$AF$8:$AJ$91,5,FALSE)</f>
        <v>4.5815000000000001</v>
      </c>
      <c r="Q14" s="255">
        <f>VLOOKUP(Q10,'Preisindizes Gas 2023 Bas.''15'!$AF$8:$AJ$91,5,FALSE)</f>
        <v>4.4984999999999999</v>
      </c>
      <c r="R14" s="255">
        <f>VLOOKUP(R10,'Preisindizes Gas 2023 Bas.''15'!$AF$8:$AJ$91,5,FALSE)</f>
        <v>4.5258000000000003</v>
      </c>
      <c r="S14" s="255">
        <f>VLOOKUP(S10,'Preisindizes Gas 2023 Bas.''15'!$AF$8:$AJ$91,5,FALSE)</f>
        <v>4.5534999999999997</v>
      </c>
      <c r="T14" s="255">
        <f>VLOOKUP(T10,'Preisindizes Gas 2023 Bas.''15'!$AF$8:$AJ$91,5,FALSE)</f>
        <v>4.4984999999999999</v>
      </c>
      <c r="U14" s="255">
        <f>VLOOKUP(U10,'Preisindizes Gas 2023 Bas.''15'!$AF$8:$AJ$91,5,FALSE)</f>
        <v>4.4447999999999999</v>
      </c>
      <c r="V14" s="255">
        <f>VLOOKUP(V10,'Preisindizes Gas 2023 Bas.''15'!$AF$8:$AJ$91,5,FALSE)</f>
        <v>4.4184000000000001</v>
      </c>
      <c r="W14" s="255">
        <f>VLOOKUP(W10,'Preisindizes Gas 2023 Bas.''15'!$AF$8:$AJ$91,5,FALSE)</f>
        <v>4.3794000000000004</v>
      </c>
      <c r="X14" s="255">
        <f>VLOOKUP(X10,'Preisindizes Gas 2023 Bas.''15'!$AF$8:$AJ$91,5,FALSE)</f>
        <v>4.3159000000000001</v>
      </c>
      <c r="Y14" s="255">
        <f>VLOOKUP(Y10,'Preisindizes Gas 2023 Bas.''15'!$AF$8:$AJ$91,5,FALSE)</f>
        <v>4.2180999999999997</v>
      </c>
      <c r="Z14" s="255">
        <f>VLOOKUP(Z10,'Preisindizes Gas 2023 Bas.''15'!$AF$8:$AJ$91,5,FALSE)</f>
        <v>4.1592000000000002</v>
      </c>
      <c r="AA14" s="255">
        <f>VLOOKUP(AA10,'Preisindizes Gas 2023 Bas.''15'!$AF$8:$AJ$91,5,FALSE)</f>
        <v>4.2061999999999999</v>
      </c>
      <c r="AB14" s="255">
        <f>VLOOKUP(AB10,'Preisindizes Gas 2023 Bas.''15'!$AF$8:$AJ$91,5,FALSE)</f>
        <v>4.2180999999999997</v>
      </c>
      <c r="AC14" s="255">
        <f>VLOOKUP(AC10,'Preisindizes Gas 2023 Bas.''15'!$AF$8:$AJ$91,5,FALSE)</f>
        <v>4.1475999999999997</v>
      </c>
      <c r="AD14" s="255">
        <f>VLOOKUP(AD10,'Preisindizes Gas 2023 Bas.''15'!$AF$8:$AJ$91,5,FALSE)</f>
        <v>3.9496000000000002</v>
      </c>
      <c r="AE14" s="255">
        <f>VLOOKUP(AE10,'Preisindizes Gas 2023 Bas.''15'!$AF$8:$AJ$91,5,FALSE)</f>
        <v>3.7985000000000002</v>
      </c>
      <c r="AF14" s="255">
        <f>VLOOKUP(AF10,'Preisindizes Gas 2023 Bas.''15'!$AF$8:$AJ$91,5,FALSE)</f>
        <v>3.6856</v>
      </c>
      <c r="AG14" s="255">
        <f>VLOOKUP(AG10,'Preisindizes Gas 2023 Bas.''15'!$AF$8:$AJ$91,5,FALSE)</f>
        <v>3.4628000000000001</v>
      </c>
      <c r="AH14" s="255">
        <f>VLOOKUP(AH10,'Preisindizes Gas 2023 Bas.''15'!$AF$8:$AJ$91,5,FALSE)</f>
        <v>3.0512000000000001</v>
      </c>
      <c r="AI14" s="255">
        <f>VLOOKUP(AI10,'Preisindizes Gas 2023 Bas.''15'!$AF$8:$AJ$91,5,FALSE)</f>
        <v>2.9196</v>
      </c>
      <c r="AJ14" s="255">
        <f>VLOOKUP(AJ10,'Preisindizes Gas 2023 Bas.''15'!$AF$8:$AJ$91,5,FALSE)</f>
        <v>2.8147000000000002</v>
      </c>
      <c r="AK14" s="255">
        <f>VLOOKUP(AK10,'Preisindizes Gas 2023 Bas.''15'!$AF$8:$AJ$91,5,FALSE)</f>
        <v>2.7321</v>
      </c>
      <c r="AL14" s="255">
        <f>VLOOKUP(AL10,'Preisindizes Gas 2023 Bas.''15'!$AF$8:$AJ$91,5,FALSE)</f>
        <v>2.7023999999999999</v>
      </c>
      <c r="AM14" s="255">
        <f>VLOOKUP(AM10,'Preisindizes Gas 2023 Bas.''15'!$AF$8:$AJ$91,5,FALSE)</f>
        <v>2.6076999999999999</v>
      </c>
      <c r="AN14" s="255">
        <f>VLOOKUP(AN10,'Preisindizes Gas 2023 Bas.''15'!$AF$8:$AJ$91,5,FALSE)</f>
        <v>2.4449999999999998</v>
      </c>
      <c r="AO14" s="255">
        <f>VLOOKUP(AO10,'Preisindizes Gas 2023 Bas.''15'!$AF$8:$AJ$91,5,FALSE)</f>
        <v>2.2907999999999999</v>
      </c>
      <c r="AP14" s="255">
        <f>VLOOKUP(AP10,'Preisindizes Gas 2023 Bas.''15'!$AF$8:$AJ$91,5,FALSE)</f>
        <v>2.1547999999999998</v>
      </c>
      <c r="AQ14" s="255">
        <f>VLOOKUP(AQ10,'Preisindizes Gas 2023 Bas.''15'!$AF$8:$AJ$91,5,FALSE)</f>
        <v>2.1181000000000001</v>
      </c>
      <c r="AR14" s="255">
        <f>VLOOKUP(AR10,'Preisindizes Gas 2023 Bas.''15'!$AF$8:$AJ$91,5,FALSE)</f>
        <v>2.0594999999999999</v>
      </c>
      <c r="AS14" s="255">
        <f>VLOOKUP(AS10,'Preisindizes Gas 2023 Bas.''15'!$AF$8:$AJ$91,5,FALSE)</f>
        <v>2.0148999999999999</v>
      </c>
      <c r="AT14" s="255">
        <f>VLOOKUP(AT10,'Preisindizes Gas 2023 Bas.''15'!$AF$8:$AJ$91,5,FALSE)</f>
        <v>2.0314000000000001</v>
      </c>
      <c r="AU14" s="255">
        <f>VLOOKUP(AU10,'Preisindizes Gas 2023 Bas.''15'!$AF$8:$AJ$91,5,FALSE)</f>
        <v>2.0796000000000001</v>
      </c>
      <c r="AV14" s="255">
        <f>VLOOKUP(AV10,'Preisindizes Gas 2023 Bas.''15'!$AF$8:$AJ$91,5,FALSE)</f>
        <v>2.0480999999999998</v>
      </c>
      <c r="AW14" s="255">
        <f>VLOOKUP(AW10,'Preisindizes Gas 2023 Bas.''15'!$AF$8:$AJ$91,5,FALSE)</f>
        <v>1.996</v>
      </c>
      <c r="AX14" s="255">
        <f>VLOOKUP(AX10,'Preisindizes Gas 2023 Bas.''15'!$AF$8:$AJ$91,5,FALSE)</f>
        <v>1.9643999999999999</v>
      </c>
      <c r="AY14" s="255">
        <f>VLOOKUP(AY10,'Preisindizes Gas 2023 Bas.''15'!$AF$8:$AJ$91,5,FALSE)</f>
        <v>1.9238</v>
      </c>
      <c r="AZ14" s="255">
        <f>VLOOKUP(AZ10,'Preisindizes Gas 2023 Bas.''15'!$AF$8:$AJ$91,5,FALSE)</f>
        <v>1.8968</v>
      </c>
      <c r="BA14" s="255">
        <f>VLOOKUP(BA10,'Preisindizes Gas 2023 Bas.''15'!$AF$8:$AJ$91,5,FALSE)</f>
        <v>1.8944000000000001</v>
      </c>
      <c r="BB14" s="255">
        <f>VLOOKUP(BB10,'Preisindizes Gas 2023 Bas.''15'!$AF$8:$AJ$91,5,FALSE)</f>
        <v>1.8895999999999999</v>
      </c>
      <c r="BC14" s="255">
        <f>VLOOKUP(BC10,'Preisindizes Gas 2023 Bas.''15'!$AF$8:$AJ$91,5,FALSE)</f>
        <v>1.8566</v>
      </c>
      <c r="BD14" s="255">
        <f>VLOOKUP(BD10,'Preisindizes Gas 2023 Bas.''15'!$AF$8:$AJ$91,5,FALSE)</f>
        <v>1.8872</v>
      </c>
      <c r="BE14" s="255">
        <f>VLOOKUP(BE10,'Preisindizes Gas 2023 Bas.''15'!$AF$8:$AJ$91,5,FALSE)</f>
        <v>1.8658999999999999</v>
      </c>
      <c r="BF14" s="255">
        <f>VLOOKUP(BF10,'Preisindizes Gas 2023 Bas.''15'!$AF$8:$AJ$91,5,FALSE)</f>
        <v>1.8658999999999999</v>
      </c>
      <c r="BG14" s="255">
        <f>VLOOKUP(BG10,'Preisindizes Gas 2023 Bas.''15'!$AF$8:$AJ$91,5,FALSE)</f>
        <v>1.8944000000000001</v>
      </c>
      <c r="BH14" s="255">
        <f>VLOOKUP(BH10,'Preisindizes Gas 2023 Bas.''15'!$AF$8:$AJ$91,5,FALSE)</f>
        <v>1.8589</v>
      </c>
      <c r="BI14" s="255">
        <f>VLOOKUP(BI10,'Preisindizes Gas 2023 Bas.''15'!$AF$8:$AJ$91,5,FALSE)</f>
        <v>1.8005</v>
      </c>
      <c r="BJ14" s="255">
        <f>VLOOKUP(BJ10,'Preisindizes Gas 2023 Bas.''15'!$AF$8:$AJ$91,5,FALSE)</f>
        <v>1.8113999999999999</v>
      </c>
      <c r="BK14" s="255">
        <f>VLOOKUP(BK10,'Preisindizes Gas 2023 Bas.''15'!$AF$8:$AJ$91,5,FALSE)</f>
        <v>1.7854000000000001</v>
      </c>
      <c r="BL14" s="255">
        <f>VLOOKUP(BL10,'Preisindizes Gas 2023 Bas.''15'!$AF$8:$AJ$91,5,FALSE)</f>
        <v>1.76</v>
      </c>
      <c r="BM14" s="255">
        <f>VLOOKUP(BM10,'Preisindizes Gas 2023 Bas.''15'!$AF$8:$AJ$91,5,FALSE)</f>
        <v>1.6959</v>
      </c>
      <c r="BN14" s="255">
        <f>VLOOKUP(BN10,'Preisindizes Gas 2023 Bas.''15'!$AF$8:$AJ$91,5,FALSE)</f>
        <v>1.6096999999999999</v>
      </c>
      <c r="BO14" s="255">
        <f>VLOOKUP(BO10,'Preisindizes Gas 2023 Bas.''15'!$AF$8:$AJ$91,5,FALSE)</f>
        <v>1.5908</v>
      </c>
      <c r="BP14" s="255">
        <f>VLOOKUP(BP10,'Preisindizes Gas 2023 Bas.''15'!$AF$8:$AJ$91,5,FALSE)</f>
        <v>1.5132000000000001</v>
      </c>
      <c r="BQ14" s="255">
        <f>VLOOKUP(BQ10,'Preisindizes Gas 2023 Bas.''15'!$AF$8:$AJ$91,5,FALSE)</f>
        <v>1.5657000000000001</v>
      </c>
      <c r="BR14" s="255">
        <f>VLOOKUP(BR10,'Preisindizes Gas 2023 Bas.''15'!$AF$8:$AJ$91,5,FALSE)</f>
        <v>1.5527</v>
      </c>
      <c r="BS14" s="255">
        <f>VLOOKUP(BS10,'Preisindizes Gas 2023 Bas.''15'!$AF$8:$AJ$91,5,FALSE)</f>
        <v>1.4816</v>
      </c>
      <c r="BT14" s="255">
        <f>VLOOKUP(BT10,'Preisindizes Gas 2023 Bas.''15'!$AF$8:$AJ$91,5,FALSE)</f>
        <v>1.4612000000000001</v>
      </c>
      <c r="BU14" s="255">
        <f>VLOOKUP(BU10,'Preisindizes Gas 2023 Bas.''15'!$AF$8:$AJ$91,5,FALSE)</f>
        <v>1.4598</v>
      </c>
      <c r="BV14" s="255">
        <f>VLOOKUP(BV10,'Preisindizes Gas 2023 Bas.''15'!$AF$8:$AJ$91,5,FALSE)</f>
        <v>1.4699</v>
      </c>
      <c r="BW14" s="255">
        <f>VLOOKUP(BW10,'Preisindizes Gas 2023 Bas.''15'!$AF$8:$AJ$91,5,FALSE)</f>
        <v>1.4890000000000001</v>
      </c>
      <c r="BX14" s="255">
        <f>VLOOKUP(BX10,'Preisindizes Gas 2023 Bas.''15'!$AF$8:$AJ$91,5,FALSE)</f>
        <v>1.5101</v>
      </c>
      <c r="BY14" s="255">
        <f>VLOOKUP(BY10,'Preisindizes Gas 2023 Bas.''15'!$AF$8:$AJ$91,5,FALSE)</f>
        <v>1.4728000000000001</v>
      </c>
      <c r="BZ14" s="255">
        <f>VLOOKUP(BZ10,'Preisindizes Gas 2023 Bas.''15'!$AF$8:$AJ$91,5,FALSE)</f>
        <v>1.4386000000000001</v>
      </c>
      <c r="CA14" s="255">
        <f>VLOOKUP(CA10,'Preisindizes Gas 2023 Bas.''15'!$AF$8:$AJ$91,5,FALSE)</f>
        <v>1.4221999999999999</v>
      </c>
      <c r="CB14" s="255">
        <f>VLOOKUP(CB10,'Preisindizes Gas 2023 Bas.''15'!$AF$8:$AJ$91,5,FALSE)</f>
        <v>1.429</v>
      </c>
      <c r="CC14" s="255">
        <f>VLOOKUP(CC10,'Preisindizes Gas 2023 Bas.''15'!$AF$8:$AJ$91,5,FALSE)</f>
        <v>1.2992999999999999</v>
      </c>
      <c r="CD14" s="255">
        <f>VLOOKUP(CD10,'Preisindizes Gas 2023 Bas.''15'!$AF$8:$AJ$91,5,FALSE)</f>
        <v>0.97899999999999998</v>
      </c>
      <c r="CE14" s="255">
        <f>VLOOKUP(CE10,'Preisindizes Gas 2023 Bas.''15'!$AF$8:$AJ$91,5,FALSE)</f>
        <v>1</v>
      </c>
    </row>
    <row r="15" spans="1:83" x14ac:dyDescent="0.6">
      <c r="M15" s="1" t="s">
        <v>167</v>
      </c>
    </row>
    <row r="17" spans="2:83" x14ac:dyDescent="0.6">
      <c r="B17" s="33" t="s">
        <v>445</v>
      </c>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1"/>
      <c r="AO17" s="321"/>
      <c r="AP17" s="321"/>
      <c r="AQ17" s="321"/>
      <c r="AR17" s="321"/>
      <c r="AS17" s="321"/>
      <c r="AT17" s="321"/>
      <c r="AU17" s="321"/>
      <c r="AV17" s="321"/>
      <c r="AW17" s="321"/>
      <c r="AX17" s="321"/>
      <c r="AY17" s="321"/>
      <c r="AZ17" s="321"/>
      <c r="BA17" s="321"/>
      <c r="BB17" s="321"/>
      <c r="BC17" s="321"/>
      <c r="BD17" s="321"/>
      <c r="BE17" s="321"/>
      <c r="BF17" s="321"/>
      <c r="BG17" s="321"/>
      <c r="BH17" s="321"/>
      <c r="BI17" s="321"/>
      <c r="BJ17" s="321"/>
      <c r="BK17" s="321"/>
      <c r="BL17" s="321"/>
      <c r="BM17" s="321"/>
      <c r="BN17" s="321"/>
      <c r="BO17" s="321"/>
      <c r="BP17" s="321"/>
      <c r="BQ17" s="321"/>
      <c r="BR17" s="321"/>
      <c r="BS17" s="321"/>
      <c r="BT17" s="321"/>
    </row>
    <row r="18" spans="2:83" x14ac:dyDescent="0.6">
      <c r="B18" s="193">
        <v>2023</v>
      </c>
    </row>
    <row r="19" spans="2:83" x14ac:dyDescent="0.6">
      <c r="B19" s="190" t="s">
        <v>168</v>
      </c>
      <c r="D19" s="256">
        <v>24.651499999999999</v>
      </c>
      <c r="E19" s="256">
        <v>23.926500000000001</v>
      </c>
      <c r="F19" s="256">
        <v>22.287700000000001</v>
      </c>
      <c r="G19" s="256">
        <v>19.141200000000001</v>
      </c>
      <c r="H19" s="256">
        <v>17.684799999999999</v>
      </c>
      <c r="I19" s="256">
        <v>15.6442</v>
      </c>
      <c r="J19" s="256">
        <v>16.27</v>
      </c>
      <c r="K19" s="256">
        <v>14.1478</v>
      </c>
      <c r="L19" s="256">
        <v>13.227600000000001</v>
      </c>
      <c r="M19" s="256">
        <v>13.6723</v>
      </c>
      <c r="N19" s="256">
        <v>13.6723</v>
      </c>
      <c r="O19" s="256">
        <v>12.912699999999999</v>
      </c>
      <c r="P19" s="256">
        <v>12.612399999999999</v>
      </c>
      <c r="Q19" s="256">
        <v>12.1418</v>
      </c>
      <c r="R19" s="256">
        <v>11.789899999999999</v>
      </c>
      <c r="S19" s="256">
        <v>11.377599999999999</v>
      </c>
      <c r="T19" s="256">
        <v>10.634</v>
      </c>
      <c r="U19" s="256">
        <v>9.9816000000000003</v>
      </c>
      <c r="V19" s="256">
        <v>9.2971000000000004</v>
      </c>
      <c r="W19" s="256">
        <v>8.9396000000000004</v>
      </c>
      <c r="X19" s="256">
        <v>8.5632000000000001</v>
      </c>
      <c r="Y19" s="256">
        <v>8.2172000000000001</v>
      </c>
      <c r="Z19" s="256">
        <v>8.0147999999999993</v>
      </c>
      <c r="AA19" s="256">
        <v>8.4300999999999995</v>
      </c>
      <c r="AB19" s="256">
        <v>8.0147999999999993</v>
      </c>
      <c r="AC19" s="256">
        <v>7.4633000000000003</v>
      </c>
      <c r="AD19" s="256">
        <v>6.3061999999999996</v>
      </c>
      <c r="AE19" s="256">
        <v>5.6887999999999996</v>
      </c>
      <c r="AF19" s="256">
        <v>5.4233000000000002</v>
      </c>
      <c r="AG19" s="256">
        <v>5.1002999999999998</v>
      </c>
      <c r="AH19" s="256">
        <v>4.8136000000000001</v>
      </c>
      <c r="AI19" s="256">
        <v>4.6887999999999996</v>
      </c>
      <c r="AJ19" s="256">
        <v>4.5194000000000001</v>
      </c>
      <c r="AK19" s="256">
        <v>4.3387000000000002</v>
      </c>
      <c r="AL19" s="256">
        <v>4.1505000000000001</v>
      </c>
      <c r="AM19" s="256">
        <v>3.8645999999999998</v>
      </c>
      <c r="AN19" s="256">
        <v>3.5065</v>
      </c>
      <c r="AO19" s="256">
        <v>3.3069000000000002</v>
      </c>
      <c r="AP19" s="256">
        <v>3.1777000000000002</v>
      </c>
      <c r="AQ19" s="256">
        <v>3.1227999999999998</v>
      </c>
      <c r="AR19" s="256">
        <v>3.0583</v>
      </c>
      <c r="AS19" s="256">
        <v>3.0411000000000001</v>
      </c>
      <c r="AT19" s="256">
        <v>2.9799000000000002</v>
      </c>
      <c r="AU19" s="256">
        <v>2.9157999999999999</v>
      </c>
      <c r="AV19" s="256">
        <v>2.8494000000000002</v>
      </c>
      <c r="AW19" s="256">
        <v>2.7530000000000001</v>
      </c>
      <c r="AX19" s="256">
        <v>2.5949</v>
      </c>
      <c r="AY19" s="256">
        <v>2.4466000000000001</v>
      </c>
      <c r="AZ19" s="256">
        <v>2.3012999999999999</v>
      </c>
      <c r="BA19" s="256">
        <v>2.2256999999999998</v>
      </c>
      <c r="BB19" s="256">
        <v>2.181</v>
      </c>
      <c r="BC19" s="256">
        <v>2.1324000000000001</v>
      </c>
      <c r="BD19" s="256">
        <v>2.1267999999999998</v>
      </c>
      <c r="BE19" s="256">
        <v>2.1379999999999999</v>
      </c>
      <c r="BF19" s="256">
        <v>2.1493000000000002</v>
      </c>
      <c r="BG19" s="256">
        <v>2.1606999999999998</v>
      </c>
      <c r="BH19" s="256">
        <v>2.1463999999999999</v>
      </c>
      <c r="BI19" s="256">
        <v>2.1379999999999999</v>
      </c>
      <c r="BJ19" s="256">
        <v>2.1324000000000001</v>
      </c>
      <c r="BK19" s="256">
        <v>2.1267999999999998</v>
      </c>
      <c r="BL19" s="256">
        <v>2.0966</v>
      </c>
      <c r="BM19" s="256">
        <v>2.0543</v>
      </c>
      <c r="BN19" s="256">
        <v>2.0062000000000002</v>
      </c>
      <c r="BO19" s="256">
        <v>1.9232</v>
      </c>
      <c r="BP19" s="256">
        <v>1.8531</v>
      </c>
      <c r="BQ19" s="256">
        <v>1.8343</v>
      </c>
      <c r="BR19" s="256">
        <v>1.8138000000000001</v>
      </c>
      <c r="BS19" s="256">
        <v>1.7588999999999999</v>
      </c>
      <c r="BT19" s="256">
        <v>1.7161999999999999</v>
      </c>
      <c r="BU19" s="256">
        <v>1.6842999999999999</v>
      </c>
      <c r="BV19" s="256">
        <v>1.6535</v>
      </c>
      <c r="BW19" s="256">
        <v>1.627</v>
      </c>
      <c r="BX19" s="256">
        <v>1.5934999999999999</v>
      </c>
      <c r="BY19" s="256">
        <v>1.5422</v>
      </c>
      <c r="BZ19" s="256">
        <v>1.4763999999999999</v>
      </c>
      <c r="CA19" s="256">
        <v>1.4136</v>
      </c>
      <c r="CB19" s="256">
        <v>1.3742000000000001</v>
      </c>
      <c r="CC19" s="256">
        <v>1.2701</v>
      </c>
      <c r="CD19" s="256">
        <v>1.0803</v>
      </c>
      <c r="CE19" s="256">
        <v>1</v>
      </c>
    </row>
    <row r="20" spans="2:83" x14ac:dyDescent="0.6">
      <c r="B20" s="190" t="s">
        <v>169</v>
      </c>
      <c r="D20" s="257">
        <v>15.96</v>
      </c>
      <c r="E20" s="257">
        <v>15.495100000000001</v>
      </c>
      <c r="F20" s="257">
        <v>14.5091</v>
      </c>
      <c r="G20" s="257">
        <v>12.4688</v>
      </c>
      <c r="H20" s="257">
        <v>11.4</v>
      </c>
      <c r="I20" s="256">
        <v>10.1013</v>
      </c>
      <c r="J20" s="256">
        <v>10.5695</v>
      </c>
      <c r="K20" s="256">
        <v>9.1199999999999992</v>
      </c>
      <c r="L20" s="256">
        <v>8.5806000000000004</v>
      </c>
      <c r="M20" s="256">
        <v>8.8666999999999998</v>
      </c>
      <c r="N20" s="256">
        <v>8.8177000000000003</v>
      </c>
      <c r="O20" s="256">
        <v>8.3559999999999999</v>
      </c>
      <c r="P20" s="256">
        <v>8.1428999999999991</v>
      </c>
      <c r="Q20" s="256">
        <v>7.9009999999999998</v>
      </c>
      <c r="R20" s="256">
        <v>7.6364000000000001</v>
      </c>
      <c r="S20" s="256">
        <v>7.0933000000000002</v>
      </c>
      <c r="T20" s="256">
        <v>6.5949999999999998</v>
      </c>
      <c r="U20" s="256">
        <v>6.1148999999999996</v>
      </c>
      <c r="V20" s="256">
        <v>5.7409999999999997</v>
      </c>
      <c r="W20" s="256">
        <v>5.4844999999999997</v>
      </c>
      <c r="X20" s="256">
        <v>5.4101999999999997</v>
      </c>
      <c r="Y20" s="256">
        <v>5.5416999999999996</v>
      </c>
      <c r="Z20" s="256">
        <v>5.5034000000000001</v>
      </c>
      <c r="AA20" s="256">
        <v>5.7409999999999997</v>
      </c>
      <c r="AB20" s="256">
        <v>5.4470999999999998</v>
      </c>
      <c r="AC20" s="256">
        <v>5.2157</v>
      </c>
      <c r="AD20" s="256">
        <v>4.4581</v>
      </c>
      <c r="AE20" s="256">
        <v>4.1239999999999997</v>
      </c>
      <c r="AF20" s="256">
        <v>3.99</v>
      </c>
      <c r="AG20" s="256">
        <v>3.8365</v>
      </c>
      <c r="AH20" s="256">
        <v>3.5945999999999998</v>
      </c>
      <c r="AI20" s="256">
        <v>3.5310000000000001</v>
      </c>
      <c r="AJ20" s="256">
        <v>3.4544999999999999</v>
      </c>
      <c r="AK20" s="256">
        <v>3.3389000000000002</v>
      </c>
      <c r="AL20" s="256">
        <v>3.1604000000000001</v>
      </c>
      <c r="AM20" s="256">
        <v>2.8757000000000001</v>
      </c>
      <c r="AN20" s="256">
        <v>2.5992999999999999</v>
      </c>
      <c r="AO20" s="256">
        <v>2.5293000000000001</v>
      </c>
      <c r="AP20" s="256">
        <v>2.5783999999999998</v>
      </c>
      <c r="AQ20" s="256">
        <v>2.5909</v>
      </c>
      <c r="AR20" s="256">
        <v>2.5577000000000001</v>
      </c>
      <c r="AS20" s="256">
        <v>2.5535999999999999</v>
      </c>
      <c r="AT20" s="256">
        <v>2.4977</v>
      </c>
      <c r="AU20" s="256">
        <v>2.4516</v>
      </c>
      <c r="AV20" s="256">
        <v>2.4182000000000001</v>
      </c>
      <c r="AW20" s="256">
        <v>2.3471000000000002</v>
      </c>
      <c r="AX20" s="256">
        <v>2.1983000000000001</v>
      </c>
      <c r="AY20" s="256">
        <v>2.0488</v>
      </c>
      <c r="AZ20" s="256">
        <v>1.9252</v>
      </c>
      <c r="BA20" s="256">
        <v>1.871</v>
      </c>
      <c r="BB20" s="256">
        <v>1.8493999999999999</v>
      </c>
      <c r="BC20" s="256">
        <v>1.8324</v>
      </c>
      <c r="BD20" s="256">
        <v>1.8645</v>
      </c>
      <c r="BE20" s="256">
        <v>1.8976999999999999</v>
      </c>
      <c r="BF20" s="256">
        <v>1.9321999999999999</v>
      </c>
      <c r="BG20" s="256">
        <v>1.9416</v>
      </c>
      <c r="BH20" s="256">
        <v>1.9369000000000001</v>
      </c>
      <c r="BI20" s="256">
        <v>1.9416</v>
      </c>
      <c r="BJ20" s="256">
        <v>1.9462999999999999</v>
      </c>
      <c r="BK20" s="256">
        <v>1.9535</v>
      </c>
      <c r="BL20" s="256">
        <v>1.9535</v>
      </c>
      <c r="BM20" s="256">
        <v>1.9511000000000001</v>
      </c>
      <c r="BN20" s="256">
        <v>1.9045000000000001</v>
      </c>
      <c r="BO20" s="256">
        <v>1.8472</v>
      </c>
      <c r="BP20" s="256">
        <v>1.7932999999999999</v>
      </c>
      <c r="BQ20" s="256">
        <v>1.7635000000000001</v>
      </c>
      <c r="BR20" s="256">
        <v>1.7538</v>
      </c>
      <c r="BS20" s="256">
        <v>1.7217</v>
      </c>
      <c r="BT20" s="256">
        <v>1.6781999999999999</v>
      </c>
      <c r="BU20" s="256">
        <v>1.6505000000000001</v>
      </c>
      <c r="BV20" s="256">
        <v>1.6253</v>
      </c>
      <c r="BW20" s="256">
        <v>1.5960000000000001</v>
      </c>
      <c r="BX20" s="256">
        <v>1.5692999999999999</v>
      </c>
      <c r="BY20" s="256">
        <v>1.5157</v>
      </c>
      <c r="BZ20" s="256">
        <v>1.4314</v>
      </c>
      <c r="CA20" s="256">
        <v>1.3560000000000001</v>
      </c>
      <c r="CB20" s="256">
        <v>1.3255999999999999</v>
      </c>
      <c r="CC20" s="256">
        <v>1.2637</v>
      </c>
      <c r="CD20" s="256">
        <v>1.0969</v>
      </c>
      <c r="CE20" s="256">
        <v>1</v>
      </c>
    </row>
    <row r="21" spans="2:83" x14ac:dyDescent="0.6">
      <c r="B21" s="190" t="s">
        <v>170</v>
      </c>
      <c r="D21" s="257"/>
      <c r="E21" s="257"/>
      <c r="F21" s="257"/>
      <c r="G21" s="257"/>
      <c r="H21" s="257"/>
      <c r="I21" s="256">
        <v>9.1411999999999995</v>
      </c>
      <c r="J21" s="256">
        <v>9.1931999999999992</v>
      </c>
      <c r="K21" s="256">
        <v>7.7416</v>
      </c>
      <c r="L21" s="256">
        <v>6.3202999999999996</v>
      </c>
      <c r="M21" s="256">
        <v>6.2470999999999997</v>
      </c>
      <c r="N21" s="256">
        <v>6.3451000000000004</v>
      </c>
      <c r="O21" s="256">
        <v>6.1056999999999997</v>
      </c>
      <c r="P21" s="256">
        <v>5.9485000000000001</v>
      </c>
      <c r="Q21" s="256">
        <v>5.6772</v>
      </c>
      <c r="R21" s="256">
        <v>5.5411000000000001</v>
      </c>
      <c r="S21" s="256">
        <v>5.3754</v>
      </c>
      <c r="T21" s="256">
        <v>5.2026000000000003</v>
      </c>
      <c r="U21" s="256">
        <v>5.0404999999999998</v>
      </c>
      <c r="V21" s="256">
        <v>4.9179000000000004</v>
      </c>
      <c r="W21" s="256">
        <v>4.8299000000000003</v>
      </c>
      <c r="X21" s="256">
        <v>4.8011999999999997</v>
      </c>
      <c r="Y21" s="256">
        <v>4.8734999999999999</v>
      </c>
      <c r="Z21" s="256">
        <v>4.8442999999999996</v>
      </c>
      <c r="AA21" s="256">
        <v>5.1203000000000003</v>
      </c>
      <c r="AB21" s="256">
        <v>5.0092999999999996</v>
      </c>
      <c r="AC21" s="256">
        <v>4.8299000000000003</v>
      </c>
      <c r="AD21" s="256">
        <v>4.3032000000000004</v>
      </c>
      <c r="AE21" s="256">
        <v>4.0755999999999997</v>
      </c>
      <c r="AF21" s="256">
        <v>4.0049999999999999</v>
      </c>
      <c r="AG21" s="256">
        <v>3.7804000000000002</v>
      </c>
      <c r="AH21" s="256">
        <v>3.4426000000000001</v>
      </c>
      <c r="AI21" s="256">
        <v>3.4573</v>
      </c>
      <c r="AJ21" s="256">
        <v>3.3778999999999999</v>
      </c>
      <c r="AK21" s="256">
        <v>3.3498999999999999</v>
      </c>
      <c r="AL21" s="256">
        <v>3.2040000000000002</v>
      </c>
      <c r="AM21" s="256">
        <v>3.0129999999999999</v>
      </c>
      <c r="AN21" s="256">
        <v>2.8188</v>
      </c>
      <c r="AO21" s="256">
        <v>2.7469999999999999</v>
      </c>
      <c r="AP21" s="256">
        <v>2.6438000000000001</v>
      </c>
      <c r="AQ21" s="256">
        <v>2.6966999999999999</v>
      </c>
      <c r="AR21" s="256">
        <v>2.6568000000000001</v>
      </c>
      <c r="AS21" s="256">
        <v>2.5804999999999998</v>
      </c>
      <c r="AT21" s="256">
        <v>2.5280999999999998</v>
      </c>
      <c r="AU21" s="256">
        <v>2.5520999999999998</v>
      </c>
      <c r="AV21" s="256">
        <v>2.5124</v>
      </c>
      <c r="AW21" s="256">
        <v>2.4258000000000002</v>
      </c>
      <c r="AX21" s="256">
        <v>2.3180999999999998</v>
      </c>
      <c r="AY21" s="256">
        <v>2.2225000000000001</v>
      </c>
      <c r="AZ21" s="256">
        <v>2.1374</v>
      </c>
      <c r="BA21" s="256">
        <v>2.1688999999999998</v>
      </c>
      <c r="BB21" s="256">
        <v>2.1429999999999998</v>
      </c>
      <c r="BC21" s="256">
        <v>2.0638000000000001</v>
      </c>
      <c r="BD21" s="256">
        <v>2.1095000000000002</v>
      </c>
      <c r="BE21" s="256">
        <v>2.1374</v>
      </c>
      <c r="BF21" s="256">
        <v>2.1486999999999998</v>
      </c>
      <c r="BG21" s="256">
        <v>2.1806000000000001</v>
      </c>
      <c r="BH21" s="256">
        <v>2.1261000000000001</v>
      </c>
      <c r="BI21" s="256">
        <v>2.0958999999999999</v>
      </c>
      <c r="BJ21" s="256">
        <v>2.1013000000000002</v>
      </c>
      <c r="BK21" s="256">
        <v>2.0851000000000002</v>
      </c>
      <c r="BL21" s="256">
        <v>1.9827999999999999</v>
      </c>
      <c r="BM21" s="256">
        <v>1.8879999999999999</v>
      </c>
      <c r="BN21" s="256">
        <v>1.8449</v>
      </c>
      <c r="BO21" s="256">
        <v>1.7379</v>
      </c>
      <c r="BP21" s="256">
        <v>1.651</v>
      </c>
      <c r="BQ21" s="256">
        <v>1.7085999999999999</v>
      </c>
      <c r="BR21" s="256">
        <v>1.7158</v>
      </c>
      <c r="BS21" s="256">
        <v>1.6359999999999999</v>
      </c>
      <c r="BT21" s="256">
        <v>1.61</v>
      </c>
      <c r="BU21" s="256">
        <v>1.6261000000000001</v>
      </c>
      <c r="BV21" s="256">
        <v>1.6195999999999999</v>
      </c>
      <c r="BW21" s="256">
        <v>1.6180000000000001</v>
      </c>
      <c r="BX21" s="256">
        <v>1.6277999999999999</v>
      </c>
      <c r="BY21" s="256">
        <v>1.5468</v>
      </c>
      <c r="BZ21" s="256">
        <v>1.4537</v>
      </c>
      <c r="CA21" s="256">
        <v>1.4056999999999999</v>
      </c>
      <c r="CB21" s="256">
        <v>1.4045000000000001</v>
      </c>
      <c r="CC21" s="256">
        <v>1.2891999999999999</v>
      </c>
      <c r="CD21" s="256">
        <v>1.0568</v>
      </c>
      <c r="CE21" s="256">
        <v>1</v>
      </c>
    </row>
    <row r="22" spans="2:83" x14ac:dyDescent="0.6">
      <c r="B22" s="190" t="s">
        <v>171</v>
      </c>
      <c r="D22" s="257"/>
      <c r="E22" s="257"/>
      <c r="F22" s="257"/>
      <c r="G22" s="257"/>
      <c r="H22" s="257"/>
      <c r="I22" s="256">
        <v>5.3754999999999997</v>
      </c>
      <c r="J22" s="256">
        <v>5.5148000000000001</v>
      </c>
      <c r="K22" s="256">
        <v>4.6531000000000002</v>
      </c>
      <c r="L22" s="256">
        <v>4.5534999999999997</v>
      </c>
      <c r="M22" s="256">
        <v>4.6677</v>
      </c>
      <c r="N22" s="256">
        <v>4.7270000000000003</v>
      </c>
      <c r="O22" s="256">
        <v>4.6531000000000002</v>
      </c>
      <c r="P22" s="256">
        <v>4.5815000000000001</v>
      </c>
      <c r="Q22" s="256">
        <v>4.4984999999999999</v>
      </c>
      <c r="R22" s="256">
        <v>4.5258000000000003</v>
      </c>
      <c r="S22" s="256">
        <v>4.5534999999999997</v>
      </c>
      <c r="T22" s="256">
        <v>4.4984999999999999</v>
      </c>
      <c r="U22" s="256">
        <v>4.4314999999999998</v>
      </c>
      <c r="V22" s="256">
        <v>4.3922999999999996</v>
      </c>
      <c r="W22" s="256">
        <v>4.3666</v>
      </c>
      <c r="X22" s="256">
        <v>4.3159000000000001</v>
      </c>
      <c r="Y22" s="256">
        <v>4.2180999999999997</v>
      </c>
      <c r="Z22" s="256">
        <v>4.1592000000000002</v>
      </c>
      <c r="AA22" s="256">
        <v>4.2061999999999999</v>
      </c>
      <c r="AB22" s="256">
        <v>4.2180999999999997</v>
      </c>
      <c r="AC22" s="256">
        <v>4.1475999999999997</v>
      </c>
      <c r="AD22" s="256">
        <v>3.9496000000000002</v>
      </c>
      <c r="AE22" s="256">
        <v>3.7888000000000002</v>
      </c>
      <c r="AF22" s="256">
        <v>3.6856</v>
      </c>
      <c r="AG22" s="256">
        <v>3.4628000000000001</v>
      </c>
      <c r="AH22" s="256">
        <v>3.0512000000000001</v>
      </c>
      <c r="AI22" s="256">
        <v>2.9196</v>
      </c>
      <c r="AJ22" s="256">
        <v>2.8147000000000002</v>
      </c>
      <c r="AK22" s="256">
        <v>2.7321</v>
      </c>
      <c r="AL22" s="256">
        <v>2.7023999999999999</v>
      </c>
      <c r="AM22" s="256">
        <v>2.6076999999999999</v>
      </c>
      <c r="AN22" s="256">
        <v>2.4449999999999998</v>
      </c>
      <c r="AO22" s="256">
        <v>2.2907999999999999</v>
      </c>
      <c r="AP22" s="256">
        <v>2.1547999999999998</v>
      </c>
      <c r="AQ22" s="256">
        <v>2.1181000000000001</v>
      </c>
      <c r="AR22" s="256">
        <v>2.0594999999999999</v>
      </c>
      <c r="AS22" s="256">
        <v>2.0148999999999999</v>
      </c>
      <c r="AT22" s="256">
        <v>2.0314000000000001</v>
      </c>
      <c r="AU22" s="256">
        <v>2.0796000000000001</v>
      </c>
      <c r="AV22" s="256">
        <v>2.0480999999999998</v>
      </c>
      <c r="AW22" s="256">
        <v>1.996</v>
      </c>
      <c r="AX22" s="256">
        <v>1.9643999999999999</v>
      </c>
      <c r="AY22" s="256">
        <v>1.9238</v>
      </c>
      <c r="AZ22" s="256">
        <v>1.8968</v>
      </c>
      <c r="BA22" s="256">
        <v>1.8944000000000001</v>
      </c>
      <c r="BB22" s="256">
        <v>1.8895999999999999</v>
      </c>
      <c r="BC22" s="256">
        <v>1.8566</v>
      </c>
      <c r="BD22" s="256">
        <v>1.8872</v>
      </c>
      <c r="BE22" s="256">
        <v>1.8658999999999999</v>
      </c>
      <c r="BF22" s="256">
        <v>1.8658999999999999</v>
      </c>
      <c r="BG22" s="256">
        <v>1.8944000000000001</v>
      </c>
      <c r="BH22" s="256">
        <v>1.8589</v>
      </c>
      <c r="BI22" s="256">
        <v>1.8005</v>
      </c>
      <c r="BJ22" s="256">
        <v>1.8113999999999999</v>
      </c>
      <c r="BK22" s="256">
        <v>1.7854000000000001</v>
      </c>
      <c r="BL22" s="256">
        <v>1.76</v>
      </c>
      <c r="BM22" s="256">
        <v>1.6959</v>
      </c>
      <c r="BN22" s="256">
        <v>1.6096999999999999</v>
      </c>
      <c r="BO22" s="256">
        <v>1.5908</v>
      </c>
      <c r="BP22" s="256">
        <v>1.5132000000000001</v>
      </c>
      <c r="BQ22" s="256">
        <v>1.5657000000000001</v>
      </c>
      <c r="BR22" s="256">
        <v>1.5527</v>
      </c>
      <c r="BS22" s="256">
        <v>1.4816</v>
      </c>
      <c r="BT22" s="256">
        <v>1.4612000000000001</v>
      </c>
      <c r="BU22" s="256">
        <v>1.4598</v>
      </c>
      <c r="BV22" s="256">
        <v>1.4699</v>
      </c>
      <c r="BW22" s="256">
        <v>1.4890000000000001</v>
      </c>
      <c r="BX22" s="256">
        <v>1.5101</v>
      </c>
      <c r="BY22" s="256">
        <v>1.4728000000000001</v>
      </c>
      <c r="BZ22" s="256">
        <v>1.4386000000000001</v>
      </c>
      <c r="CA22" s="256">
        <v>1.4221999999999999</v>
      </c>
      <c r="CB22" s="256">
        <v>1.429</v>
      </c>
      <c r="CC22" s="256">
        <v>1.2992999999999999</v>
      </c>
      <c r="CD22" s="256">
        <v>0.97899999999999998</v>
      </c>
      <c r="CE22" s="256">
        <v>1</v>
      </c>
    </row>
    <row r="23" spans="2:83" x14ac:dyDescent="0.6">
      <c r="B23" s="33" t="s">
        <v>172</v>
      </c>
    </row>
    <row r="24" spans="2:83" x14ac:dyDescent="0.6">
      <c r="B24" s="190" t="s">
        <v>168</v>
      </c>
      <c r="D24" s="191">
        <f>D11-D19</f>
        <v>0</v>
      </c>
      <c r="E24" s="191">
        <f t="shared" ref="E24:BP27" si="0">E11-E19</f>
        <v>0</v>
      </c>
      <c r="F24" s="191">
        <f t="shared" si="0"/>
        <v>0</v>
      </c>
      <c r="G24" s="191">
        <f t="shared" si="0"/>
        <v>0</v>
      </c>
      <c r="H24" s="191">
        <f t="shared" si="0"/>
        <v>0</v>
      </c>
      <c r="I24" s="191">
        <f t="shared" si="0"/>
        <v>0</v>
      </c>
      <c r="J24" s="191">
        <f t="shared" si="0"/>
        <v>0</v>
      </c>
      <c r="K24" s="191">
        <f t="shared" si="0"/>
        <v>0</v>
      </c>
      <c r="L24" s="191">
        <f t="shared" si="0"/>
        <v>0</v>
      </c>
      <c r="M24" s="191">
        <f t="shared" si="0"/>
        <v>0</v>
      </c>
      <c r="N24" s="191">
        <f>N11-N19</f>
        <v>0</v>
      </c>
      <c r="O24" s="191">
        <f t="shared" si="0"/>
        <v>0</v>
      </c>
      <c r="P24" s="191">
        <f t="shared" si="0"/>
        <v>0</v>
      </c>
      <c r="Q24" s="191">
        <f t="shared" si="0"/>
        <v>0</v>
      </c>
      <c r="R24" s="191">
        <f t="shared" si="0"/>
        <v>0</v>
      </c>
      <c r="S24" s="191">
        <f t="shared" si="0"/>
        <v>0</v>
      </c>
      <c r="T24" s="191">
        <f t="shared" si="0"/>
        <v>0</v>
      </c>
      <c r="U24" s="191">
        <f t="shared" si="0"/>
        <v>0</v>
      </c>
      <c r="V24" s="191">
        <f t="shared" si="0"/>
        <v>0</v>
      </c>
      <c r="W24" s="191">
        <f t="shared" si="0"/>
        <v>0</v>
      </c>
      <c r="X24" s="191">
        <f t="shared" si="0"/>
        <v>0</v>
      </c>
      <c r="Y24" s="191">
        <f>Y11-Y19</f>
        <v>0</v>
      </c>
      <c r="Z24" s="191">
        <f t="shared" si="0"/>
        <v>0</v>
      </c>
      <c r="AA24" s="191">
        <f t="shared" si="0"/>
        <v>0</v>
      </c>
      <c r="AB24" s="191">
        <f t="shared" si="0"/>
        <v>0</v>
      </c>
      <c r="AC24" s="191">
        <f t="shared" si="0"/>
        <v>0</v>
      </c>
      <c r="AD24" s="191">
        <f t="shared" si="0"/>
        <v>0</v>
      </c>
      <c r="AE24" s="191">
        <f t="shared" si="0"/>
        <v>0</v>
      </c>
      <c r="AF24" s="191">
        <f t="shared" si="0"/>
        <v>0</v>
      </c>
      <c r="AG24" s="191">
        <f t="shared" si="0"/>
        <v>0</v>
      </c>
      <c r="AH24" s="191">
        <f t="shared" si="0"/>
        <v>0</v>
      </c>
      <c r="AI24" s="191">
        <f t="shared" si="0"/>
        <v>0</v>
      </c>
      <c r="AJ24" s="191">
        <f t="shared" si="0"/>
        <v>0</v>
      </c>
      <c r="AK24" s="191">
        <f t="shared" si="0"/>
        <v>0</v>
      </c>
      <c r="AL24" s="191">
        <f t="shared" si="0"/>
        <v>0</v>
      </c>
      <c r="AM24" s="191">
        <f t="shared" si="0"/>
        <v>0</v>
      </c>
      <c r="AN24" s="191">
        <f t="shared" si="0"/>
        <v>0</v>
      </c>
      <c r="AO24" s="191">
        <f t="shared" si="0"/>
        <v>0</v>
      </c>
      <c r="AP24" s="191">
        <f t="shared" si="0"/>
        <v>0</v>
      </c>
      <c r="AQ24" s="191">
        <f t="shared" si="0"/>
        <v>0</v>
      </c>
      <c r="AR24" s="191">
        <f t="shared" si="0"/>
        <v>0</v>
      </c>
      <c r="AS24" s="191">
        <f t="shared" si="0"/>
        <v>0</v>
      </c>
      <c r="AT24" s="191">
        <f t="shared" si="0"/>
        <v>0</v>
      </c>
      <c r="AU24" s="191">
        <f t="shared" si="0"/>
        <v>0</v>
      </c>
      <c r="AV24" s="191">
        <f t="shared" si="0"/>
        <v>0</v>
      </c>
      <c r="AW24" s="191">
        <f t="shared" si="0"/>
        <v>0</v>
      </c>
      <c r="AX24" s="191">
        <f t="shared" si="0"/>
        <v>0</v>
      </c>
      <c r="AY24" s="191">
        <f t="shared" si="0"/>
        <v>0</v>
      </c>
      <c r="AZ24" s="191">
        <f t="shared" si="0"/>
        <v>0</v>
      </c>
      <c r="BA24" s="191">
        <f t="shared" si="0"/>
        <v>0</v>
      </c>
      <c r="BB24" s="191">
        <f t="shared" si="0"/>
        <v>0</v>
      </c>
      <c r="BC24" s="191">
        <f t="shared" si="0"/>
        <v>0</v>
      </c>
      <c r="BD24" s="191">
        <f t="shared" si="0"/>
        <v>0</v>
      </c>
      <c r="BE24" s="191">
        <f t="shared" si="0"/>
        <v>0</v>
      </c>
      <c r="BF24" s="191">
        <f t="shared" si="0"/>
        <v>0</v>
      </c>
      <c r="BG24" s="191">
        <f t="shared" si="0"/>
        <v>0</v>
      </c>
      <c r="BH24" s="191">
        <f t="shared" si="0"/>
        <v>0</v>
      </c>
      <c r="BI24" s="191">
        <f t="shared" si="0"/>
        <v>0</v>
      </c>
      <c r="BJ24" s="191">
        <f t="shared" si="0"/>
        <v>0</v>
      </c>
      <c r="BK24" s="191">
        <f t="shared" si="0"/>
        <v>0</v>
      </c>
      <c r="BL24" s="191">
        <f t="shared" si="0"/>
        <v>0</v>
      </c>
      <c r="BM24" s="191">
        <f t="shared" si="0"/>
        <v>0</v>
      </c>
      <c r="BN24" s="191">
        <f t="shared" si="0"/>
        <v>0</v>
      </c>
      <c r="BO24" s="191">
        <f t="shared" si="0"/>
        <v>0</v>
      </c>
      <c r="BP24" s="191">
        <f t="shared" si="0"/>
        <v>0</v>
      </c>
      <c r="BQ24" s="191">
        <f t="shared" ref="BQ24:CD27" si="1">BQ11-BQ19</f>
        <v>0</v>
      </c>
      <c r="BR24" s="191">
        <f t="shared" si="1"/>
        <v>0</v>
      </c>
      <c r="BS24" s="191">
        <f t="shared" si="1"/>
        <v>0</v>
      </c>
      <c r="BT24" s="191">
        <f t="shared" si="1"/>
        <v>0</v>
      </c>
      <c r="BU24" s="191">
        <f t="shared" si="1"/>
        <v>0</v>
      </c>
      <c r="BV24" s="191">
        <f t="shared" si="1"/>
        <v>0</v>
      </c>
      <c r="BW24" s="191">
        <f t="shared" si="1"/>
        <v>0</v>
      </c>
      <c r="BX24" s="191">
        <f t="shared" si="1"/>
        <v>0</v>
      </c>
      <c r="BY24" s="191">
        <f t="shared" si="1"/>
        <v>0</v>
      </c>
      <c r="BZ24" s="191">
        <f t="shared" si="1"/>
        <v>0</v>
      </c>
      <c r="CA24" s="191">
        <f t="shared" si="1"/>
        <v>0</v>
      </c>
      <c r="CB24" s="191">
        <f t="shared" si="1"/>
        <v>0</v>
      </c>
      <c r="CC24" s="191">
        <f t="shared" si="1"/>
        <v>0</v>
      </c>
      <c r="CD24" s="191">
        <f t="shared" si="1"/>
        <v>0</v>
      </c>
      <c r="CE24" s="191">
        <f>CE11-CE19</f>
        <v>0</v>
      </c>
    </row>
    <row r="25" spans="2:83" x14ac:dyDescent="0.6">
      <c r="B25" s="190" t="s">
        <v>169</v>
      </c>
      <c r="D25" s="220">
        <f t="shared" ref="D25:AI27" si="2">D12-D20</f>
        <v>-15.96</v>
      </c>
      <c r="E25" s="220">
        <f t="shared" si="2"/>
        <v>-15.495100000000001</v>
      </c>
      <c r="F25" s="220">
        <f t="shared" si="2"/>
        <v>-14.5091</v>
      </c>
      <c r="G25" s="220">
        <f t="shared" si="2"/>
        <v>-12.4688</v>
      </c>
      <c r="H25" s="220">
        <f t="shared" si="2"/>
        <v>-11.4</v>
      </c>
      <c r="I25" s="191">
        <f t="shared" si="2"/>
        <v>0</v>
      </c>
      <c r="J25" s="191">
        <f t="shared" si="2"/>
        <v>0</v>
      </c>
      <c r="K25" s="191">
        <f t="shared" si="2"/>
        <v>0</v>
      </c>
      <c r="L25" s="191">
        <f t="shared" si="2"/>
        <v>0</v>
      </c>
      <c r="M25" s="191">
        <f t="shared" si="2"/>
        <v>0</v>
      </c>
      <c r="N25" s="191">
        <f t="shared" si="2"/>
        <v>0</v>
      </c>
      <c r="O25" s="191">
        <f t="shared" si="2"/>
        <v>0</v>
      </c>
      <c r="P25" s="191">
        <f t="shared" si="2"/>
        <v>0</v>
      </c>
      <c r="Q25" s="191">
        <f t="shared" si="2"/>
        <v>0</v>
      </c>
      <c r="R25" s="191">
        <f t="shared" si="2"/>
        <v>0</v>
      </c>
      <c r="S25" s="191">
        <f t="shared" si="2"/>
        <v>0</v>
      </c>
      <c r="T25" s="191">
        <f t="shared" si="2"/>
        <v>0</v>
      </c>
      <c r="U25" s="191">
        <f t="shared" si="2"/>
        <v>0</v>
      </c>
      <c r="V25" s="191">
        <f t="shared" si="2"/>
        <v>0</v>
      </c>
      <c r="W25" s="191">
        <f t="shared" si="2"/>
        <v>0</v>
      </c>
      <c r="X25" s="191">
        <f t="shared" si="2"/>
        <v>0</v>
      </c>
      <c r="Y25" s="191">
        <f t="shared" si="2"/>
        <v>0</v>
      </c>
      <c r="Z25" s="191">
        <f t="shared" si="2"/>
        <v>0</v>
      </c>
      <c r="AA25" s="191">
        <f t="shared" si="2"/>
        <v>0</v>
      </c>
      <c r="AB25" s="191">
        <f t="shared" si="2"/>
        <v>0</v>
      </c>
      <c r="AC25" s="191">
        <f t="shared" si="2"/>
        <v>0</v>
      </c>
      <c r="AD25" s="191">
        <f t="shared" si="2"/>
        <v>0</v>
      </c>
      <c r="AE25" s="191">
        <f t="shared" si="2"/>
        <v>0</v>
      </c>
      <c r="AF25" s="191">
        <f t="shared" si="2"/>
        <v>0</v>
      </c>
      <c r="AG25" s="191">
        <f t="shared" si="2"/>
        <v>0</v>
      </c>
      <c r="AH25" s="191">
        <f t="shared" si="2"/>
        <v>0</v>
      </c>
      <c r="AI25" s="191">
        <f t="shared" si="2"/>
        <v>0</v>
      </c>
      <c r="AJ25" s="191">
        <f t="shared" si="0"/>
        <v>0</v>
      </c>
      <c r="AK25" s="191">
        <f t="shared" si="0"/>
        <v>0</v>
      </c>
      <c r="AL25" s="191">
        <f t="shared" si="0"/>
        <v>0</v>
      </c>
      <c r="AM25" s="191">
        <f t="shared" si="0"/>
        <v>0</v>
      </c>
      <c r="AN25" s="191">
        <f t="shared" si="0"/>
        <v>0</v>
      </c>
      <c r="AO25" s="191">
        <f t="shared" si="0"/>
        <v>0</v>
      </c>
      <c r="AP25" s="191">
        <f t="shared" si="0"/>
        <v>0</v>
      </c>
      <c r="AQ25" s="191">
        <f t="shared" si="0"/>
        <v>0</v>
      </c>
      <c r="AR25" s="191">
        <f t="shared" si="0"/>
        <v>0</v>
      </c>
      <c r="AS25" s="191">
        <f t="shared" si="0"/>
        <v>0</v>
      </c>
      <c r="AT25" s="191">
        <f t="shared" si="0"/>
        <v>0</v>
      </c>
      <c r="AU25" s="191">
        <f t="shared" si="0"/>
        <v>0</v>
      </c>
      <c r="AV25" s="191">
        <f t="shared" si="0"/>
        <v>0</v>
      </c>
      <c r="AW25" s="191">
        <f t="shared" si="0"/>
        <v>0</v>
      </c>
      <c r="AX25" s="191">
        <f t="shared" si="0"/>
        <v>0</v>
      </c>
      <c r="AY25" s="191">
        <f t="shared" si="0"/>
        <v>0</v>
      </c>
      <c r="AZ25" s="191">
        <f t="shared" si="0"/>
        <v>0</v>
      </c>
      <c r="BA25" s="191">
        <f t="shared" si="0"/>
        <v>0</v>
      </c>
      <c r="BB25" s="191">
        <f t="shared" si="0"/>
        <v>0</v>
      </c>
      <c r="BC25" s="191">
        <f t="shared" si="0"/>
        <v>0</v>
      </c>
      <c r="BD25" s="191">
        <f t="shared" si="0"/>
        <v>0</v>
      </c>
      <c r="BE25" s="191">
        <f t="shared" si="0"/>
        <v>0</v>
      </c>
      <c r="BF25" s="191">
        <f t="shared" si="0"/>
        <v>0</v>
      </c>
      <c r="BG25" s="191">
        <f t="shared" si="0"/>
        <v>0</v>
      </c>
      <c r="BH25" s="191">
        <f t="shared" si="0"/>
        <v>0</v>
      </c>
      <c r="BI25" s="191">
        <f t="shared" si="0"/>
        <v>0</v>
      </c>
      <c r="BJ25" s="191">
        <f t="shared" si="0"/>
        <v>0</v>
      </c>
      <c r="BK25" s="191">
        <f t="shared" si="0"/>
        <v>0</v>
      </c>
      <c r="BL25" s="191">
        <f t="shared" si="0"/>
        <v>0</v>
      </c>
      <c r="BM25" s="191">
        <f t="shared" si="0"/>
        <v>0</v>
      </c>
      <c r="BN25" s="191">
        <f t="shared" si="0"/>
        <v>0</v>
      </c>
      <c r="BO25" s="191">
        <f t="shared" si="0"/>
        <v>0</v>
      </c>
      <c r="BP25" s="191">
        <f t="shared" si="0"/>
        <v>0</v>
      </c>
      <c r="BQ25" s="191">
        <f t="shared" si="1"/>
        <v>0</v>
      </c>
      <c r="BR25" s="191">
        <f t="shared" si="1"/>
        <v>0</v>
      </c>
      <c r="BS25" s="191">
        <f t="shared" si="1"/>
        <v>0</v>
      </c>
      <c r="BT25" s="191">
        <f t="shared" si="1"/>
        <v>0</v>
      </c>
      <c r="BU25" s="191">
        <f t="shared" si="1"/>
        <v>0</v>
      </c>
      <c r="BV25" s="191">
        <f t="shared" si="1"/>
        <v>0</v>
      </c>
      <c r="BW25" s="191">
        <f t="shared" si="1"/>
        <v>0</v>
      </c>
      <c r="BX25" s="191">
        <f>BX12-BX20</f>
        <v>0</v>
      </c>
      <c r="BY25" s="191">
        <f t="shared" si="1"/>
        <v>0</v>
      </c>
      <c r="BZ25" s="191">
        <f t="shared" si="1"/>
        <v>0</v>
      </c>
      <c r="CA25" s="191">
        <f t="shared" si="1"/>
        <v>0</v>
      </c>
      <c r="CB25" s="191">
        <f t="shared" si="1"/>
        <v>0</v>
      </c>
      <c r="CC25" s="191">
        <f t="shared" si="1"/>
        <v>0</v>
      </c>
      <c r="CD25" s="191">
        <f t="shared" si="1"/>
        <v>0</v>
      </c>
      <c r="CE25" s="191">
        <f>CE12-CE20</f>
        <v>0</v>
      </c>
    </row>
    <row r="26" spans="2:83" x14ac:dyDescent="0.6">
      <c r="B26" s="190" t="s">
        <v>170</v>
      </c>
      <c r="D26" s="191">
        <f t="shared" si="2"/>
        <v>0</v>
      </c>
      <c r="E26" s="191">
        <f t="shared" si="2"/>
        <v>0</v>
      </c>
      <c r="F26" s="191">
        <f t="shared" si="2"/>
        <v>0</v>
      </c>
      <c r="G26" s="191">
        <f t="shared" si="2"/>
        <v>0</v>
      </c>
      <c r="H26" s="191">
        <f t="shared" si="2"/>
        <v>0</v>
      </c>
      <c r="I26" s="220">
        <f t="shared" si="2"/>
        <v>5.1999999999999602E-2</v>
      </c>
      <c r="J26" s="220">
        <f t="shared" si="2"/>
        <v>5.2500000000000213E-2</v>
      </c>
      <c r="K26" s="191">
        <f t="shared" si="2"/>
        <v>0</v>
      </c>
      <c r="L26" s="191">
        <f t="shared" si="2"/>
        <v>0</v>
      </c>
      <c r="M26" s="220">
        <f t="shared" si="2"/>
        <v>2.4200000000000443E-2</v>
      </c>
      <c r="N26" s="220">
        <f t="shared" si="2"/>
        <v>2.4999999999999467E-2</v>
      </c>
      <c r="O26" s="191">
        <f t="shared" si="2"/>
        <v>0</v>
      </c>
      <c r="P26" s="191">
        <f t="shared" si="2"/>
        <v>0</v>
      </c>
      <c r="Q26" s="191">
        <f t="shared" si="2"/>
        <v>0</v>
      </c>
      <c r="R26" s="191">
        <f t="shared" si="2"/>
        <v>0</v>
      </c>
      <c r="S26" s="220">
        <f t="shared" si="2"/>
        <v>1.7900000000000027E-2</v>
      </c>
      <c r="T26" s="220">
        <f t="shared" si="2"/>
        <v>1.6799999999999926E-2</v>
      </c>
      <c r="U26" s="191">
        <f t="shared" si="2"/>
        <v>0</v>
      </c>
      <c r="V26" s="191">
        <f t="shared" si="2"/>
        <v>0</v>
      </c>
      <c r="W26" s="220">
        <f t="shared" si="2"/>
        <v>1.4399999999999302E-2</v>
      </c>
      <c r="X26" s="191">
        <f t="shared" si="2"/>
        <v>0</v>
      </c>
      <c r="Y26" s="191">
        <f t="shared" si="2"/>
        <v>0</v>
      </c>
      <c r="Z26" s="220">
        <f t="shared" si="2"/>
        <v>1.4600000000000612E-2</v>
      </c>
      <c r="AA26" s="191">
        <f t="shared" si="2"/>
        <v>0</v>
      </c>
      <c r="AB26" s="191">
        <f t="shared" si="2"/>
        <v>0</v>
      </c>
      <c r="AC26" s="191">
        <f t="shared" si="2"/>
        <v>0</v>
      </c>
      <c r="AD26" s="191">
        <f t="shared" si="2"/>
        <v>0</v>
      </c>
      <c r="AE26" s="191">
        <f t="shared" si="2"/>
        <v>0</v>
      </c>
      <c r="AF26" s="191">
        <f t="shared" si="2"/>
        <v>0</v>
      </c>
      <c r="AG26" s="191">
        <f t="shared" si="2"/>
        <v>0</v>
      </c>
      <c r="AH26" s="191">
        <f t="shared" si="2"/>
        <v>0</v>
      </c>
      <c r="AI26" s="220">
        <f t="shared" si="2"/>
        <v>7.4000000000000732E-3</v>
      </c>
      <c r="AJ26" s="191">
        <f t="shared" si="0"/>
        <v>0</v>
      </c>
      <c r="AK26" s="191">
        <f t="shared" si="0"/>
        <v>0</v>
      </c>
      <c r="AL26" s="191">
        <f t="shared" si="0"/>
        <v>0</v>
      </c>
      <c r="AM26" s="191">
        <f t="shared" si="0"/>
        <v>0</v>
      </c>
      <c r="AN26" s="191">
        <f t="shared" si="0"/>
        <v>0</v>
      </c>
      <c r="AO26" s="220">
        <f t="shared" si="0"/>
        <v>4.7000000000001485E-3</v>
      </c>
      <c r="AP26" s="191">
        <f t="shared" si="0"/>
        <v>0</v>
      </c>
      <c r="AQ26" s="191">
        <f t="shared" si="0"/>
        <v>0</v>
      </c>
      <c r="AR26" s="191">
        <f t="shared" si="0"/>
        <v>0</v>
      </c>
      <c r="AS26" s="220">
        <f t="shared" si="0"/>
        <v>4.2000000000004256E-3</v>
      </c>
      <c r="AT26" s="220">
        <f t="shared" si="0"/>
        <v>4.0000000000000036E-3</v>
      </c>
      <c r="AU26" s="191">
        <f t="shared" si="0"/>
        <v>0</v>
      </c>
      <c r="AV26" s="220">
        <f t="shared" si="0"/>
        <v>3.9000000000002366E-3</v>
      </c>
      <c r="AW26" s="191">
        <f t="shared" si="0"/>
        <v>0</v>
      </c>
      <c r="AX26" s="191">
        <f t="shared" si="0"/>
        <v>0</v>
      </c>
      <c r="AY26" s="220">
        <f t="shared" si="0"/>
        <v>3.0999999999998806E-3</v>
      </c>
      <c r="AZ26" s="191">
        <f t="shared" si="0"/>
        <v>0</v>
      </c>
      <c r="BA26" s="191">
        <f t="shared" si="0"/>
        <v>0</v>
      </c>
      <c r="BB26" s="191">
        <f t="shared" si="0"/>
        <v>0</v>
      </c>
      <c r="BC26" s="220">
        <f t="shared" si="0"/>
        <v>2.5999999999997137E-3</v>
      </c>
      <c r="BD26" s="191">
        <f t="shared" si="0"/>
        <v>0</v>
      </c>
      <c r="BE26" s="191">
        <f t="shared" si="0"/>
        <v>0</v>
      </c>
      <c r="BF26" s="191">
        <f t="shared" si="0"/>
        <v>0</v>
      </c>
      <c r="BG26" s="191">
        <f t="shared" si="0"/>
        <v>0</v>
      </c>
      <c r="BH26" s="191">
        <f t="shared" si="0"/>
        <v>0</v>
      </c>
      <c r="BI26" s="191">
        <f t="shared" si="0"/>
        <v>0</v>
      </c>
      <c r="BJ26" s="191">
        <f t="shared" si="0"/>
        <v>0</v>
      </c>
      <c r="BK26" s="191">
        <f t="shared" si="0"/>
        <v>0</v>
      </c>
      <c r="BL26" s="191">
        <f t="shared" si="0"/>
        <v>0</v>
      </c>
      <c r="BM26" s="191">
        <f t="shared" si="0"/>
        <v>0</v>
      </c>
      <c r="BN26" s="191">
        <f t="shared" si="0"/>
        <v>0</v>
      </c>
      <c r="BO26" s="191">
        <f t="shared" si="0"/>
        <v>0</v>
      </c>
      <c r="BP26" s="191">
        <f t="shared" si="0"/>
        <v>0</v>
      </c>
      <c r="BQ26" s="191">
        <f t="shared" si="1"/>
        <v>0</v>
      </c>
      <c r="BR26" s="191">
        <f t="shared" si="1"/>
        <v>0</v>
      </c>
      <c r="BS26" s="191">
        <f t="shared" si="1"/>
        <v>0</v>
      </c>
      <c r="BT26" s="191">
        <f t="shared" si="1"/>
        <v>0</v>
      </c>
      <c r="BU26" s="191">
        <f t="shared" si="1"/>
        <v>0</v>
      </c>
      <c r="BV26" s="191">
        <f t="shared" si="1"/>
        <v>0</v>
      </c>
      <c r="BW26" s="191">
        <f t="shared" si="1"/>
        <v>0</v>
      </c>
      <c r="BX26" s="191">
        <f>BX13-BX21</f>
        <v>0</v>
      </c>
      <c r="BY26" s="191">
        <f t="shared" si="1"/>
        <v>0</v>
      </c>
      <c r="BZ26" s="191">
        <f t="shared" si="1"/>
        <v>0</v>
      </c>
      <c r="CA26" s="191">
        <f t="shared" si="1"/>
        <v>0</v>
      </c>
      <c r="CB26" s="191">
        <f t="shared" si="1"/>
        <v>0</v>
      </c>
      <c r="CC26" s="191">
        <f t="shared" si="1"/>
        <v>0</v>
      </c>
      <c r="CD26" s="191">
        <f t="shared" si="1"/>
        <v>0</v>
      </c>
      <c r="CE26" s="191">
        <f>CE13-CE21</f>
        <v>0</v>
      </c>
    </row>
    <row r="27" spans="2:83" x14ac:dyDescent="0.6">
      <c r="B27" s="190" t="s">
        <v>171</v>
      </c>
      <c r="D27" s="191">
        <f t="shared" si="2"/>
        <v>0</v>
      </c>
      <c r="E27" s="191">
        <f t="shared" si="2"/>
        <v>0</v>
      </c>
      <c r="F27" s="191">
        <f t="shared" si="2"/>
        <v>0</v>
      </c>
      <c r="G27" s="191">
        <f t="shared" si="2"/>
        <v>0</v>
      </c>
      <c r="H27" s="191">
        <f t="shared" si="2"/>
        <v>0</v>
      </c>
      <c r="I27" s="191">
        <f t="shared" si="2"/>
        <v>0</v>
      </c>
      <c r="J27" s="191">
        <f t="shared" si="2"/>
        <v>0</v>
      </c>
      <c r="K27" s="191">
        <f t="shared" si="2"/>
        <v>0</v>
      </c>
      <c r="L27" s="191">
        <f t="shared" si="2"/>
        <v>0</v>
      </c>
      <c r="M27" s="191">
        <f t="shared" si="2"/>
        <v>0</v>
      </c>
      <c r="N27" s="220">
        <f t="shared" si="2"/>
        <v>1.499999999999968E-2</v>
      </c>
      <c r="O27" s="191">
        <f t="shared" si="2"/>
        <v>0</v>
      </c>
      <c r="P27" s="191">
        <f t="shared" si="2"/>
        <v>0</v>
      </c>
      <c r="Q27" s="191">
        <f t="shared" si="2"/>
        <v>0</v>
      </c>
      <c r="R27" s="191">
        <f t="shared" si="2"/>
        <v>0</v>
      </c>
      <c r="S27" s="191">
        <f t="shared" si="2"/>
        <v>0</v>
      </c>
      <c r="T27" s="191">
        <f t="shared" si="2"/>
        <v>0</v>
      </c>
      <c r="U27" s="220">
        <f t="shared" si="2"/>
        <v>1.330000000000009E-2</v>
      </c>
      <c r="V27" s="220">
        <f t="shared" si="2"/>
        <v>2.6100000000000456E-2</v>
      </c>
      <c r="W27" s="220">
        <f t="shared" si="2"/>
        <v>1.2800000000000367E-2</v>
      </c>
      <c r="X27" s="191">
        <f t="shared" si="2"/>
        <v>0</v>
      </c>
      <c r="Y27" s="191">
        <f t="shared" si="2"/>
        <v>0</v>
      </c>
      <c r="Z27" s="191">
        <f t="shared" si="2"/>
        <v>0</v>
      </c>
      <c r="AA27" s="191">
        <f t="shared" si="2"/>
        <v>0</v>
      </c>
      <c r="AB27" s="191">
        <f t="shared" si="2"/>
        <v>0</v>
      </c>
      <c r="AC27" s="191">
        <f t="shared" si="2"/>
        <v>0</v>
      </c>
      <c r="AD27" s="191">
        <f t="shared" si="2"/>
        <v>0</v>
      </c>
      <c r="AE27" s="220">
        <f t="shared" si="2"/>
        <v>9.7000000000000419E-3</v>
      </c>
      <c r="AF27" s="191">
        <f t="shared" si="2"/>
        <v>0</v>
      </c>
      <c r="AG27" s="191">
        <f t="shared" si="2"/>
        <v>0</v>
      </c>
      <c r="AH27" s="191">
        <f t="shared" si="2"/>
        <v>0</v>
      </c>
      <c r="AI27" s="191">
        <f t="shared" si="2"/>
        <v>0</v>
      </c>
      <c r="AJ27" s="191">
        <f t="shared" si="0"/>
        <v>0</v>
      </c>
      <c r="AK27" s="191">
        <f t="shared" si="0"/>
        <v>0</v>
      </c>
      <c r="AL27" s="191">
        <f t="shared" si="0"/>
        <v>0</v>
      </c>
      <c r="AM27" s="191">
        <f t="shared" si="0"/>
        <v>0</v>
      </c>
      <c r="AN27" s="191">
        <f t="shared" si="0"/>
        <v>0</v>
      </c>
      <c r="AO27" s="191">
        <f t="shared" si="0"/>
        <v>0</v>
      </c>
      <c r="AP27" s="191">
        <f t="shared" si="0"/>
        <v>0</v>
      </c>
      <c r="AQ27" s="191">
        <f t="shared" si="0"/>
        <v>0</v>
      </c>
      <c r="AR27" s="191">
        <f t="shared" si="0"/>
        <v>0</v>
      </c>
      <c r="AS27" s="191">
        <f t="shared" si="0"/>
        <v>0</v>
      </c>
      <c r="AT27" s="191">
        <f t="shared" si="0"/>
        <v>0</v>
      </c>
      <c r="AU27" s="191">
        <f t="shared" si="0"/>
        <v>0</v>
      </c>
      <c r="AV27" s="191">
        <f t="shared" si="0"/>
        <v>0</v>
      </c>
      <c r="AW27" s="191">
        <f t="shared" si="0"/>
        <v>0</v>
      </c>
      <c r="AX27" s="191">
        <f t="shared" si="0"/>
        <v>0</v>
      </c>
      <c r="AY27" s="191">
        <f t="shared" si="0"/>
        <v>0</v>
      </c>
      <c r="AZ27" s="191">
        <f t="shared" si="0"/>
        <v>0</v>
      </c>
      <c r="BA27" s="191">
        <f t="shared" si="0"/>
        <v>0</v>
      </c>
      <c r="BB27" s="191">
        <f t="shared" si="0"/>
        <v>0</v>
      </c>
      <c r="BC27" s="191">
        <f t="shared" si="0"/>
        <v>0</v>
      </c>
      <c r="BD27" s="191">
        <f t="shared" si="0"/>
        <v>0</v>
      </c>
      <c r="BE27" s="191">
        <f t="shared" si="0"/>
        <v>0</v>
      </c>
      <c r="BF27" s="191">
        <f t="shared" si="0"/>
        <v>0</v>
      </c>
      <c r="BG27" s="191">
        <f t="shared" si="0"/>
        <v>0</v>
      </c>
      <c r="BH27" s="191">
        <f t="shared" si="0"/>
        <v>0</v>
      </c>
      <c r="BI27" s="191">
        <f t="shared" si="0"/>
        <v>0</v>
      </c>
      <c r="BJ27" s="191">
        <f t="shared" si="0"/>
        <v>0</v>
      </c>
      <c r="BK27" s="191">
        <f t="shared" si="0"/>
        <v>0</v>
      </c>
      <c r="BL27" s="191">
        <f t="shared" si="0"/>
        <v>0</v>
      </c>
      <c r="BM27" s="191">
        <f t="shared" si="0"/>
        <v>0</v>
      </c>
      <c r="BN27" s="191">
        <f t="shared" si="0"/>
        <v>0</v>
      </c>
      <c r="BO27" s="191">
        <f t="shared" si="0"/>
        <v>0</v>
      </c>
      <c r="BP27" s="191">
        <f t="shared" si="0"/>
        <v>0</v>
      </c>
      <c r="BQ27" s="191">
        <f t="shared" si="1"/>
        <v>0</v>
      </c>
      <c r="BR27" s="191">
        <f t="shared" si="1"/>
        <v>0</v>
      </c>
      <c r="BS27" s="191">
        <f t="shared" si="1"/>
        <v>0</v>
      </c>
      <c r="BT27" s="191">
        <f t="shared" si="1"/>
        <v>0</v>
      </c>
      <c r="BU27" s="191">
        <f t="shared" si="1"/>
        <v>0</v>
      </c>
      <c r="BV27" s="191">
        <f t="shared" si="1"/>
        <v>0</v>
      </c>
      <c r="BW27" s="191">
        <f t="shared" si="1"/>
        <v>0</v>
      </c>
      <c r="BX27" s="191">
        <f t="shared" si="1"/>
        <v>0</v>
      </c>
      <c r="BY27" s="191">
        <f t="shared" si="1"/>
        <v>0</v>
      </c>
      <c r="BZ27" s="191">
        <f t="shared" si="1"/>
        <v>0</v>
      </c>
      <c r="CA27" s="191">
        <f t="shared" si="1"/>
        <v>0</v>
      </c>
      <c r="CB27" s="191">
        <f t="shared" si="1"/>
        <v>0</v>
      </c>
      <c r="CC27" s="191">
        <f t="shared" si="1"/>
        <v>0</v>
      </c>
      <c r="CD27" s="191">
        <f t="shared" si="1"/>
        <v>0</v>
      </c>
      <c r="CE27" s="191">
        <f>CE14-CE22</f>
        <v>0</v>
      </c>
    </row>
    <row r="30" spans="2:83" x14ac:dyDescent="0.6">
      <c r="B30" s="33" t="s">
        <v>447</v>
      </c>
      <c r="D30" s="192"/>
    </row>
    <row r="31" spans="2:83" x14ac:dyDescent="0.6">
      <c r="B31" s="193">
        <v>2023</v>
      </c>
    </row>
    <row r="32" spans="2:83" x14ac:dyDescent="0.6">
      <c r="B32" s="190" t="s">
        <v>168</v>
      </c>
      <c r="D32" s="194">
        <v>24.651499999999999</v>
      </c>
      <c r="E32" s="194">
        <v>23.926500000000001</v>
      </c>
      <c r="F32" s="194">
        <v>22.287700000000001</v>
      </c>
      <c r="G32" s="194">
        <v>19.141200000000001</v>
      </c>
      <c r="H32" s="194">
        <v>17.684799999999999</v>
      </c>
      <c r="I32" s="194">
        <v>15.6442</v>
      </c>
      <c r="J32" s="194">
        <v>16.27</v>
      </c>
      <c r="K32" s="194">
        <v>14.1478</v>
      </c>
      <c r="L32" s="194">
        <v>13.227600000000001</v>
      </c>
      <c r="M32" s="194">
        <v>13.6723</v>
      </c>
      <c r="N32" s="194">
        <v>13.6723</v>
      </c>
      <c r="O32" s="194">
        <v>12.912699999999999</v>
      </c>
      <c r="P32" s="194">
        <v>12.612399999999999</v>
      </c>
      <c r="Q32" s="194">
        <v>12.1418</v>
      </c>
      <c r="R32" s="194">
        <v>11.789899999999999</v>
      </c>
      <c r="S32" s="194">
        <v>11.377599999999999</v>
      </c>
      <c r="T32" s="194">
        <v>10.634</v>
      </c>
      <c r="U32" s="194">
        <v>9.9816000000000003</v>
      </c>
      <c r="V32" s="194">
        <v>9.2971000000000004</v>
      </c>
      <c r="W32" s="194">
        <v>8.9396000000000004</v>
      </c>
      <c r="X32" s="194">
        <v>8.5632000000000001</v>
      </c>
      <c r="Y32" s="194">
        <v>8.2172000000000001</v>
      </c>
      <c r="Z32" s="194">
        <v>8.0147999999999993</v>
      </c>
      <c r="AA32" s="194">
        <v>8.4300999999999995</v>
      </c>
      <c r="AB32" s="194">
        <v>8.0147999999999993</v>
      </c>
      <c r="AC32" s="194">
        <v>7.4633000000000003</v>
      </c>
      <c r="AD32" s="194">
        <v>6.3061999999999996</v>
      </c>
      <c r="AE32" s="194">
        <v>5.6887999999999996</v>
      </c>
      <c r="AF32" s="194">
        <v>5.4233000000000002</v>
      </c>
      <c r="AG32" s="194">
        <v>5.1002999999999998</v>
      </c>
      <c r="AH32" s="194">
        <v>4.8136000000000001</v>
      </c>
      <c r="AI32" s="194">
        <v>4.6887999999999996</v>
      </c>
      <c r="AJ32" s="194">
        <v>4.5194000000000001</v>
      </c>
      <c r="AK32" s="194">
        <v>4.3387000000000002</v>
      </c>
      <c r="AL32" s="194">
        <v>4.1505000000000001</v>
      </c>
      <c r="AM32" s="194">
        <v>3.8645999999999998</v>
      </c>
      <c r="AN32" s="194">
        <v>3.5065</v>
      </c>
      <c r="AO32" s="194">
        <v>3.3069000000000002</v>
      </c>
      <c r="AP32" s="194">
        <v>3.1777000000000002</v>
      </c>
      <c r="AQ32" s="194">
        <v>3.1227999999999998</v>
      </c>
      <c r="AR32" s="194">
        <v>3.0583</v>
      </c>
      <c r="AS32" s="194">
        <v>3.0411000000000001</v>
      </c>
      <c r="AT32" s="194">
        <v>2.9799000000000002</v>
      </c>
      <c r="AU32" s="194">
        <v>2.9157999999999999</v>
      </c>
      <c r="AV32" s="194">
        <v>2.8494000000000002</v>
      </c>
      <c r="AW32" s="194">
        <v>2.7530000000000001</v>
      </c>
      <c r="AX32" s="194">
        <v>2.5949</v>
      </c>
      <c r="AY32" s="194">
        <v>2.4466000000000001</v>
      </c>
      <c r="AZ32" s="194">
        <v>2.3012999999999999</v>
      </c>
      <c r="BA32" s="194">
        <v>2.2256999999999998</v>
      </c>
      <c r="BB32" s="194">
        <v>2.181</v>
      </c>
      <c r="BC32" s="194">
        <v>2.1324000000000001</v>
      </c>
      <c r="BD32" s="194">
        <v>2.1267999999999998</v>
      </c>
      <c r="BE32" s="194">
        <v>2.1379999999999999</v>
      </c>
      <c r="BF32" s="194">
        <v>2.1493000000000002</v>
      </c>
      <c r="BG32" s="194">
        <v>2.1606999999999998</v>
      </c>
      <c r="BH32" s="194">
        <v>2.1463999999999999</v>
      </c>
      <c r="BI32" s="194">
        <v>2.1379999999999999</v>
      </c>
      <c r="BJ32" s="194">
        <v>2.1324000000000001</v>
      </c>
      <c r="BK32" s="194">
        <v>2.1267999999999998</v>
      </c>
      <c r="BL32" s="194">
        <v>2.0966</v>
      </c>
      <c r="BM32" s="194">
        <v>2.0543</v>
      </c>
      <c r="BN32" s="194">
        <v>2.0062000000000002</v>
      </c>
      <c r="BO32" s="194">
        <v>1.9232</v>
      </c>
      <c r="BP32" s="194">
        <v>1.8531</v>
      </c>
      <c r="BQ32" s="194">
        <v>1.8343</v>
      </c>
      <c r="BR32" s="194">
        <v>1.8138000000000001</v>
      </c>
      <c r="BS32" s="194">
        <v>1.7588999999999999</v>
      </c>
      <c r="BT32" s="194">
        <v>1.7161999999999999</v>
      </c>
      <c r="BU32" s="194">
        <v>1.6842999999999999</v>
      </c>
      <c r="BV32" s="194">
        <v>1.6535</v>
      </c>
      <c r="BW32" s="194">
        <v>1.627</v>
      </c>
      <c r="BX32" s="194">
        <v>1.5934999999999999</v>
      </c>
      <c r="BY32" s="194">
        <v>1.5422</v>
      </c>
      <c r="BZ32" s="194">
        <v>1.4763999999999999</v>
      </c>
      <c r="CA32" s="194">
        <v>1.4136</v>
      </c>
      <c r="CB32" s="194">
        <v>1.3742000000000001</v>
      </c>
      <c r="CC32" s="194">
        <v>1.2701</v>
      </c>
      <c r="CD32" s="194">
        <v>1.0803</v>
      </c>
      <c r="CE32" s="194">
        <v>1</v>
      </c>
    </row>
    <row r="33" spans="1:83" x14ac:dyDescent="0.6">
      <c r="B33" s="190" t="s">
        <v>169</v>
      </c>
      <c r="D33" s="194">
        <v>15.96</v>
      </c>
      <c r="E33" s="194">
        <v>15.495100000000001</v>
      </c>
      <c r="F33" s="194">
        <v>14.5091</v>
      </c>
      <c r="G33" s="194">
        <v>12.4688</v>
      </c>
      <c r="H33" s="194">
        <v>11.4</v>
      </c>
      <c r="I33" s="194">
        <v>10.1013</v>
      </c>
      <c r="J33" s="194">
        <v>10.5695</v>
      </c>
      <c r="K33" s="194">
        <v>9.1199999999999992</v>
      </c>
      <c r="L33" s="194">
        <v>8.5806000000000004</v>
      </c>
      <c r="M33" s="194">
        <v>8.8666999999999998</v>
      </c>
      <c r="N33" s="194">
        <v>8.8177000000000003</v>
      </c>
      <c r="O33" s="194">
        <v>8.3559999999999999</v>
      </c>
      <c r="P33" s="194">
        <v>8.1428999999999991</v>
      </c>
      <c r="Q33" s="194">
        <v>7.9009999999999998</v>
      </c>
      <c r="R33" s="194">
        <v>7.6364000000000001</v>
      </c>
      <c r="S33" s="194">
        <v>7.0933000000000002</v>
      </c>
      <c r="T33" s="194">
        <v>6.5949999999999998</v>
      </c>
      <c r="U33" s="194">
        <v>6.1148999999999996</v>
      </c>
      <c r="V33" s="194">
        <v>5.7409999999999997</v>
      </c>
      <c r="W33" s="194">
        <v>5.4844999999999997</v>
      </c>
      <c r="X33" s="194">
        <v>5.4101999999999997</v>
      </c>
      <c r="Y33" s="194">
        <v>5.5416999999999996</v>
      </c>
      <c r="Z33" s="194">
        <v>5.5034000000000001</v>
      </c>
      <c r="AA33" s="194">
        <v>5.7409999999999997</v>
      </c>
      <c r="AB33" s="194">
        <v>5.4470999999999998</v>
      </c>
      <c r="AC33" s="194">
        <v>5.2157</v>
      </c>
      <c r="AD33" s="194">
        <v>4.4581</v>
      </c>
      <c r="AE33" s="194">
        <v>4.1239999999999997</v>
      </c>
      <c r="AF33" s="194">
        <v>3.99</v>
      </c>
      <c r="AG33" s="194">
        <v>3.8365</v>
      </c>
      <c r="AH33" s="194">
        <v>3.5945999999999998</v>
      </c>
      <c r="AI33" s="194">
        <v>3.5310000000000001</v>
      </c>
      <c r="AJ33" s="194">
        <v>3.4544999999999999</v>
      </c>
      <c r="AK33" s="194">
        <v>3.3389000000000002</v>
      </c>
      <c r="AL33" s="194">
        <v>3.1604000000000001</v>
      </c>
      <c r="AM33" s="194">
        <v>2.8757000000000001</v>
      </c>
      <c r="AN33" s="194">
        <v>2.5992999999999999</v>
      </c>
      <c r="AO33" s="194">
        <v>2.5293000000000001</v>
      </c>
      <c r="AP33" s="194">
        <v>2.5783999999999998</v>
      </c>
      <c r="AQ33" s="194">
        <v>2.5909</v>
      </c>
      <c r="AR33" s="194">
        <v>2.5577000000000001</v>
      </c>
      <c r="AS33" s="194">
        <v>2.5535999999999999</v>
      </c>
      <c r="AT33" s="194">
        <v>2.4977</v>
      </c>
      <c r="AU33" s="194">
        <v>2.4516</v>
      </c>
      <c r="AV33" s="194">
        <v>2.4182000000000001</v>
      </c>
      <c r="AW33" s="194">
        <v>2.3471000000000002</v>
      </c>
      <c r="AX33" s="194">
        <v>2.1983000000000001</v>
      </c>
      <c r="AY33" s="194">
        <v>2.0488</v>
      </c>
      <c r="AZ33" s="194">
        <v>1.9252</v>
      </c>
      <c r="BA33" s="194">
        <v>1.871</v>
      </c>
      <c r="BB33" s="194">
        <v>1.8493999999999999</v>
      </c>
      <c r="BC33" s="194">
        <v>1.8324</v>
      </c>
      <c r="BD33" s="194">
        <v>1.8645</v>
      </c>
      <c r="BE33" s="194">
        <v>1.8976999999999999</v>
      </c>
      <c r="BF33" s="194">
        <v>1.9321999999999999</v>
      </c>
      <c r="BG33" s="194">
        <v>1.9416</v>
      </c>
      <c r="BH33" s="194">
        <v>1.9369000000000001</v>
      </c>
      <c r="BI33" s="194">
        <v>1.9416</v>
      </c>
      <c r="BJ33" s="194">
        <v>1.9462999999999999</v>
      </c>
      <c r="BK33" s="194">
        <v>1.9535</v>
      </c>
      <c r="BL33" s="194">
        <v>1.9535</v>
      </c>
      <c r="BM33" s="194">
        <v>1.9511000000000001</v>
      </c>
      <c r="BN33" s="194">
        <v>1.9045000000000001</v>
      </c>
      <c r="BO33" s="194">
        <v>1.8472</v>
      </c>
      <c r="BP33" s="194">
        <v>1.7932999999999999</v>
      </c>
      <c r="BQ33" s="194">
        <v>1.7635000000000001</v>
      </c>
      <c r="BR33" s="194">
        <v>1.7538</v>
      </c>
      <c r="BS33" s="194">
        <v>1.7217</v>
      </c>
      <c r="BT33" s="194">
        <v>1.6781999999999999</v>
      </c>
      <c r="BU33" s="194">
        <v>1.6505000000000001</v>
      </c>
      <c r="BV33" s="194">
        <v>1.6253</v>
      </c>
      <c r="BW33" s="194">
        <v>1.5960000000000001</v>
      </c>
      <c r="BX33" s="194">
        <v>1.5692999999999999</v>
      </c>
      <c r="BY33" s="194">
        <v>1.5157</v>
      </c>
      <c r="BZ33" s="194">
        <v>1.4314</v>
      </c>
      <c r="CA33" s="194">
        <v>1.3560000000000001</v>
      </c>
      <c r="CB33" s="194">
        <v>1.3255999999999999</v>
      </c>
      <c r="CC33" s="194">
        <v>1.2637</v>
      </c>
      <c r="CD33" s="194">
        <v>1.0969</v>
      </c>
      <c r="CE33" s="194">
        <v>1</v>
      </c>
    </row>
    <row r="34" spans="1:83" x14ac:dyDescent="0.6">
      <c r="B34" s="190" t="s">
        <v>170</v>
      </c>
      <c r="D34" s="195"/>
      <c r="E34" s="195"/>
      <c r="F34" s="195"/>
      <c r="G34" s="195"/>
      <c r="H34" s="195"/>
      <c r="I34" s="194">
        <v>9.1931999999999992</v>
      </c>
      <c r="J34" s="194">
        <v>9.2456999999999994</v>
      </c>
      <c r="K34" s="194">
        <v>7.7416</v>
      </c>
      <c r="L34" s="194">
        <v>6.3202999999999996</v>
      </c>
      <c r="M34" s="194">
        <v>6.2713000000000001</v>
      </c>
      <c r="N34" s="194">
        <v>6.3700999999999999</v>
      </c>
      <c r="O34" s="194">
        <v>6.1056999999999997</v>
      </c>
      <c r="P34" s="194">
        <v>5.9485000000000001</v>
      </c>
      <c r="Q34" s="194">
        <v>5.6772</v>
      </c>
      <c r="R34" s="194">
        <v>5.5411000000000001</v>
      </c>
      <c r="S34" s="194">
        <v>5.3933</v>
      </c>
      <c r="T34" s="194">
        <v>5.2194000000000003</v>
      </c>
      <c r="U34" s="194">
        <v>5.0404999999999998</v>
      </c>
      <c r="V34" s="194">
        <v>4.9179000000000004</v>
      </c>
      <c r="W34" s="194">
        <v>4.8442999999999996</v>
      </c>
      <c r="X34" s="194">
        <v>4.8011999999999997</v>
      </c>
      <c r="Y34" s="194">
        <v>4.8734999999999999</v>
      </c>
      <c r="Z34" s="194">
        <v>4.8589000000000002</v>
      </c>
      <c r="AA34" s="194">
        <v>5.1203000000000003</v>
      </c>
      <c r="AB34" s="194">
        <v>5.0092999999999996</v>
      </c>
      <c r="AC34" s="194">
        <v>4.8299000000000003</v>
      </c>
      <c r="AD34" s="194">
        <v>4.3032000000000004</v>
      </c>
      <c r="AE34" s="194">
        <v>4.0755999999999997</v>
      </c>
      <c r="AF34" s="194">
        <v>4.0049999999999999</v>
      </c>
      <c r="AG34" s="194">
        <v>3.7804000000000002</v>
      </c>
      <c r="AH34" s="194">
        <v>3.4426000000000001</v>
      </c>
      <c r="AI34" s="194">
        <v>3.4647000000000001</v>
      </c>
      <c r="AJ34" s="194">
        <v>3.3778999999999999</v>
      </c>
      <c r="AK34" s="194">
        <v>3.3498999999999999</v>
      </c>
      <c r="AL34" s="194">
        <v>3.2040000000000002</v>
      </c>
      <c r="AM34" s="194">
        <v>3.0129999999999999</v>
      </c>
      <c r="AN34" s="194">
        <v>2.8188</v>
      </c>
      <c r="AO34" s="194">
        <v>2.7517</v>
      </c>
      <c r="AP34" s="194">
        <v>2.6438000000000001</v>
      </c>
      <c r="AQ34" s="194">
        <v>2.6966999999999999</v>
      </c>
      <c r="AR34" s="194">
        <v>2.6568000000000001</v>
      </c>
      <c r="AS34" s="194">
        <v>2.5847000000000002</v>
      </c>
      <c r="AT34" s="194">
        <v>2.5320999999999998</v>
      </c>
      <c r="AU34" s="194">
        <v>2.5520999999999998</v>
      </c>
      <c r="AV34" s="194">
        <v>2.5163000000000002</v>
      </c>
      <c r="AW34" s="194">
        <v>2.4258000000000002</v>
      </c>
      <c r="AX34" s="194">
        <v>2.3180999999999998</v>
      </c>
      <c r="AY34" s="194">
        <v>2.2256</v>
      </c>
      <c r="AZ34" s="194">
        <v>2.1374</v>
      </c>
      <c r="BA34" s="194">
        <v>2.1688999999999998</v>
      </c>
      <c r="BB34" s="194">
        <v>2.1429999999999998</v>
      </c>
      <c r="BC34" s="194">
        <v>2.0663999999999998</v>
      </c>
      <c r="BD34" s="194">
        <v>2.1095000000000002</v>
      </c>
      <c r="BE34" s="194">
        <v>2.1374</v>
      </c>
      <c r="BF34" s="194">
        <v>2.1486999999999998</v>
      </c>
      <c r="BG34" s="194">
        <v>2.1806000000000001</v>
      </c>
      <c r="BH34" s="194">
        <v>2.1261000000000001</v>
      </c>
      <c r="BI34" s="194">
        <v>2.0958999999999999</v>
      </c>
      <c r="BJ34" s="194">
        <v>2.1013000000000002</v>
      </c>
      <c r="BK34" s="194">
        <v>2.0851000000000002</v>
      </c>
      <c r="BL34" s="194">
        <v>1.9827999999999999</v>
      </c>
      <c r="BM34" s="194">
        <v>1.8879999999999999</v>
      </c>
      <c r="BN34" s="194">
        <v>1.8449</v>
      </c>
      <c r="BO34" s="194">
        <v>1.7379</v>
      </c>
      <c r="BP34" s="194">
        <v>1.651</v>
      </c>
      <c r="BQ34" s="194">
        <v>1.7085999999999999</v>
      </c>
      <c r="BR34" s="194">
        <v>1.7158</v>
      </c>
      <c r="BS34" s="194">
        <v>1.6359999999999999</v>
      </c>
      <c r="BT34" s="194">
        <v>1.61</v>
      </c>
      <c r="BU34" s="194">
        <v>1.6261000000000001</v>
      </c>
      <c r="BV34" s="194">
        <v>1.6195999999999999</v>
      </c>
      <c r="BW34" s="194">
        <v>1.6180000000000001</v>
      </c>
      <c r="BX34" s="194">
        <v>1.6277999999999999</v>
      </c>
      <c r="BY34" s="194">
        <v>1.5468</v>
      </c>
      <c r="BZ34" s="194">
        <v>1.4537</v>
      </c>
      <c r="CA34" s="194">
        <v>1.4056999999999999</v>
      </c>
      <c r="CB34" s="194">
        <v>1.4045000000000001</v>
      </c>
      <c r="CC34" s="194">
        <v>1.2891999999999999</v>
      </c>
      <c r="CD34" s="194">
        <v>1.0568</v>
      </c>
      <c r="CE34" s="194">
        <v>1</v>
      </c>
    </row>
    <row r="35" spans="1:83" x14ac:dyDescent="0.6">
      <c r="B35" s="190" t="s">
        <v>171</v>
      </c>
      <c r="D35" s="195"/>
      <c r="E35" s="195"/>
      <c r="F35" s="195"/>
      <c r="G35" s="195"/>
      <c r="H35" s="195"/>
      <c r="I35" s="194">
        <v>5.3754999999999997</v>
      </c>
      <c r="J35" s="194">
        <v>5.5148000000000001</v>
      </c>
      <c r="K35" s="194">
        <v>4.6531000000000002</v>
      </c>
      <c r="L35" s="194">
        <v>4.5534999999999997</v>
      </c>
      <c r="M35" s="194">
        <v>4.6677</v>
      </c>
      <c r="N35" s="194">
        <v>4.742</v>
      </c>
      <c r="O35" s="194">
        <v>4.6531000000000002</v>
      </c>
      <c r="P35" s="194">
        <v>4.5815000000000001</v>
      </c>
      <c r="Q35" s="194">
        <v>4.4984999999999999</v>
      </c>
      <c r="R35" s="194">
        <v>4.5258000000000003</v>
      </c>
      <c r="S35" s="194">
        <v>4.5534999999999997</v>
      </c>
      <c r="T35" s="194">
        <v>4.4984999999999999</v>
      </c>
      <c r="U35" s="194">
        <v>4.4447999999999999</v>
      </c>
      <c r="V35" s="194">
        <v>4.4184000000000001</v>
      </c>
      <c r="W35" s="194">
        <v>4.3794000000000004</v>
      </c>
      <c r="X35" s="194">
        <v>4.3159000000000001</v>
      </c>
      <c r="Y35" s="194">
        <v>4.2180999999999997</v>
      </c>
      <c r="Z35" s="194">
        <v>4.1592000000000002</v>
      </c>
      <c r="AA35" s="194">
        <v>4.2061999999999999</v>
      </c>
      <c r="AB35" s="194">
        <v>4.2180999999999997</v>
      </c>
      <c r="AC35" s="194">
        <v>4.1475999999999997</v>
      </c>
      <c r="AD35" s="194">
        <v>3.9496000000000002</v>
      </c>
      <c r="AE35" s="194">
        <v>3.7985000000000002</v>
      </c>
      <c r="AF35" s="194">
        <v>3.6856</v>
      </c>
      <c r="AG35" s="194">
        <v>3.4628000000000001</v>
      </c>
      <c r="AH35" s="194">
        <v>3.0512000000000001</v>
      </c>
      <c r="AI35" s="194">
        <v>2.9196</v>
      </c>
      <c r="AJ35" s="194">
        <v>2.8147000000000002</v>
      </c>
      <c r="AK35" s="194">
        <v>2.7321</v>
      </c>
      <c r="AL35" s="194">
        <v>2.7023999999999999</v>
      </c>
      <c r="AM35" s="194">
        <v>2.6076999999999999</v>
      </c>
      <c r="AN35" s="194">
        <v>2.4449999999999998</v>
      </c>
      <c r="AO35" s="194">
        <v>2.2907999999999999</v>
      </c>
      <c r="AP35" s="194">
        <v>2.1547999999999998</v>
      </c>
      <c r="AQ35" s="194">
        <v>2.1181000000000001</v>
      </c>
      <c r="AR35" s="194">
        <v>2.0594999999999999</v>
      </c>
      <c r="AS35" s="194">
        <v>2.0148999999999999</v>
      </c>
      <c r="AT35" s="194">
        <v>2.0314000000000001</v>
      </c>
      <c r="AU35" s="194">
        <v>2.0796000000000001</v>
      </c>
      <c r="AV35" s="194">
        <v>2.0480999999999998</v>
      </c>
      <c r="AW35" s="194">
        <v>1.996</v>
      </c>
      <c r="AX35" s="194">
        <v>1.9643999999999999</v>
      </c>
      <c r="AY35" s="194">
        <v>1.9238</v>
      </c>
      <c r="AZ35" s="194">
        <v>1.8968</v>
      </c>
      <c r="BA35" s="194">
        <v>1.8944000000000001</v>
      </c>
      <c r="BB35" s="194">
        <v>1.8895999999999999</v>
      </c>
      <c r="BC35" s="194">
        <v>1.8566</v>
      </c>
      <c r="BD35" s="194">
        <v>1.8872</v>
      </c>
      <c r="BE35" s="194">
        <v>1.8658999999999999</v>
      </c>
      <c r="BF35" s="194">
        <v>1.8658999999999999</v>
      </c>
      <c r="BG35" s="194">
        <v>1.8944000000000001</v>
      </c>
      <c r="BH35" s="194">
        <v>1.8589</v>
      </c>
      <c r="BI35" s="194">
        <v>1.8005</v>
      </c>
      <c r="BJ35" s="194">
        <v>1.8113999999999999</v>
      </c>
      <c r="BK35" s="194">
        <v>1.7854000000000001</v>
      </c>
      <c r="BL35" s="194">
        <v>1.76</v>
      </c>
      <c r="BM35" s="194">
        <v>1.6959</v>
      </c>
      <c r="BN35" s="194">
        <v>1.6096999999999999</v>
      </c>
      <c r="BO35" s="194">
        <v>1.5908</v>
      </c>
      <c r="BP35" s="194">
        <v>1.5132000000000001</v>
      </c>
      <c r="BQ35" s="194">
        <v>1.5657000000000001</v>
      </c>
      <c r="BR35" s="194">
        <v>1.5527</v>
      </c>
      <c r="BS35" s="194">
        <v>1.4816</v>
      </c>
      <c r="BT35" s="194">
        <v>1.4612000000000001</v>
      </c>
      <c r="BU35" s="194">
        <v>1.4598</v>
      </c>
      <c r="BV35" s="194">
        <v>1.4699</v>
      </c>
      <c r="BW35" s="194">
        <v>1.4890000000000001</v>
      </c>
      <c r="BX35" s="194">
        <v>1.5101</v>
      </c>
      <c r="BY35" s="194">
        <v>1.4728000000000001</v>
      </c>
      <c r="BZ35" s="194">
        <v>1.4386000000000001</v>
      </c>
      <c r="CA35" s="194">
        <v>1.4221999999999999</v>
      </c>
      <c r="CB35" s="194">
        <v>1.429</v>
      </c>
      <c r="CC35" s="194">
        <v>1.2992999999999999</v>
      </c>
      <c r="CD35" s="194">
        <v>0.97899999999999998</v>
      </c>
      <c r="CE35" s="194">
        <v>1</v>
      </c>
    </row>
    <row r="36" spans="1:83" x14ac:dyDescent="0.6">
      <c r="B36" s="33" t="s">
        <v>172</v>
      </c>
    </row>
    <row r="37" spans="1:83" x14ac:dyDescent="0.6">
      <c r="B37" s="190" t="s">
        <v>168</v>
      </c>
      <c r="D37" s="191">
        <f>D11-D32</f>
        <v>0</v>
      </c>
      <c r="E37" s="191">
        <f t="shared" ref="E37:BP38" si="3">E11-E32</f>
        <v>0</v>
      </c>
      <c r="F37" s="191">
        <f t="shared" si="3"/>
        <v>0</v>
      </c>
      <c r="G37" s="191">
        <f t="shared" si="3"/>
        <v>0</v>
      </c>
      <c r="H37" s="191">
        <f t="shared" si="3"/>
        <v>0</v>
      </c>
      <c r="I37" s="191">
        <f t="shared" si="3"/>
        <v>0</v>
      </c>
      <c r="J37" s="191">
        <f t="shared" si="3"/>
        <v>0</v>
      </c>
      <c r="K37" s="191">
        <f t="shared" si="3"/>
        <v>0</v>
      </c>
      <c r="L37" s="191">
        <f t="shared" si="3"/>
        <v>0</v>
      </c>
      <c r="M37" s="191">
        <f t="shared" si="3"/>
        <v>0</v>
      </c>
      <c r="N37" s="191">
        <f t="shared" si="3"/>
        <v>0</v>
      </c>
      <c r="O37" s="191">
        <f t="shared" si="3"/>
        <v>0</v>
      </c>
      <c r="P37" s="191">
        <f t="shared" si="3"/>
        <v>0</v>
      </c>
      <c r="Q37" s="191">
        <f t="shared" si="3"/>
        <v>0</v>
      </c>
      <c r="R37" s="191">
        <f t="shared" si="3"/>
        <v>0</v>
      </c>
      <c r="S37" s="191">
        <f t="shared" si="3"/>
        <v>0</v>
      </c>
      <c r="T37" s="191">
        <f t="shared" si="3"/>
        <v>0</v>
      </c>
      <c r="U37" s="191">
        <f t="shared" si="3"/>
        <v>0</v>
      </c>
      <c r="V37" s="191">
        <f t="shared" si="3"/>
        <v>0</v>
      </c>
      <c r="W37" s="191">
        <f t="shared" si="3"/>
        <v>0</v>
      </c>
      <c r="X37" s="191">
        <f t="shared" si="3"/>
        <v>0</v>
      </c>
      <c r="Y37" s="191">
        <f t="shared" si="3"/>
        <v>0</v>
      </c>
      <c r="Z37" s="191">
        <f t="shared" si="3"/>
        <v>0</v>
      </c>
      <c r="AA37" s="191">
        <f t="shared" si="3"/>
        <v>0</v>
      </c>
      <c r="AB37" s="191">
        <f t="shared" si="3"/>
        <v>0</v>
      </c>
      <c r="AC37" s="191">
        <f t="shared" si="3"/>
        <v>0</v>
      </c>
      <c r="AD37" s="191">
        <f t="shared" si="3"/>
        <v>0</v>
      </c>
      <c r="AE37" s="191">
        <f t="shared" si="3"/>
        <v>0</v>
      </c>
      <c r="AF37" s="191">
        <f t="shared" si="3"/>
        <v>0</v>
      </c>
      <c r="AG37" s="191">
        <f t="shared" si="3"/>
        <v>0</v>
      </c>
      <c r="AH37" s="191">
        <f t="shared" si="3"/>
        <v>0</v>
      </c>
      <c r="AI37" s="191">
        <f t="shared" si="3"/>
        <v>0</v>
      </c>
      <c r="AJ37" s="191">
        <f t="shared" si="3"/>
        <v>0</v>
      </c>
      <c r="AK37" s="191">
        <f t="shared" si="3"/>
        <v>0</v>
      </c>
      <c r="AL37" s="191">
        <f t="shared" si="3"/>
        <v>0</v>
      </c>
      <c r="AM37" s="191">
        <f t="shared" si="3"/>
        <v>0</v>
      </c>
      <c r="AN37" s="191">
        <f t="shared" si="3"/>
        <v>0</v>
      </c>
      <c r="AO37" s="191">
        <f t="shared" si="3"/>
        <v>0</v>
      </c>
      <c r="AP37" s="191">
        <f t="shared" si="3"/>
        <v>0</v>
      </c>
      <c r="AQ37" s="191">
        <f t="shared" si="3"/>
        <v>0</v>
      </c>
      <c r="AR37" s="191">
        <f t="shared" si="3"/>
        <v>0</v>
      </c>
      <c r="AS37" s="191">
        <f t="shared" si="3"/>
        <v>0</v>
      </c>
      <c r="AT37" s="191">
        <f t="shared" si="3"/>
        <v>0</v>
      </c>
      <c r="AU37" s="191">
        <f t="shared" si="3"/>
        <v>0</v>
      </c>
      <c r="AV37" s="191">
        <f t="shared" si="3"/>
        <v>0</v>
      </c>
      <c r="AW37" s="191">
        <f t="shared" si="3"/>
        <v>0</v>
      </c>
      <c r="AX37" s="191">
        <f t="shared" si="3"/>
        <v>0</v>
      </c>
      <c r="AY37" s="191">
        <f t="shared" si="3"/>
        <v>0</v>
      </c>
      <c r="AZ37" s="191">
        <f t="shared" si="3"/>
        <v>0</v>
      </c>
      <c r="BA37" s="191">
        <f t="shared" si="3"/>
        <v>0</v>
      </c>
      <c r="BB37" s="191">
        <f t="shared" si="3"/>
        <v>0</v>
      </c>
      <c r="BC37" s="191">
        <f t="shared" si="3"/>
        <v>0</v>
      </c>
      <c r="BD37" s="191">
        <f t="shared" si="3"/>
        <v>0</v>
      </c>
      <c r="BE37" s="191">
        <f t="shared" si="3"/>
        <v>0</v>
      </c>
      <c r="BF37" s="191">
        <f t="shared" si="3"/>
        <v>0</v>
      </c>
      <c r="BG37" s="191">
        <f t="shared" si="3"/>
        <v>0</v>
      </c>
      <c r="BH37" s="191">
        <f t="shared" si="3"/>
        <v>0</v>
      </c>
      <c r="BI37" s="191">
        <f t="shared" si="3"/>
        <v>0</v>
      </c>
      <c r="BJ37" s="191">
        <f t="shared" si="3"/>
        <v>0</v>
      </c>
      <c r="BK37" s="191">
        <f t="shared" si="3"/>
        <v>0</v>
      </c>
      <c r="BL37" s="191">
        <f t="shared" si="3"/>
        <v>0</v>
      </c>
      <c r="BM37" s="191">
        <f t="shared" si="3"/>
        <v>0</v>
      </c>
      <c r="BN37" s="191">
        <f t="shared" si="3"/>
        <v>0</v>
      </c>
      <c r="BO37" s="191">
        <f t="shared" si="3"/>
        <v>0</v>
      </c>
      <c r="BP37" s="191">
        <f t="shared" si="3"/>
        <v>0</v>
      </c>
      <c r="BQ37" s="191">
        <f t="shared" ref="BP37:CD40" si="4">BQ11-BQ32</f>
        <v>0</v>
      </c>
      <c r="BR37" s="191">
        <f t="shared" si="4"/>
        <v>0</v>
      </c>
      <c r="BS37" s="191">
        <f t="shared" si="4"/>
        <v>0</v>
      </c>
      <c r="BT37" s="191">
        <f t="shared" si="4"/>
        <v>0</v>
      </c>
      <c r="BU37" s="191">
        <f t="shared" si="4"/>
        <v>0</v>
      </c>
      <c r="BV37" s="191">
        <f t="shared" si="4"/>
        <v>0</v>
      </c>
      <c r="BW37" s="191">
        <f t="shared" si="4"/>
        <v>0</v>
      </c>
      <c r="BX37" s="191">
        <f t="shared" si="4"/>
        <v>0</v>
      </c>
      <c r="BY37" s="191">
        <f t="shared" si="4"/>
        <v>0</v>
      </c>
      <c r="BZ37" s="191">
        <f t="shared" si="4"/>
        <v>0</v>
      </c>
      <c r="CA37" s="191">
        <f t="shared" si="4"/>
        <v>0</v>
      </c>
      <c r="CB37" s="191">
        <f t="shared" si="4"/>
        <v>0</v>
      </c>
      <c r="CC37" s="191">
        <f t="shared" si="4"/>
        <v>0</v>
      </c>
      <c r="CD37" s="191">
        <f t="shared" si="4"/>
        <v>0</v>
      </c>
      <c r="CE37" s="191">
        <f>CE11-CE32</f>
        <v>0</v>
      </c>
    </row>
    <row r="38" spans="1:83" x14ac:dyDescent="0.6">
      <c r="B38" s="190" t="s">
        <v>169</v>
      </c>
      <c r="D38" s="191">
        <f>D12-D33</f>
        <v>-15.96</v>
      </c>
      <c r="E38" s="191">
        <f t="shared" si="3"/>
        <v>-15.495100000000001</v>
      </c>
      <c r="F38" s="191">
        <f t="shared" si="3"/>
        <v>-14.5091</v>
      </c>
      <c r="G38" s="191">
        <f t="shared" si="3"/>
        <v>-12.4688</v>
      </c>
      <c r="H38" s="191">
        <f t="shared" si="3"/>
        <v>-11.4</v>
      </c>
      <c r="I38" s="191">
        <f t="shared" si="3"/>
        <v>0</v>
      </c>
      <c r="J38" s="191">
        <f t="shared" si="3"/>
        <v>0</v>
      </c>
      <c r="K38" s="191">
        <f t="shared" si="3"/>
        <v>0</v>
      </c>
      <c r="L38" s="191">
        <f t="shared" si="3"/>
        <v>0</v>
      </c>
      <c r="M38" s="191">
        <f t="shared" si="3"/>
        <v>0</v>
      </c>
      <c r="N38" s="191">
        <f t="shared" si="3"/>
        <v>0</v>
      </c>
      <c r="O38" s="191">
        <f t="shared" si="3"/>
        <v>0</v>
      </c>
      <c r="P38" s="191">
        <f t="shared" si="3"/>
        <v>0</v>
      </c>
      <c r="Q38" s="191">
        <f t="shared" si="3"/>
        <v>0</v>
      </c>
      <c r="R38" s="191">
        <f t="shared" si="3"/>
        <v>0</v>
      </c>
      <c r="S38" s="191">
        <f t="shared" si="3"/>
        <v>0</v>
      </c>
      <c r="T38" s="191">
        <f t="shared" si="3"/>
        <v>0</v>
      </c>
      <c r="U38" s="191">
        <f t="shared" si="3"/>
        <v>0</v>
      </c>
      <c r="V38" s="191">
        <f t="shared" si="3"/>
        <v>0</v>
      </c>
      <c r="W38" s="191">
        <f t="shared" si="3"/>
        <v>0</v>
      </c>
      <c r="X38" s="191">
        <f t="shared" si="3"/>
        <v>0</v>
      </c>
      <c r="Y38" s="191">
        <f t="shared" si="3"/>
        <v>0</v>
      </c>
      <c r="Z38" s="191">
        <f t="shared" si="3"/>
        <v>0</v>
      </c>
      <c r="AA38" s="191">
        <f t="shared" si="3"/>
        <v>0</v>
      </c>
      <c r="AB38" s="191">
        <f t="shared" si="3"/>
        <v>0</v>
      </c>
      <c r="AC38" s="191">
        <f t="shared" si="3"/>
        <v>0</v>
      </c>
      <c r="AD38" s="191">
        <f t="shared" si="3"/>
        <v>0</v>
      </c>
      <c r="AE38" s="191">
        <f t="shared" si="3"/>
        <v>0</v>
      </c>
      <c r="AF38" s="191">
        <f t="shared" si="3"/>
        <v>0</v>
      </c>
      <c r="AG38" s="191">
        <f t="shared" si="3"/>
        <v>0</v>
      </c>
      <c r="AH38" s="191">
        <f t="shared" si="3"/>
        <v>0</v>
      </c>
      <c r="AI38" s="191">
        <f t="shared" si="3"/>
        <v>0</v>
      </c>
      <c r="AJ38" s="191">
        <f t="shared" si="3"/>
        <v>0</v>
      </c>
      <c r="AK38" s="191">
        <f t="shared" si="3"/>
        <v>0</v>
      </c>
      <c r="AL38" s="191">
        <f t="shared" si="3"/>
        <v>0</v>
      </c>
      <c r="AM38" s="191">
        <f t="shared" si="3"/>
        <v>0</v>
      </c>
      <c r="AN38" s="191">
        <f t="shared" si="3"/>
        <v>0</v>
      </c>
      <c r="AO38" s="191">
        <f t="shared" si="3"/>
        <v>0</v>
      </c>
      <c r="AP38" s="191">
        <f t="shared" si="3"/>
        <v>0</v>
      </c>
      <c r="AQ38" s="191">
        <f t="shared" si="3"/>
        <v>0</v>
      </c>
      <c r="AR38" s="191">
        <f t="shared" si="3"/>
        <v>0</v>
      </c>
      <c r="AS38" s="191">
        <f t="shared" si="3"/>
        <v>0</v>
      </c>
      <c r="AT38" s="191">
        <f t="shared" si="3"/>
        <v>0</v>
      </c>
      <c r="AU38" s="191">
        <f t="shared" si="3"/>
        <v>0</v>
      </c>
      <c r="AV38" s="191">
        <f t="shared" si="3"/>
        <v>0</v>
      </c>
      <c r="AW38" s="191">
        <f t="shared" si="3"/>
        <v>0</v>
      </c>
      <c r="AX38" s="191">
        <f t="shared" si="3"/>
        <v>0</v>
      </c>
      <c r="AY38" s="191">
        <f t="shared" si="3"/>
        <v>0</v>
      </c>
      <c r="AZ38" s="191">
        <f t="shared" si="3"/>
        <v>0</v>
      </c>
      <c r="BA38" s="191">
        <f t="shared" si="3"/>
        <v>0</v>
      </c>
      <c r="BB38" s="191">
        <f t="shared" si="3"/>
        <v>0</v>
      </c>
      <c r="BC38" s="191">
        <f t="shared" si="3"/>
        <v>0</v>
      </c>
      <c r="BD38" s="191">
        <f t="shared" si="3"/>
        <v>0</v>
      </c>
      <c r="BE38" s="191">
        <f t="shared" si="3"/>
        <v>0</v>
      </c>
      <c r="BF38" s="191">
        <f t="shared" si="3"/>
        <v>0</v>
      </c>
      <c r="BG38" s="191">
        <f t="shared" si="3"/>
        <v>0</v>
      </c>
      <c r="BH38" s="191">
        <f t="shared" si="3"/>
        <v>0</v>
      </c>
      <c r="BI38" s="191">
        <f t="shared" si="3"/>
        <v>0</v>
      </c>
      <c r="BJ38" s="191">
        <f t="shared" si="3"/>
        <v>0</v>
      </c>
      <c r="BK38" s="191">
        <f t="shared" si="3"/>
        <v>0</v>
      </c>
      <c r="BL38" s="191">
        <f t="shared" si="3"/>
        <v>0</v>
      </c>
      <c r="BM38" s="191">
        <f t="shared" si="3"/>
        <v>0</v>
      </c>
      <c r="BN38" s="191">
        <f t="shared" si="3"/>
        <v>0</v>
      </c>
      <c r="BO38" s="191">
        <f t="shared" si="3"/>
        <v>0</v>
      </c>
      <c r="BP38" s="191">
        <f t="shared" si="4"/>
        <v>0</v>
      </c>
      <c r="BQ38" s="191">
        <f t="shared" si="4"/>
        <v>0</v>
      </c>
      <c r="BR38" s="191">
        <f t="shared" si="4"/>
        <v>0</v>
      </c>
      <c r="BS38" s="191">
        <f t="shared" si="4"/>
        <v>0</v>
      </c>
      <c r="BT38" s="191">
        <f t="shared" si="4"/>
        <v>0</v>
      </c>
      <c r="BU38" s="191">
        <f t="shared" si="4"/>
        <v>0</v>
      </c>
      <c r="BV38" s="191">
        <f t="shared" si="4"/>
        <v>0</v>
      </c>
      <c r="BW38" s="191">
        <f t="shared" si="4"/>
        <v>0</v>
      </c>
      <c r="BX38" s="191">
        <f t="shared" si="4"/>
        <v>0</v>
      </c>
      <c r="BY38" s="191">
        <f t="shared" si="4"/>
        <v>0</v>
      </c>
      <c r="BZ38" s="191">
        <f t="shared" si="4"/>
        <v>0</v>
      </c>
      <c r="CA38" s="191">
        <f t="shared" si="4"/>
        <v>0</v>
      </c>
      <c r="CB38" s="191">
        <f t="shared" si="4"/>
        <v>0</v>
      </c>
      <c r="CC38" s="191">
        <f t="shared" si="4"/>
        <v>0</v>
      </c>
      <c r="CD38" s="191">
        <f t="shared" si="4"/>
        <v>0</v>
      </c>
      <c r="CE38" s="191">
        <f>CE12-CE33</f>
        <v>0</v>
      </c>
    </row>
    <row r="39" spans="1:83" x14ac:dyDescent="0.6">
      <c r="B39" s="190" t="s">
        <v>170</v>
      </c>
      <c r="D39" s="191">
        <f t="shared" ref="D39:BO40" si="5">D13-D34</f>
        <v>0</v>
      </c>
      <c r="E39" s="191">
        <f t="shared" si="5"/>
        <v>0</v>
      </c>
      <c r="F39" s="191">
        <f t="shared" si="5"/>
        <v>0</v>
      </c>
      <c r="G39" s="191">
        <f t="shared" si="5"/>
        <v>0</v>
      </c>
      <c r="H39" s="191">
        <f t="shared" si="5"/>
        <v>0</v>
      </c>
      <c r="I39" s="191">
        <f t="shared" si="5"/>
        <v>0</v>
      </c>
      <c r="J39" s="191">
        <f t="shared" si="5"/>
        <v>0</v>
      </c>
      <c r="K39" s="191">
        <f t="shared" si="5"/>
        <v>0</v>
      </c>
      <c r="L39" s="191">
        <f t="shared" si="5"/>
        <v>0</v>
      </c>
      <c r="M39" s="191">
        <f t="shared" si="5"/>
        <v>0</v>
      </c>
      <c r="N39" s="191">
        <f t="shared" si="5"/>
        <v>0</v>
      </c>
      <c r="O39" s="191">
        <f t="shared" si="5"/>
        <v>0</v>
      </c>
      <c r="P39" s="191">
        <f t="shared" si="5"/>
        <v>0</v>
      </c>
      <c r="Q39" s="191">
        <f t="shared" si="5"/>
        <v>0</v>
      </c>
      <c r="R39" s="191">
        <f t="shared" si="5"/>
        <v>0</v>
      </c>
      <c r="S39" s="191">
        <f t="shared" si="5"/>
        <v>0</v>
      </c>
      <c r="T39" s="191">
        <f t="shared" si="5"/>
        <v>0</v>
      </c>
      <c r="U39" s="191">
        <f t="shared" si="5"/>
        <v>0</v>
      </c>
      <c r="V39" s="191">
        <f t="shared" si="5"/>
        <v>0</v>
      </c>
      <c r="W39" s="191">
        <f t="shared" si="5"/>
        <v>0</v>
      </c>
      <c r="X39" s="191">
        <f t="shared" si="5"/>
        <v>0</v>
      </c>
      <c r="Y39" s="191">
        <f t="shared" si="5"/>
        <v>0</v>
      </c>
      <c r="Z39" s="191">
        <f t="shared" si="5"/>
        <v>0</v>
      </c>
      <c r="AA39" s="191">
        <f t="shared" si="5"/>
        <v>0</v>
      </c>
      <c r="AB39" s="191">
        <f t="shared" si="5"/>
        <v>0</v>
      </c>
      <c r="AC39" s="191">
        <f t="shared" si="5"/>
        <v>0</v>
      </c>
      <c r="AD39" s="191">
        <f t="shared" si="5"/>
        <v>0</v>
      </c>
      <c r="AE39" s="191">
        <f t="shared" si="5"/>
        <v>0</v>
      </c>
      <c r="AF39" s="191">
        <f t="shared" si="5"/>
        <v>0</v>
      </c>
      <c r="AG39" s="191">
        <f t="shared" si="5"/>
        <v>0</v>
      </c>
      <c r="AH39" s="191">
        <f t="shared" si="5"/>
        <v>0</v>
      </c>
      <c r="AI39" s="191">
        <f t="shared" si="5"/>
        <v>0</v>
      </c>
      <c r="AJ39" s="191">
        <f t="shared" si="5"/>
        <v>0</v>
      </c>
      <c r="AK39" s="191">
        <f t="shared" si="5"/>
        <v>0</v>
      </c>
      <c r="AL39" s="191">
        <f t="shared" si="5"/>
        <v>0</v>
      </c>
      <c r="AM39" s="191">
        <f t="shared" si="5"/>
        <v>0</v>
      </c>
      <c r="AN39" s="191">
        <f t="shared" si="5"/>
        <v>0</v>
      </c>
      <c r="AO39" s="191">
        <f t="shared" si="5"/>
        <v>0</v>
      </c>
      <c r="AP39" s="191">
        <f t="shared" si="5"/>
        <v>0</v>
      </c>
      <c r="AQ39" s="191">
        <f t="shared" si="5"/>
        <v>0</v>
      </c>
      <c r="AR39" s="191">
        <f t="shared" si="5"/>
        <v>0</v>
      </c>
      <c r="AS39" s="191">
        <f t="shared" si="5"/>
        <v>0</v>
      </c>
      <c r="AT39" s="191">
        <f t="shared" si="5"/>
        <v>0</v>
      </c>
      <c r="AU39" s="191">
        <f t="shared" si="5"/>
        <v>0</v>
      </c>
      <c r="AV39" s="191">
        <f t="shared" si="5"/>
        <v>0</v>
      </c>
      <c r="AW39" s="191">
        <f t="shared" si="5"/>
        <v>0</v>
      </c>
      <c r="AX39" s="191">
        <f t="shared" si="5"/>
        <v>0</v>
      </c>
      <c r="AY39" s="191">
        <f t="shared" si="5"/>
        <v>0</v>
      </c>
      <c r="AZ39" s="191">
        <f t="shared" si="5"/>
        <v>0</v>
      </c>
      <c r="BA39" s="191">
        <f t="shared" si="5"/>
        <v>0</v>
      </c>
      <c r="BB39" s="191">
        <f t="shared" si="5"/>
        <v>0</v>
      </c>
      <c r="BC39" s="191">
        <f t="shared" si="5"/>
        <v>0</v>
      </c>
      <c r="BD39" s="191">
        <f t="shared" si="5"/>
        <v>0</v>
      </c>
      <c r="BE39" s="191">
        <f t="shared" si="5"/>
        <v>0</v>
      </c>
      <c r="BF39" s="191">
        <f t="shared" si="5"/>
        <v>0</v>
      </c>
      <c r="BG39" s="191">
        <f t="shared" si="5"/>
        <v>0</v>
      </c>
      <c r="BH39" s="191">
        <f t="shared" si="5"/>
        <v>0</v>
      </c>
      <c r="BI39" s="191">
        <f t="shared" si="5"/>
        <v>0</v>
      </c>
      <c r="BJ39" s="191">
        <f t="shared" si="5"/>
        <v>0</v>
      </c>
      <c r="BK39" s="191">
        <f t="shared" si="5"/>
        <v>0</v>
      </c>
      <c r="BL39" s="191">
        <f t="shared" si="5"/>
        <v>0</v>
      </c>
      <c r="BM39" s="191">
        <f t="shared" si="5"/>
        <v>0</v>
      </c>
      <c r="BN39" s="191">
        <f t="shared" si="5"/>
        <v>0</v>
      </c>
      <c r="BO39" s="191">
        <f t="shared" si="5"/>
        <v>0</v>
      </c>
      <c r="BP39" s="191">
        <f t="shared" si="4"/>
        <v>0</v>
      </c>
      <c r="BQ39" s="191">
        <f t="shared" si="4"/>
        <v>0</v>
      </c>
      <c r="BR39" s="191">
        <f t="shared" si="4"/>
        <v>0</v>
      </c>
      <c r="BS39" s="191">
        <f t="shared" si="4"/>
        <v>0</v>
      </c>
      <c r="BT39" s="191">
        <f t="shared" si="4"/>
        <v>0</v>
      </c>
      <c r="BU39" s="191">
        <f t="shared" si="4"/>
        <v>0</v>
      </c>
      <c r="BV39" s="191">
        <f t="shared" si="4"/>
        <v>0</v>
      </c>
      <c r="BW39" s="191">
        <f t="shared" si="4"/>
        <v>0</v>
      </c>
      <c r="BX39" s="191">
        <f t="shared" si="4"/>
        <v>0</v>
      </c>
      <c r="BY39" s="191">
        <f t="shared" si="4"/>
        <v>0</v>
      </c>
      <c r="BZ39" s="191">
        <f t="shared" si="4"/>
        <v>0</v>
      </c>
      <c r="CA39" s="191">
        <f t="shared" si="4"/>
        <v>0</v>
      </c>
      <c r="CB39" s="191">
        <f t="shared" si="4"/>
        <v>0</v>
      </c>
      <c r="CC39" s="191">
        <f t="shared" si="4"/>
        <v>0</v>
      </c>
      <c r="CD39" s="191">
        <f t="shared" si="4"/>
        <v>0</v>
      </c>
      <c r="CE39" s="191">
        <f>CE13-CE34</f>
        <v>0</v>
      </c>
    </row>
    <row r="40" spans="1:83" x14ac:dyDescent="0.6">
      <c r="B40" s="190" t="s">
        <v>171</v>
      </c>
      <c r="D40" s="191">
        <f t="shared" si="5"/>
        <v>0</v>
      </c>
      <c r="E40" s="191">
        <f t="shared" si="5"/>
        <v>0</v>
      </c>
      <c r="F40" s="191">
        <f t="shared" si="5"/>
        <v>0</v>
      </c>
      <c r="G40" s="191">
        <f t="shared" si="5"/>
        <v>0</v>
      </c>
      <c r="H40" s="191">
        <f t="shared" si="5"/>
        <v>0</v>
      </c>
      <c r="I40" s="191">
        <f t="shared" si="5"/>
        <v>0</v>
      </c>
      <c r="J40" s="191">
        <f t="shared" si="5"/>
        <v>0</v>
      </c>
      <c r="K40" s="191">
        <f t="shared" si="5"/>
        <v>0</v>
      </c>
      <c r="L40" s="191">
        <f t="shared" si="5"/>
        <v>0</v>
      </c>
      <c r="M40" s="191">
        <f t="shared" si="5"/>
        <v>0</v>
      </c>
      <c r="N40" s="191">
        <f t="shared" si="5"/>
        <v>0</v>
      </c>
      <c r="O40" s="191">
        <f t="shared" si="5"/>
        <v>0</v>
      </c>
      <c r="P40" s="191">
        <f t="shared" si="5"/>
        <v>0</v>
      </c>
      <c r="Q40" s="191">
        <f t="shared" si="5"/>
        <v>0</v>
      </c>
      <c r="R40" s="191">
        <f t="shared" si="5"/>
        <v>0</v>
      </c>
      <c r="S40" s="191">
        <f t="shared" si="5"/>
        <v>0</v>
      </c>
      <c r="T40" s="191">
        <f t="shared" si="5"/>
        <v>0</v>
      </c>
      <c r="U40" s="191">
        <f t="shared" si="5"/>
        <v>0</v>
      </c>
      <c r="V40" s="191">
        <f t="shared" si="5"/>
        <v>0</v>
      </c>
      <c r="W40" s="191">
        <f t="shared" si="5"/>
        <v>0</v>
      </c>
      <c r="X40" s="191">
        <f t="shared" si="5"/>
        <v>0</v>
      </c>
      <c r="Y40" s="191">
        <f t="shared" si="5"/>
        <v>0</v>
      </c>
      <c r="Z40" s="191">
        <f t="shared" si="5"/>
        <v>0</v>
      </c>
      <c r="AA40" s="191">
        <f t="shared" si="5"/>
        <v>0</v>
      </c>
      <c r="AB40" s="191">
        <f t="shared" si="5"/>
        <v>0</v>
      </c>
      <c r="AC40" s="191">
        <f t="shared" si="5"/>
        <v>0</v>
      </c>
      <c r="AD40" s="191">
        <f t="shared" si="5"/>
        <v>0</v>
      </c>
      <c r="AE40" s="191">
        <f t="shared" si="5"/>
        <v>0</v>
      </c>
      <c r="AF40" s="191">
        <f t="shared" si="5"/>
        <v>0</v>
      </c>
      <c r="AG40" s="191">
        <f t="shared" si="5"/>
        <v>0</v>
      </c>
      <c r="AH40" s="191">
        <f t="shared" si="5"/>
        <v>0</v>
      </c>
      <c r="AI40" s="191">
        <f t="shared" si="5"/>
        <v>0</v>
      </c>
      <c r="AJ40" s="191">
        <f t="shared" si="5"/>
        <v>0</v>
      </c>
      <c r="AK40" s="191">
        <f t="shared" si="5"/>
        <v>0</v>
      </c>
      <c r="AL40" s="191">
        <f t="shared" si="5"/>
        <v>0</v>
      </c>
      <c r="AM40" s="191">
        <f t="shared" si="5"/>
        <v>0</v>
      </c>
      <c r="AN40" s="191">
        <f t="shared" si="5"/>
        <v>0</v>
      </c>
      <c r="AO40" s="191">
        <f t="shared" si="5"/>
        <v>0</v>
      </c>
      <c r="AP40" s="191">
        <f t="shared" si="5"/>
        <v>0</v>
      </c>
      <c r="AQ40" s="191">
        <f t="shared" si="5"/>
        <v>0</v>
      </c>
      <c r="AR40" s="191">
        <f t="shared" si="5"/>
        <v>0</v>
      </c>
      <c r="AS40" s="191">
        <f t="shared" si="5"/>
        <v>0</v>
      </c>
      <c r="AT40" s="191">
        <f t="shared" si="5"/>
        <v>0</v>
      </c>
      <c r="AU40" s="191">
        <f t="shared" si="5"/>
        <v>0</v>
      </c>
      <c r="AV40" s="191">
        <f t="shared" si="5"/>
        <v>0</v>
      </c>
      <c r="AW40" s="191">
        <f t="shared" si="5"/>
        <v>0</v>
      </c>
      <c r="AX40" s="191">
        <f t="shared" si="5"/>
        <v>0</v>
      </c>
      <c r="AY40" s="191">
        <f t="shared" si="5"/>
        <v>0</v>
      </c>
      <c r="AZ40" s="191">
        <f t="shared" si="5"/>
        <v>0</v>
      </c>
      <c r="BA40" s="191">
        <f t="shared" si="5"/>
        <v>0</v>
      </c>
      <c r="BB40" s="191">
        <f t="shared" si="5"/>
        <v>0</v>
      </c>
      <c r="BC40" s="191">
        <f t="shared" si="5"/>
        <v>0</v>
      </c>
      <c r="BD40" s="191">
        <f t="shared" si="5"/>
        <v>0</v>
      </c>
      <c r="BE40" s="191">
        <f t="shared" si="5"/>
        <v>0</v>
      </c>
      <c r="BF40" s="191">
        <f t="shared" si="5"/>
        <v>0</v>
      </c>
      <c r="BG40" s="191">
        <f t="shared" si="5"/>
        <v>0</v>
      </c>
      <c r="BH40" s="191">
        <f t="shared" si="5"/>
        <v>0</v>
      </c>
      <c r="BI40" s="191">
        <f t="shared" si="5"/>
        <v>0</v>
      </c>
      <c r="BJ40" s="191">
        <f t="shared" si="5"/>
        <v>0</v>
      </c>
      <c r="BK40" s="191">
        <f t="shared" si="5"/>
        <v>0</v>
      </c>
      <c r="BL40" s="191">
        <f t="shared" si="5"/>
        <v>0</v>
      </c>
      <c r="BM40" s="191">
        <f t="shared" si="5"/>
        <v>0</v>
      </c>
      <c r="BN40" s="191">
        <f t="shared" si="5"/>
        <v>0</v>
      </c>
      <c r="BO40" s="191">
        <f t="shared" si="5"/>
        <v>0</v>
      </c>
      <c r="BP40" s="191">
        <f t="shared" si="4"/>
        <v>0</v>
      </c>
      <c r="BQ40" s="191">
        <f t="shared" si="4"/>
        <v>0</v>
      </c>
      <c r="BR40" s="191">
        <f t="shared" si="4"/>
        <v>0</v>
      </c>
      <c r="BS40" s="191">
        <f t="shared" si="4"/>
        <v>0</v>
      </c>
      <c r="BT40" s="191">
        <f t="shared" si="4"/>
        <v>0</v>
      </c>
      <c r="BU40" s="191">
        <f t="shared" si="4"/>
        <v>0</v>
      </c>
      <c r="BV40" s="191">
        <f t="shared" si="4"/>
        <v>0</v>
      </c>
      <c r="BW40" s="191">
        <f t="shared" si="4"/>
        <v>0</v>
      </c>
      <c r="BX40" s="191">
        <f t="shared" si="4"/>
        <v>0</v>
      </c>
      <c r="BY40" s="191">
        <f t="shared" si="4"/>
        <v>0</v>
      </c>
      <c r="BZ40" s="191">
        <f t="shared" si="4"/>
        <v>0</v>
      </c>
      <c r="CA40" s="191">
        <f t="shared" si="4"/>
        <v>0</v>
      </c>
      <c r="CB40" s="191">
        <f t="shared" si="4"/>
        <v>0</v>
      </c>
      <c r="CC40" s="191">
        <f t="shared" si="4"/>
        <v>0</v>
      </c>
      <c r="CD40" s="191">
        <f t="shared" si="4"/>
        <v>0</v>
      </c>
      <c r="CE40" s="191">
        <f>CE14-CE35</f>
        <v>0</v>
      </c>
    </row>
    <row r="43" spans="1:83" x14ac:dyDescent="0.6">
      <c r="B43" s="196" t="s">
        <v>368</v>
      </c>
      <c r="N43" s="197" t="s">
        <v>222</v>
      </c>
      <c r="S43" s="197" t="s">
        <v>223</v>
      </c>
      <c r="X43" s="197" t="s">
        <v>224</v>
      </c>
      <c r="AC43" s="197" t="s">
        <v>225</v>
      </c>
      <c r="AH43" s="197" t="s">
        <v>226</v>
      </c>
      <c r="AM43" s="197" t="s">
        <v>227</v>
      </c>
      <c r="AR43" s="197" t="s">
        <v>228</v>
      </c>
      <c r="AS43" s="197"/>
      <c r="AW43" s="197" t="s">
        <v>229</v>
      </c>
      <c r="BB43" s="197" t="s">
        <v>230</v>
      </c>
      <c r="BG43" s="197" t="s">
        <v>231</v>
      </c>
      <c r="BL43" s="197" t="s">
        <v>232</v>
      </c>
      <c r="BQ43" s="197" t="s">
        <v>233</v>
      </c>
      <c r="BV43" s="197" t="s">
        <v>234</v>
      </c>
      <c r="CA43" s="197" t="s">
        <v>235</v>
      </c>
    </row>
    <row r="44" spans="1:83" x14ac:dyDescent="0.6">
      <c r="B44" s="198" t="s">
        <v>173</v>
      </c>
      <c r="C44" s="187"/>
      <c r="D44" s="188" t="s">
        <v>220</v>
      </c>
      <c r="E44" s="199" t="s">
        <v>221</v>
      </c>
      <c r="F44" s="200">
        <v>6</v>
      </c>
      <c r="G44" s="200">
        <v>7</v>
      </c>
      <c r="H44" s="200">
        <v>8</v>
      </c>
      <c r="I44" s="200">
        <v>9</v>
      </c>
      <c r="J44" s="200">
        <v>10</v>
      </c>
      <c r="K44" s="200">
        <v>11</v>
      </c>
      <c r="L44" s="200">
        <v>12</v>
      </c>
      <c r="M44" s="200">
        <v>13</v>
      </c>
      <c r="N44" s="200">
        <v>14</v>
      </c>
      <c r="O44" s="200">
        <v>15</v>
      </c>
      <c r="P44" s="200">
        <v>16</v>
      </c>
      <c r="Q44" s="200">
        <v>17</v>
      </c>
      <c r="R44" s="200">
        <v>18</v>
      </c>
      <c r="S44" s="200">
        <v>19</v>
      </c>
      <c r="T44" s="200">
        <v>20</v>
      </c>
      <c r="U44" s="200">
        <v>21</v>
      </c>
      <c r="V44" s="200">
        <v>22</v>
      </c>
      <c r="W44" s="200">
        <v>23</v>
      </c>
      <c r="X44" s="200">
        <v>24</v>
      </c>
      <c r="Y44" s="200">
        <v>25</v>
      </c>
      <c r="Z44" s="200">
        <v>26</v>
      </c>
      <c r="AA44" s="200">
        <v>27</v>
      </c>
      <c r="AB44" s="200">
        <v>28</v>
      </c>
      <c r="AC44" s="200">
        <v>29</v>
      </c>
      <c r="AD44" s="200">
        <v>30</v>
      </c>
      <c r="AE44" s="200">
        <v>31</v>
      </c>
      <c r="AF44" s="200">
        <v>32</v>
      </c>
      <c r="AG44" s="200">
        <v>33</v>
      </c>
      <c r="AH44" s="200">
        <v>34</v>
      </c>
      <c r="AI44" s="200">
        <v>35</v>
      </c>
      <c r="AJ44" s="200">
        <v>36</v>
      </c>
      <c r="AK44" s="200">
        <v>37</v>
      </c>
      <c r="AL44" s="200">
        <v>38</v>
      </c>
      <c r="AM44" s="200">
        <v>39</v>
      </c>
      <c r="AN44" s="200">
        <v>40</v>
      </c>
      <c r="AO44" s="200">
        <v>41</v>
      </c>
      <c r="AP44" s="200">
        <v>42</v>
      </c>
      <c r="AQ44" s="200">
        <v>43</v>
      </c>
      <c r="AR44" s="200">
        <v>44</v>
      </c>
      <c r="AS44" s="200">
        <v>45</v>
      </c>
      <c r="AT44" s="200">
        <v>46</v>
      </c>
      <c r="AU44" s="200">
        <v>47</v>
      </c>
      <c r="AV44" s="200">
        <v>48</v>
      </c>
      <c r="AW44" s="200">
        <v>49</v>
      </c>
      <c r="AX44" s="200">
        <v>50</v>
      </c>
      <c r="AY44" s="200">
        <v>51</v>
      </c>
      <c r="AZ44" s="200">
        <v>52</v>
      </c>
      <c r="BA44" s="200">
        <v>53</v>
      </c>
      <c r="BB44" s="200">
        <v>54</v>
      </c>
      <c r="BC44" s="200">
        <v>55</v>
      </c>
      <c r="BD44" s="200">
        <v>56</v>
      </c>
      <c r="BE44" s="200">
        <v>57</v>
      </c>
      <c r="BF44" s="200">
        <v>58</v>
      </c>
      <c r="BG44" s="200">
        <v>59</v>
      </c>
      <c r="BH44" s="200">
        <v>60</v>
      </c>
      <c r="BI44" s="200">
        <v>61</v>
      </c>
      <c r="BJ44" s="200">
        <v>62</v>
      </c>
      <c r="BK44" s="200">
        <v>63</v>
      </c>
      <c r="BL44" s="200">
        <v>64</v>
      </c>
      <c r="BM44" s="200">
        <v>65</v>
      </c>
      <c r="BN44" s="200">
        <v>66</v>
      </c>
      <c r="BO44" s="200">
        <v>67</v>
      </c>
      <c r="BP44" s="200">
        <v>68</v>
      </c>
      <c r="BQ44" s="200">
        <v>69</v>
      </c>
      <c r="BR44" s="200">
        <v>70</v>
      </c>
      <c r="BS44" s="200">
        <v>71</v>
      </c>
      <c r="BT44" s="200">
        <v>72</v>
      </c>
      <c r="BU44" s="200">
        <v>73</v>
      </c>
      <c r="BV44" s="200">
        <v>74</v>
      </c>
      <c r="BW44" s="200">
        <v>75</v>
      </c>
      <c r="BX44" s="200">
        <v>76</v>
      </c>
      <c r="BY44" s="200">
        <v>77</v>
      </c>
      <c r="BZ44" s="200">
        <v>78</v>
      </c>
      <c r="CA44" s="200">
        <v>79</v>
      </c>
      <c r="CB44" s="200">
        <v>80</v>
      </c>
      <c r="CC44" s="200">
        <v>81</v>
      </c>
      <c r="CD44" s="200">
        <v>82</v>
      </c>
      <c r="CE44" s="200">
        <v>83</v>
      </c>
    </row>
    <row r="45" spans="1:83" x14ac:dyDescent="0.6">
      <c r="A45" s="201" t="s">
        <v>174</v>
      </c>
      <c r="B45" s="198" t="s">
        <v>175</v>
      </c>
      <c r="C45" s="202"/>
      <c r="D45" s="203"/>
      <c r="E45" s="204"/>
      <c r="F45" s="221">
        <v>1946</v>
      </c>
      <c r="G45" s="221" t="s">
        <v>236</v>
      </c>
      <c r="H45" s="222" t="s">
        <v>237</v>
      </c>
      <c r="I45" s="222" t="s">
        <v>238</v>
      </c>
      <c r="J45" s="222" t="s">
        <v>239</v>
      </c>
      <c r="K45" s="222" t="s">
        <v>240</v>
      </c>
      <c r="L45" s="222" t="s">
        <v>241</v>
      </c>
      <c r="M45" s="222" t="s">
        <v>242</v>
      </c>
      <c r="N45" s="222" t="s">
        <v>243</v>
      </c>
      <c r="O45" s="222" t="s">
        <v>244</v>
      </c>
      <c r="P45" s="222" t="s">
        <v>245</v>
      </c>
      <c r="Q45" s="222" t="s">
        <v>246</v>
      </c>
      <c r="R45" s="222" t="s">
        <v>247</v>
      </c>
      <c r="S45" s="222" t="s">
        <v>248</v>
      </c>
      <c r="T45" s="222" t="s">
        <v>249</v>
      </c>
      <c r="U45" s="222" t="s">
        <v>250</v>
      </c>
      <c r="V45" s="222" t="s">
        <v>251</v>
      </c>
      <c r="W45" s="222" t="s">
        <v>252</v>
      </c>
      <c r="X45" s="222" t="s">
        <v>253</v>
      </c>
      <c r="Y45" s="222" t="s">
        <v>254</v>
      </c>
      <c r="Z45" s="222" t="s">
        <v>255</v>
      </c>
      <c r="AA45" s="222" t="s">
        <v>256</v>
      </c>
      <c r="AB45" s="222" t="s">
        <v>257</v>
      </c>
      <c r="AC45" s="222" t="s">
        <v>258</v>
      </c>
      <c r="AD45" s="222" t="s">
        <v>259</v>
      </c>
      <c r="AE45" s="222" t="s">
        <v>260</v>
      </c>
      <c r="AF45" s="222" t="s">
        <v>261</v>
      </c>
      <c r="AG45" s="222" t="s">
        <v>262</v>
      </c>
      <c r="AH45" s="222" t="s">
        <v>263</v>
      </c>
      <c r="AI45" s="222" t="s">
        <v>264</v>
      </c>
      <c r="AJ45" s="222" t="s">
        <v>265</v>
      </c>
      <c r="AK45" s="222" t="s">
        <v>266</v>
      </c>
      <c r="AL45" s="222" t="s">
        <v>267</v>
      </c>
      <c r="AM45" s="222" t="s">
        <v>268</v>
      </c>
      <c r="AN45" s="222" t="s">
        <v>269</v>
      </c>
      <c r="AO45" s="222" t="s">
        <v>270</v>
      </c>
      <c r="AP45" s="222" t="s">
        <v>271</v>
      </c>
      <c r="AQ45" s="222" t="s">
        <v>272</v>
      </c>
      <c r="AR45" s="222" t="s">
        <v>273</v>
      </c>
      <c r="AS45" s="222" t="s">
        <v>274</v>
      </c>
      <c r="AT45" s="222" t="s">
        <v>275</v>
      </c>
      <c r="AU45" s="222" t="s">
        <v>276</v>
      </c>
      <c r="AV45" s="222" t="s">
        <v>277</v>
      </c>
      <c r="AW45" s="222" t="s">
        <v>278</v>
      </c>
      <c r="AX45" s="222" t="s">
        <v>279</v>
      </c>
      <c r="AY45" s="222" t="s">
        <v>280</v>
      </c>
      <c r="AZ45" s="222" t="s">
        <v>281</v>
      </c>
      <c r="BA45" s="222" t="s">
        <v>282</v>
      </c>
      <c r="BB45" s="222" t="s">
        <v>283</v>
      </c>
      <c r="BC45" s="222" t="s">
        <v>284</v>
      </c>
      <c r="BD45" s="222" t="s">
        <v>285</v>
      </c>
      <c r="BE45" s="222" t="s">
        <v>286</v>
      </c>
      <c r="BF45" s="222" t="s">
        <v>287</v>
      </c>
      <c r="BG45" s="222" t="s">
        <v>288</v>
      </c>
      <c r="BH45" s="222" t="s">
        <v>289</v>
      </c>
      <c r="BI45" s="222" t="s">
        <v>290</v>
      </c>
      <c r="BJ45" s="222" t="s">
        <v>291</v>
      </c>
      <c r="BK45" s="222" t="s">
        <v>292</v>
      </c>
      <c r="BL45" s="222" t="s">
        <v>293</v>
      </c>
      <c r="BM45" s="222" t="s">
        <v>294</v>
      </c>
      <c r="BN45" s="222" t="s">
        <v>295</v>
      </c>
      <c r="BO45" s="222" t="s">
        <v>296</v>
      </c>
      <c r="BP45" s="222" t="s">
        <v>297</v>
      </c>
      <c r="BQ45" s="222" t="s">
        <v>298</v>
      </c>
      <c r="BR45" s="222" t="s">
        <v>299</v>
      </c>
      <c r="BS45" s="222" t="s">
        <v>300</v>
      </c>
      <c r="BT45" s="222" t="s">
        <v>301</v>
      </c>
      <c r="BU45" s="222" t="s">
        <v>302</v>
      </c>
      <c r="BV45" s="222" t="s">
        <v>303</v>
      </c>
      <c r="BW45" s="222" t="s">
        <v>304</v>
      </c>
      <c r="BX45" s="222" t="s">
        <v>305</v>
      </c>
      <c r="BY45" s="222" t="s">
        <v>306</v>
      </c>
      <c r="BZ45" s="222" t="s">
        <v>307</v>
      </c>
      <c r="CA45" s="223" t="s">
        <v>308</v>
      </c>
      <c r="CB45" s="223" t="s">
        <v>309</v>
      </c>
      <c r="CC45" s="223" t="s">
        <v>310</v>
      </c>
      <c r="CD45" s="223" t="s">
        <v>311</v>
      </c>
      <c r="CE45" s="223">
        <v>2023</v>
      </c>
    </row>
    <row r="46" spans="1:83" x14ac:dyDescent="0.6">
      <c r="A46" s="205">
        <v>1</v>
      </c>
      <c r="B46" s="206" t="s">
        <v>176</v>
      </c>
      <c r="C46" s="7"/>
      <c r="D46" s="1">
        <v>25</v>
      </c>
      <c r="E46" s="207">
        <v>35</v>
      </c>
      <c r="F46" s="208">
        <f t="shared" ref="F46:O55" si="6">VLOOKUP($A46,$A$11:$CE$14,F$44)</f>
        <v>22.287700000000001</v>
      </c>
      <c r="G46" s="209">
        <f t="shared" si="6"/>
        <v>19.141200000000001</v>
      </c>
      <c r="H46" s="209">
        <f t="shared" si="6"/>
        <v>17.684799999999999</v>
      </c>
      <c r="I46" s="209">
        <f t="shared" si="6"/>
        <v>15.6442</v>
      </c>
      <c r="J46" s="210">
        <f t="shared" si="6"/>
        <v>16.27</v>
      </c>
      <c r="K46" s="210">
        <f t="shared" si="6"/>
        <v>14.1478</v>
      </c>
      <c r="L46" s="210">
        <f t="shared" si="6"/>
        <v>13.227600000000001</v>
      </c>
      <c r="M46" s="210">
        <f t="shared" si="6"/>
        <v>13.6723</v>
      </c>
      <c r="N46" s="210">
        <f t="shared" si="6"/>
        <v>13.6723</v>
      </c>
      <c r="O46" s="210">
        <f t="shared" si="6"/>
        <v>12.912699999999999</v>
      </c>
      <c r="P46" s="210">
        <f t="shared" ref="P46:Y55" si="7">VLOOKUP($A46,$A$11:$CE$14,P$44)</f>
        <v>12.612399999999999</v>
      </c>
      <c r="Q46" s="210">
        <f t="shared" si="7"/>
        <v>12.1418</v>
      </c>
      <c r="R46" s="210">
        <f t="shared" si="7"/>
        <v>11.789899999999999</v>
      </c>
      <c r="S46" s="210">
        <f t="shared" si="7"/>
        <v>11.377599999999999</v>
      </c>
      <c r="T46" s="210">
        <f t="shared" si="7"/>
        <v>10.634</v>
      </c>
      <c r="U46" s="210">
        <f t="shared" si="7"/>
        <v>9.9816000000000003</v>
      </c>
      <c r="V46" s="210">
        <f t="shared" si="7"/>
        <v>9.2971000000000004</v>
      </c>
      <c r="W46" s="210">
        <f t="shared" si="7"/>
        <v>8.9396000000000004</v>
      </c>
      <c r="X46" s="210">
        <f t="shared" si="7"/>
        <v>8.5632000000000001</v>
      </c>
      <c r="Y46" s="210">
        <f t="shared" si="7"/>
        <v>8.2172000000000001</v>
      </c>
      <c r="Z46" s="210">
        <f t="shared" ref="Z46:AI55" si="8">VLOOKUP($A46,$A$11:$CE$14,Z$44)</f>
        <v>8.0147999999999993</v>
      </c>
      <c r="AA46" s="210">
        <f t="shared" si="8"/>
        <v>8.4300999999999995</v>
      </c>
      <c r="AB46" s="210">
        <f t="shared" si="8"/>
        <v>8.0147999999999993</v>
      </c>
      <c r="AC46" s="210">
        <f t="shared" si="8"/>
        <v>7.4633000000000003</v>
      </c>
      <c r="AD46" s="210">
        <f t="shared" si="8"/>
        <v>6.3061999999999996</v>
      </c>
      <c r="AE46" s="210">
        <f t="shared" si="8"/>
        <v>5.6887999999999996</v>
      </c>
      <c r="AF46" s="210">
        <f t="shared" si="8"/>
        <v>5.4233000000000002</v>
      </c>
      <c r="AG46" s="210">
        <f t="shared" si="8"/>
        <v>5.1002999999999998</v>
      </c>
      <c r="AH46" s="210">
        <f t="shared" si="8"/>
        <v>4.8136000000000001</v>
      </c>
      <c r="AI46" s="210">
        <f t="shared" si="8"/>
        <v>4.6887999999999996</v>
      </c>
      <c r="AJ46" s="210">
        <f t="shared" ref="AJ46:AS55" si="9">VLOOKUP($A46,$A$11:$CE$14,AJ$44)</f>
        <v>4.5194000000000001</v>
      </c>
      <c r="AK46" s="210">
        <f t="shared" si="9"/>
        <v>4.3387000000000002</v>
      </c>
      <c r="AL46" s="210">
        <f t="shared" si="9"/>
        <v>4.1505000000000001</v>
      </c>
      <c r="AM46" s="210">
        <f t="shared" si="9"/>
        <v>3.8645999999999998</v>
      </c>
      <c r="AN46" s="210">
        <f t="shared" si="9"/>
        <v>3.5065</v>
      </c>
      <c r="AO46" s="210">
        <f t="shared" si="9"/>
        <v>3.3069000000000002</v>
      </c>
      <c r="AP46" s="210">
        <f t="shared" si="9"/>
        <v>3.1777000000000002</v>
      </c>
      <c r="AQ46" s="210">
        <f t="shared" si="9"/>
        <v>3.1227999999999998</v>
      </c>
      <c r="AR46" s="210">
        <f t="shared" si="9"/>
        <v>3.0583</v>
      </c>
      <c r="AS46" s="210">
        <f t="shared" si="9"/>
        <v>3.0411000000000001</v>
      </c>
      <c r="AT46" s="210">
        <f t="shared" ref="AT46:BC55" si="10">VLOOKUP($A46,$A$11:$CE$14,AT$44)</f>
        <v>2.9799000000000002</v>
      </c>
      <c r="AU46" s="210">
        <f t="shared" si="10"/>
        <v>2.9157999999999999</v>
      </c>
      <c r="AV46" s="210">
        <f t="shared" si="10"/>
        <v>2.8494000000000002</v>
      </c>
      <c r="AW46" s="210">
        <f t="shared" si="10"/>
        <v>2.7530000000000001</v>
      </c>
      <c r="AX46" s="210">
        <f t="shared" si="10"/>
        <v>2.5949</v>
      </c>
      <c r="AY46" s="210">
        <f t="shared" si="10"/>
        <v>2.4466000000000001</v>
      </c>
      <c r="AZ46" s="210">
        <f t="shared" si="10"/>
        <v>2.3012999999999999</v>
      </c>
      <c r="BA46" s="210">
        <f t="shared" si="10"/>
        <v>2.2256999999999998</v>
      </c>
      <c r="BB46" s="210">
        <f t="shared" si="10"/>
        <v>2.181</v>
      </c>
      <c r="BC46" s="210">
        <f t="shared" si="10"/>
        <v>2.1324000000000001</v>
      </c>
      <c r="BD46" s="210">
        <f t="shared" ref="BD46:BM55" si="11">VLOOKUP($A46,$A$11:$CE$14,BD$44)</f>
        <v>2.1267999999999998</v>
      </c>
      <c r="BE46" s="210">
        <f t="shared" si="11"/>
        <v>2.1379999999999999</v>
      </c>
      <c r="BF46" s="210">
        <f t="shared" si="11"/>
        <v>2.1493000000000002</v>
      </c>
      <c r="BG46" s="210">
        <f t="shared" si="11"/>
        <v>2.1606999999999998</v>
      </c>
      <c r="BH46" s="210">
        <f t="shared" si="11"/>
        <v>2.1463999999999999</v>
      </c>
      <c r="BI46" s="210">
        <f t="shared" si="11"/>
        <v>2.1379999999999999</v>
      </c>
      <c r="BJ46" s="210">
        <f t="shared" si="11"/>
        <v>2.1324000000000001</v>
      </c>
      <c r="BK46" s="210">
        <f t="shared" si="11"/>
        <v>2.1267999999999998</v>
      </c>
      <c r="BL46" s="210">
        <f t="shared" si="11"/>
        <v>2.0966</v>
      </c>
      <c r="BM46" s="210">
        <f t="shared" si="11"/>
        <v>2.0543</v>
      </c>
      <c r="BN46" s="210">
        <f t="shared" ref="BN46:BW55" si="12">VLOOKUP($A46,$A$11:$CE$14,BN$44)</f>
        <v>2.0062000000000002</v>
      </c>
      <c r="BO46" s="210">
        <f t="shared" si="12"/>
        <v>1.9232</v>
      </c>
      <c r="BP46" s="210">
        <f t="shared" si="12"/>
        <v>1.8531</v>
      </c>
      <c r="BQ46" s="210">
        <f t="shared" si="12"/>
        <v>1.8343</v>
      </c>
      <c r="BR46" s="210">
        <f t="shared" si="12"/>
        <v>1.8138000000000001</v>
      </c>
      <c r="BS46" s="210">
        <f t="shared" si="12"/>
        <v>1.7588999999999999</v>
      </c>
      <c r="BT46" s="210">
        <f t="shared" si="12"/>
        <v>1.7161999999999999</v>
      </c>
      <c r="BU46" s="210">
        <f t="shared" si="12"/>
        <v>1.6842999999999999</v>
      </c>
      <c r="BV46" s="210">
        <f t="shared" si="12"/>
        <v>1.6535</v>
      </c>
      <c r="BW46" s="210">
        <f t="shared" si="12"/>
        <v>1.627</v>
      </c>
      <c r="BX46" s="210">
        <f t="shared" ref="BX46:CD61" si="13">VLOOKUP($A46,$A$11:$CE$14,BX$44)</f>
        <v>1.5934999999999999</v>
      </c>
      <c r="BY46" s="210">
        <f t="shared" si="13"/>
        <v>1.5422</v>
      </c>
      <c r="BZ46" s="210">
        <f t="shared" si="13"/>
        <v>1.4763999999999999</v>
      </c>
      <c r="CA46" s="210">
        <f t="shared" si="13"/>
        <v>1.4136</v>
      </c>
      <c r="CB46" s="210">
        <f t="shared" si="13"/>
        <v>1.3742000000000001</v>
      </c>
      <c r="CC46" s="210">
        <f t="shared" si="13"/>
        <v>1.2701</v>
      </c>
      <c r="CD46" s="210">
        <f>VLOOKUP($A46,$A$11:$CE$14,CD$44)</f>
        <v>1.0803</v>
      </c>
      <c r="CE46" s="210">
        <f t="shared" ref="CE46:CE88" si="14">VLOOKUP($A46,$A$11:$CE$14,CE$44)</f>
        <v>1</v>
      </c>
    </row>
    <row r="47" spans="1:83" x14ac:dyDescent="0.6">
      <c r="A47" s="205">
        <v>1</v>
      </c>
      <c r="B47" s="206" t="s">
        <v>177</v>
      </c>
      <c r="C47" s="7"/>
      <c r="D47" s="1">
        <v>50</v>
      </c>
      <c r="E47" s="207">
        <v>60</v>
      </c>
      <c r="F47" s="208">
        <f t="shared" si="6"/>
        <v>22.287700000000001</v>
      </c>
      <c r="G47" s="209">
        <f t="shared" si="6"/>
        <v>19.141200000000001</v>
      </c>
      <c r="H47" s="209">
        <f t="shared" si="6"/>
        <v>17.684799999999999</v>
      </c>
      <c r="I47" s="209">
        <f t="shared" si="6"/>
        <v>15.6442</v>
      </c>
      <c r="J47" s="210">
        <f t="shared" si="6"/>
        <v>16.27</v>
      </c>
      <c r="K47" s="210">
        <f t="shared" si="6"/>
        <v>14.1478</v>
      </c>
      <c r="L47" s="210">
        <f t="shared" si="6"/>
        <v>13.227600000000001</v>
      </c>
      <c r="M47" s="210">
        <f t="shared" si="6"/>
        <v>13.6723</v>
      </c>
      <c r="N47" s="210">
        <f t="shared" si="6"/>
        <v>13.6723</v>
      </c>
      <c r="O47" s="210">
        <f t="shared" si="6"/>
        <v>12.912699999999999</v>
      </c>
      <c r="P47" s="210">
        <f t="shared" si="7"/>
        <v>12.612399999999999</v>
      </c>
      <c r="Q47" s="210">
        <f t="shared" si="7"/>
        <v>12.1418</v>
      </c>
      <c r="R47" s="210">
        <f t="shared" si="7"/>
        <v>11.789899999999999</v>
      </c>
      <c r="S47" s="210">
        <f t="shared" si="7"/>
        <v>11.377599999999999</v>
      </c>
      <c r="T47" s="210">
        <f t="shared" si="7"/>
        <v>10.634</v>
      </c>
      <c r="U47" s="210">
        <f t="shared" si="7"/>
        <v>9.9816000000000003</v>
      </c>
      <c r="V47" s="210">
        <f t="shared" si="7"/>
        <v>9.2971000000000004</v>
      </c>
      <c r="W47" s="210">
        <f t="shared" si="7"/>
        <v>8.9396000000000004</v>
      </c>
      <c r="X47" s="210">
        <f t="shared" si="7"/>
        <v>8.5632000000000001</v>
      </c>
      <c r="Y47" s="210">
        <f t="shared" si="7"/>
        <v>8.2172000000000001</v>
      </c>
      <c r="Z47" s="210">
        <f t="shared" si="8"/>
        <v>8.0147999999999993</v>
      </c>
      <c r="AA47" s="210">
        <f t="shared" si="8"/>
        <v>8.4300999999999995</v>
      </c>
      <c r="AB47" s="210">
        <f t="shared" si="8"/>
        <v>8.0147999999999993</v>
      </c>
      <c r="AC47" s="210">
        <f t="shared" si="8"/>
        <v>7.4633000000000003</v>
      </c>
      <c r="AD47" s="210">
        <f t="shared" si="8"/>
        <v>6.3061999999999996</v>
      </c>
      <c r="AE47" s="210">
        <f t="shared" si="8"/>
        <v>5.6887999999999996</v>
      </c>
      <c r="AF47" s="210">
        <f t="shared" si="8"/>
        <v>5.4233000000000002</v>
      </c>
      <c r="AG47" s="210">
        <f t="shared" si="8"/>
        <v>5.1002999999999998</v>
      </c>
      <c r="AH47" s="210">
        <f t="shared" si="8"/>
        <v>4.8136000000000001</v>
      </c>
      <c r="AI47" s="210">
        <f t="shared" si="8"/>
        <v>4.6887999999999996</v>
      </c>
      <c r="AJ47" s="210">
        <f t="shared" si="9"/>
        <v>4.5194000000000001</v>
      </c>
      <c r="AK47" s="210">
        <f t="shared" si="9"/>
        <v>4.3387000000000002</v>
      </c>
      <c r="AL47" s="210">
        <f t="shared" si="9"/>
        <v>4.1505000000000001</v>
      </c>
      <c r="AM47" s="210">
        <f t="shared" si="9"/>
        <v>3.8645999999999998</v>
      </c>
      <c r="AN47" s="210">
        <f t="shared" si="9"/>
        <v>3.5065</v>
      </c>
      <c r="AO47" s="210">
        <f t="shared" si="9"/>
        <v>3.3069000000000002</v>
      </c>
      <c r="AP47" s="210">
        <f t="shared" si="9"/>
        <v>3.1777000000000002</v>
      </c>
      <c r="AQ47" s="210">
        <f t="shared" si="9"/>
        <v>3.1227999999999998</v>
      </c>
      <c r="AR47" s="210">
        <f t="shared" si="9"/>
        <v>3.0583</v>
      </c>
      <c r="AS47" s="210">
        <f t="shared" si="9"/>
        <v>3.0411000000000001</v>
      </c>
      <c r="AT47" s="210">
        <f t="shared" si="10"/>
        <v>2.9799000000000002</v>
      </c>
      <c r="AU47" s="210">
        <f t="shared" si="10"/>
        <v>2.9157999999999999</v>
      </c>
      <c r="AV47" s="210">
        <f t="shared" si="10"/>
        <v>2.8494000000000002</v>
      </c>
      <c r="AW47" s="210">
        <f t="shared" si="10"/>
        <v>2.7530000000000001</v>
      </c>
      <c r="AX47" s="210">
        <f t="shared" si="10"/>
        <v>2.5949</v>
      </c>
      <c r="AY47" s="210">
        <f t="shared" si="10"/>
        <v>2.4466000000000001</v>
      </c>
      <c r="AZ47" s="210">
        <f t="shared" si="10"/>
        <v>2.3012999999999999</v>
      </c>
      <c r="BA47" s="210">
        <f t="shared" si="10"/>
        <v>2.2256999999999998</v>
      </c>
      <c r="BB47" s="210">
        <f t="shared" si="10"/>
        <v>2.181</v>
      </c>
      <c r="BC47" s="210">
        <f t="shared" si="10"/>
        <v>2.1324000000000001</v>
      </c>
      <c r="BD47" s="210">
        <f t="shared" si="11"/>
        <v>2.1267999999999998</v>
      </c>
      <c r="BE47" s="210">
        <f t="shared" si="11"/>
        <v>2.1379999999999999</v>
      </c>
      <c r="BF47" s="210">
        <f t="shared" si="11"/>
        <v>2.1493000000000002</v>
      </c>
      <c r="BG47" s="210">
        <f t="shared" si="11"/>
        <v>2.1606999999999998</v>
      </c>
      <c r="BH47" s="210">
        <f t="shared" si="11"/>
        <v>2.1463999999999999</v>
      </c>
      <c r="BI47" s="210">
        <f t="shared" si="11"/>
        <v>2.1379999999999999</v>
      </c>
      <c r="BJ47" s="210">
        <f t="shared" si="11"/>
        <v>2.1324000000000001</v>
      </c>
      <c r="BK47" s="210">
        <f t="shared" si="11"/>
        <v>2.1267999999999998</v>
      </c>
      <c r="BL47" s="210">
        <f t="shared" si="11"/>
        <v>2.0966</v>
      </c>
      <c r="BM47" s="210">
        <f t="shared" si="11"/>
        <v>2.0543</v>
      </c>
      <c r="BN47" s="210">
        <f t="shared" si="12"/>
        <v>2.0062000000000002</v>
      </c>
      <c r="BO47" s="210">
        <f t="shared" si="12"/>
        <v>1.9232</v>
      </c>
      <c r="BP47" s="210">
        <f t="shared" si="12"/>
        <v>1.8531</v>
      </c>
      <c r="BQ47" s="210">
        <f t="shared" si="12"/>
        <v>1.8343</v>
      </c>
      <c r="BR47" s="210">
        <f t="shared" si="12"/>
        <v>1.8138000000000001</v>
      </c>
      <c r="BS47" s="210">
        <f t="shared" si="12"/>
        <v>1.7588999999999999</v>
      </c>
      <c r="BT47" s="210">
        <f t="shared" si="12"/>
        <v>1.7161999999999999</v>
      </c>
      <c r="BU47" s="210">
        <f t="shared" si="12"/>
        <v>1.6842999999999999</v>
      </c>
      <c r="BV47" s="210">
        <f t="shared" si="12"/>
        <v>1.6535</v>
      </c>
      <c r="BW47" s="210">
        <f t="shared" si="12"/>
        <v>1.627</v>
      </c>
      <c r="BX47" s="210">
        <f t="shared" si="13"/>
        <v>1.5934999999999999</v>
      </c>
      <c r="BY47" s="210">
        <f t="shared" si="13"/>
        <v>1.5422</v>
      </c>
      <c r="BZ47" s="210">
        <f t="shared" si="13"/>
        <v>1.4763999999999999</v>
      </c>
      <c r="CA47" s="210">
        <f t="shared" si="13"/>
        <v>1.4136</v>
      </c>
      <c r="CB47" s="210">
        <f t="shared" si="13"/>
        <v>1.3742000000000001</v>
      </c>
      <c r="CC47" s="210">
        <f t="shared" si="13"/>
        <v>1.2701</v>
      </c>
      <c r="CD47" s="210">
        <f t="shared" si="13"/>
        <v>1.0803</v>
      </c>
      <c r="CE47" s="210">
        <f t="shared" si="14"/>
        <v>1</v>
      </c>
    </row>
    <row r="48" spans="1:83" x14ac:dyDescent="0.6">
      <c r="A48" s="205">
        <v>1</v>
      </c>
      <c r="B48" s="206" t="s">
        <v>178</v>
      </c>
      <c r="C48" s="7"/>
      <c r="D48" s="1">
        <v>60</v>
      </c>
      <c r="E48" s="207">
        <v>70</v>
      </c>
      <c r="F48" s="208">
        <f t="shared" si="6"/>
        <v>22.287700000000001</v>
      </c>
      <c r="G48" s="209">
        <f t="shared" si="6"/>
        <v>19.141200000000001</v>
      </c>
      <c r="H48" s="209">
        <f t="shared" si="6"/>
        <v>17.684799999999999</v>
      </c>
      <c r="I48" s="209">
        <f t="shared" si="6"/>
        <v>15.6442</v>
      </c>
      <c r="J48" s="210">
        <f t="shared" si="6"/>
        <v>16.27</v>
      </c>
      <c r="K48" s="210">
        <f t="shared" si="6"/>
        <v>14.1478</v>
      </c>
      <c r="L48" s="210">
        <f t="shared" si="6"/>
        <v>13.227600000000001</v>
      </c>
      <c r="M48" s="210">
        <f t="shared" si="6"/>
        <v>13.6723</v>
      </c>
      <c r="N48" s="210">
        <f t="shared" si="6"/>
        <v>13.6723</v>
      </c>
      <c r="O48" s="210">
        <f t="shared" si="6"/>
        <v>12.912699999999999</v>
      </c>
      <c r="P48" s="210">
        <f t="shared" si="7"/>
        <v>12.612399999999999</v>
      </c>
      <c r="Q48" s="210">
        <f t="shared" si="7"/>
        <v>12.1418</v>
      </c>
      <c r="R48" s="210">
        <f t="shared" si="7"/>
        <v>11.789899999999999</v>
      </c>
      <c r="S48" s="210">
        <f t="shared" si="7"/>
        <v>11.377599999999999</v>
      </c>
      <c r="T48" s="210">
        <f t="shared" si="7"/>
        <v>10.634</v>
      </c>
      <c r="U48" s="210">
        <f t="shared" si="7"/>
        <v>9.9816000000000003</v>
      </c>
      <c r="V48" s="210">
        <f t="shared" si="7"/>
        <v>9.2971000000000004</v>
      </c>
      <c r="W48" s="210">
        <f t="shared" si="7"/>
        <v>8.9396000000000004</v>
      </c>
      <c r="X48" s="210">
        <f t="shared" si="7"/>
        <v>8.5632000000000001</v>
      </c>
      <c r="Y48" s="210">
        <f t="shared" si="7"/>
        <v>8.2172000000000001</v>
      </c>
      <c r="Z48" s="210">
        <f t="shared" si="8"/>
        <v>8.0147999999999993</v>
      </c>
      <c r="AA48" s="210">
        <f t="shared" si="8"/>
        <v>8.4300999999999995</v>
      </c>
      <c r="AB48" s="210">
        <f t="shared" si="8"/>
        <v>8.0147999999999993</v>
      </c>
      <c r="AC48" s="210">
        <f t="shared" si="8"/>
        <v>7.4633000000000003</v>
      </c>
      <c r="AD48" s="210">
        <f t="shared" si="8"/>
        <v>6.3061999999999996</v>
      </c>
      <c r="AE48" s="210">
        <f t="shared" si="8"/>
        <v>5.6887999999999996</v>
      </c>
      <c r="AF48" s="210">
        <f t="shared" si="8"/>
        <v>5.4233000000000002</v>
      </c>
      <c r="AG48" s="210">
        <f t="shared" si="8"/>
        <v>5.1002999999999998</v>
      </c>
      <c r="AH48" s="210">
        <f t="shared" si="8"/>
        <v>4.8136000000000001</v>
      </c>
      <c r="AI48" s="210">
        <f t="shared" si="8"/>
        <v>4.6887999999999996</v>
      </c>
      <c r="AJ48" s="210">
        <f t="shared" si="9"/>
        <v>4.5194000000000001</v>
      </c>
      <c r="AK48" s="210">
        <f t="shared" si="9"/>
        <v>4.3387000000000002</v>
      </c>
      <c r="AL48" s="210">
        <f t="shared" si="9"/>
        <v>4.1505000000000001</v>
      </c>
      <c r="AM48" s="210">
        <f t="shared" si="9"/>
        <v>3.8645999999999998</v>
      </c>
      <c r="AN48" s="210">
        <f t="shared" si="9"/>
        <v>3.5065</v>
      </c>
      <c r="AO48" s="210">
        <f t="shared" si="9"/>
        <v>3.3069000000000002</v>
      </c>
      <c r="AP48" s="210">
        <f t="shared" si="9"/>
        <v>3.1777000000000002</v>
      </c>
      <c r="AQ48" s="210">
        <f t="shared" si="9"/>
        <v>3.1227999999999998</v>
      </c>
      <c r="AR48" s="210">
        <f t="shared" si="9"/>
        <v>3.0583</v>
      </c>
      <c r="AS48" s="210">
        <f t="shared" si="9"/>
        <v>3.0411000000000001</v>
      </c>
      <c r="AT48" s="210">
        <f t="shared" si="10"/>
        <v>2.9799000000000002</v>
      </c>
      <c r="AU48" s="210">
        <f t="shared" si="10"/>
        <v>2.9157999999999999</v>
      </c>
      <c r="AV48" s="210">
        <f t="shared" si="10"/>
        <v>2.8494000000000002</v>
      </c>
      <c r="AW48" s="210">
        <f t="shared" si="10"/>
        <v>2.7530000000000001</v>
      </c>
      <c r="AX48" s="210">
        <f t="shared" si="10"/>
        <v>2.5949</v>
      </c>
      <c r="AY48" s="210">
        <f t="shared" si="10"/>
        <v>2.4466000000000001</v>
      </c>
      <c r="AZ48" s="210">
        <f t="shared" si="10"/>
        <v>2.3012999999999999</v>
      </c>
      <c r="BA48" s="210">
        <f t="shared" si="10"/>
        <v>2.2256999999999998</v>
      </c>
      <c r="BB48" s="210">
        <f t="shared" si="10"/>
        <v>2.181</v>
      </c>
      <c r="BC48" s="210">
        <f t="shared" si="10"/>
        <v>2.1324000000000001</v>
      </c>
      <c r="BD48" s="210">
        <f t="shared" si="11"/>
        <v>2.1267999999999998</v>
      </c>
      <c r="BE48" s="210">
        <f t="shared" si="11"/>
        <v>2.1379999999999999</v>
      </c>
      <c r="BF48" s="210">
        <f t="shared" si="11"/>
        <v>2.1493000000000002</v>
      </c>
      <c r="BG48" s="210">
        <f t="shared" si="11"/>
        <v>2.1606999999999998</v>
      </c>
      <c r="BH48" s="210">
        <f t="shared" si="11"/>
        <v>2.1463999999999999</v>
      </c>
      <c r="BI48" s="210">
        <f t="shared" si="11"/>
        <v>2.1379999999999999</v>
      </c>
      <c r="BJ48" s="210">
        <f t="shared" si="11"/>
        <v>2.1324000000000001</v>
      </c>
      <c r="BK48" s="210">
        <f t="shared" si="11"/>
        <v>2.1267999999999998</v>
      </c>
      <c r="BL48" s="210">
        <f t="shared" si="11"/>
        <v>2.0966</v>
      </c>
      <c r="BM48" s="210">
        <f t="shared" si="11"/>
        <v>2.0543</v>
      </c>
      <c r="BN48" s="210">
        <f t="shared" si="12"/>
        <v>2.0062000000000002</v>
      </c>
      <c r="BO48" s="210">
        <f t="shared" si="12"/>
        <v>1.9232</v>
      </c>
      <c r="BP48" s="210">
        <f t="shared" si="12"/>
        <v>1.8531</v>
      </c>
      <c r="BQ48" s="210">
        <f t="shared" si="12"/>
        <v>1.8343</v>
      </c>
      <c r="BR48" s="210">
        <f t="shared" si="12"/>
        <v>1.8138000000000001</v>
      </c>
      <c r="BS48" s="210">
        <f t="shared" si="12"/>
        <v>1.7588999999999999</v>
      </c>
      <c r="BT48" s="210">
        <f t="shared" si="12"/>
        <v>1.7161999999999999</v>
      </c>
      <c r="BU48" s="210">
        <f t="shared" si="12"/>
        <v>1.6842999999999999</v>
      </c>
      <c r="BV48" s="210">
        <f t="shared" si="12"/>
        <v>1.6535</v>
      </c>
      <c r="BW48" s="210">
        <f t="shared" si="12"/>
        <v>1.627</v>
      </c>
      <c r="BX48" s="210">
        <f t="shared" si="13"/>
        <v>1.5934999999999999</v>
      </c>
      <c r="BY48" s="210">
        <f t="shared" si="13"/>
        <v>1.5422</v>
      </c>
      <c r="BZ48" s="210">
        <f t="shared" si="13"/>
        <v>1.4763999999999999</v>
      </c>
      <c r="CA48" s="210">
        <f t="shared" si="13"/>
        <v>1.4136</v>
      </c>
      <c r="CB48" s="210">
        <f t="shared" si="13"/>
        <v>1.3742000000000001</v>
      </c>
      <c r="CC48" s="210">
        <f t="shared" si="13"/>
        <v>1.2701</v>
      </c>
      <c r="CD48" s="210">
        <f t="shared" si="13"/>
        <v>1.0803</v>
      </c>
      <c r="CE48" s="210">
        <f t="shared" si="14"/>
        <v>1</v>
      </c>
    </row>
    <row r="49" spans="1:83" x14ac:dyDescent="0.6">
      <c r="A49" s="205">
        <v>4</v>
      </c>
      <c r="B49" s="206" t="s">
        <v>179</v>
      </c>
      <c r="C49" s="7"/>
      <c r="D49" s="1">
        <v>23</v>
      </c>
      <c r="E49" s="207">
        <v>27</v>
      </c>
      <c r="F49" s="209">
        <f t="shared" si="6"/>
        <v>0</v>
      </c>
      <c r="G49" s="209">
        <f t="shared" si="6"/>
        <v>0</v>
      </c>
      <c r="H49" s="209">
        <f t="shared" si="6"/>
        <v>0</v>
      </c>
      <c r="I49" s="209">
        <f t="shared" si="6"/>
        <v>5.3754999999999997</v>
      </c>
      <c r="J49" s="210">
        <f t="shared" si="6"/>
        <v>5.5148000000000001</v>
      </c>
      <c r="K49" s="210">
        <f t="shared" si="6"/>
        <v>4.6531000000000002</v>
      </c>
      <c r="L49" s="210">
        <f t="shared" si="6"/>
        <v>4.5534999999999997</v>
      </c>
      <c r="M49" s="210">
        <f t="shared" si="6"/>
        <v>4.6677</v>
      </c>
      <c r="N49" s="210">
        <f t="shared" si="6"/>
        <v>4.742</v>
      </c>
      <c r="O49" s="210">
        <f t="shared" si="6"/>
        <v>4.6531000000000002</v>
      </c>
      <c r="P49" s="210">
        <f t="shared" si="7"/>
        <v>4.5815000000000001</v>
      </c>
      <c r="Q49" s="210">
        <f t="shared" si="7"/>
        <v>4.4984999999999999</v>
      </c>
      <c r="R49" s="210">
        <f t="shared" si="7"/>
        <v>4.5258000000000003</v>
      </c>
      <c r="S49" s="210">
        <f t="shared" si="7"/>
        <v>4.5534999999999997</v>
      </c>
      <c r="T49" s="210">
        <f t="shared" si="7"/>
        <v>4.4984999999999999</v>
      </c>
      <c r="U49" s="210">
        <f t="shared" si="7"/>
        <v>4.4447999999999999</v>
      </c>
      <c r="V49" s="210">
        <f t="shared" si="7"/>
        <v>4.4184000000000001</v>
      </c>
      <c r="W49" s="210">
        <f t="shared" si="7"/>
        <v>4.3794000000000004</v>
      </c>
      <c r="X49" s="210">
        <f t="shared" si="7"/>
        <v>4.3159000000000001</v>
      </c>
      <c r="Y49" s="210">
        <f t="shared" si="7"/>
        <v>4.2180999999999997</v>
      </c>
      <c r="Z49" s="210">
        <f t="shared" si="8"/>
        <v>4.1592000000000002</v>
      </c>
      <c r="AA49" s="210">
        <f t="shared" si="8"/>
        <v>4.2061999999999999</v>
      </c>
      <c r="AB49" s="210">
        <f t="shared" si="8"/>
        <v>4.2180999999999997</v>
      </c>
      <c r="AC49" s="210">
        <f t="shared" si="8"/>
        <v>4.1475999999999997</v>
      </c>
      <c r="AD49" s="210">
        <f t="shared" si="8"/>
        <v>3.9496000000000002</v>
      </c>
      <c r="AE49" s="210">
        <f t="shared" si="8"/>
        <v>3.7985000000000002</v>
      </c>
      <c r="AF49" s="210">
        <f t="shared" si="8"/>
        <v>3.6856</v>
      </c>
      <c r="AG49" s="210">
        <f t="shared" si="8"/>
        <v>3.4628000000000001</v>
      </c>
      <c r="AH49" s="210">
        <f t="shared" si="8"/>
        <v>3.0512000000000001</v>
      </c>
      <c r="AI49" s="210">
        <f t="shared" si="8"/>
        <v>2.9196</v>
      </c>
      <c r="AJ49" s="210">
        <f t="shared" si="9"/>
        <v>2.8147000000000002</v>
      </c>
      <c r="AK49" s="210">
        <f t="shared" si="9"/>
        <v>2.7321</v>
      </c>
      <c r="AL49" s="210">
        <f t="shared" si="9"/>
        <v>2.7023999999999999</v>
      </c>
      <c r="AM49" s="210">
        <f t="shared" si="9"/>
        <v>2.6076999999999999</v>
      </c>
      <c r="AN49" s="210">
        <f t="shared" si="9"/>
        <v>2.4449999999999998</v>
      </c>
      <c r="AO49" s="210">
        <f t="shared" si="9"/>
        <v>2.2907999999999999</v>
      </c>
      <c r="AP49" s="210">
        <f t="shared" si="9"/>
        <v>2.1547999999999998</v>
      </c>
      <c r="AQ49" s="210">
        <f t="shared" si="9"/>
        <v>2.1181000000000001</v>
      </c>
      <c r="AR49" s="210">
        <f t="shared" si="9"/>
        <v>2.0594999999999999</v>
      </c>
      <c r="AS49" s="210">
        <f t="shared" si="9"/>
        <v>2.0148999999999999</v>
      </c>
      <c r="AT49" s="210">
        <f t="shared" si="10"/>
        <v>2.0314000000000001</v>
      </c>
      <c r="AU49" s="210">
        <f t="shared" si="10"/>
        <v>2.0796000000000001</v>
      </c>
      <c r="AV49" s="210">
        <f t="shared" si="10"/>
        <v>2.0480999999999998</v>
      </c>
      <c r="AW49" s="210">
        <f t="shared" si="10"/>
        <v>1.996</v>
      </c>
      <c r="AX49" s="210">
        <f t="shared" si="10"/>
        <v>1.9643999999999999</v>
      </c>
      <c r="AY49" s="210">
        <f t="shared" si="10"/>
        <v>1.9238</v>
      </c>
      <c r="AZ49" s="210">
        <f t="shared" si="10"/>
        <v>1.8968</v>
      </c>
      <c r="BA49" s="210">
        <f t="shared" si="10"/>
        <v>1.8944000000000001</v>
      </c>
      <c r="BB49" s="210">
        <f t="shared" si="10"/>
        <v>1.8895999999999999</v>
      </c>
      <c r="BC49" s="210">
        <f t="shared" si="10"/>
        <v>1.8566</v>
      </c>
      <c r="BD49" s="210">
        <f t="shared" si="11"/>
        <v>1.8872</v>
      </c>
      <c r="BE49" s="210">
        <f t="shared" si="11"/>
        <v>1.8658999999999999</v>
      </c>
      <c r="BF49" s="210">
        <f t="shared" si="11"/>
        <v>1.8658999999999999</v>
      </c>
      <c r="BG49" s="210">
        <f t="shared" si="11"/>
        <v>1.8944000000000001</v>
      </c>
      <c r="BH49" s="210">
        <f t="shared" si="11"/>
        <v>1.8589</v>
      </c>
      <c r="BI49" s="210">
        <f t="shared" si="11"/>
        <v>1.8005</v>
      </c>
      <c r="BJ49" s="210">
        <f t="shared" si="11"/>
        <v>1.8113999999999999</v>
      </c>
      <c r="BK49" s="210">
        <f t="shared" si="11"/>
        <v>1.7854000000000001</v>
      </c>
      <c r="BL49" s="210">
        <f t="shared" si="11"/>
        <v>1.76</v>
      </c>
      <c r="BM49" s="210">
        <f t="shared" si="11"/>
        <v>1.6959</v>
      </c>
      <c r="BN49" s="210">
        <f t="shared" si="12"/>
        <v>1.6096999999999999</v>
      </c>
      <c r="BO49" s="210">
        <f t="shared" si="12"/>
        <v>1.5908</v>
      </c>
      <c r="BP49" s="210">
        <f t="shared" si="12"/>
        <v>1.5132000000000001</v>
      </c>
      <c r="BQ49" s="210">
        <f t="shared" si="12"/>
        <v>1.5657000000000001</v>
      </c>
      <c r="BR49" s="210">
        <f t="shared" si="12"/>
        <v>1.5527</v>
      </c>
      <c r="BS49" s="210">
        <f t="shared" si="12"/>
        <v>1.4816</v>
      </c>
      <c r="BT49" s="210">
        <f t="shared" si="12"/>
        <v>1.4612000000000001</v>
      </c>
      <c r="BU49" s="210">
        <f t="shared" si="12"/>
        <v>1.4598</v>
      </c>
      <c r="BV49" s="210">
        <f t="shared" si="12"/>
        <v>1.4699</v>
      </c>
      <c r="BW49" s="210">
        <f t="shared" si="12"/>
        <v>1.4890000000000001</v>
      </c>
      <c r="BX49" s="210">
        <f t="shared" si="13"/>
        <v>1.5101</v>
      </c>
      <c r="BY49" s="210">
        <f t="shared" si="13"/>
        <v>1.4728000000000001</v>
      </c>
      <c r="BZ49" s="210">
        <f t="shared" si="13"/>
        <v>1.4386000000000001</v>
      </c>
      <c r="CA49" s="210">
        <f t="shared" si="13"/>
        <v>1.4221999999999999</v>
      </c>
      <c r="CB49" s="210">
        <f t="shared" si="13"/>
        <v>1.429</v>
      </c>
      <c r="CC49" s="210">
        <f t="shared" si="13"/>
        <v>1.2992999999999999</v>
      </c>
      <c r="CD49" s="210">
        <f t="shared" si="13"/>
        <v>0.97899999999999998</v>
      </c>
      <c r="CE49" s="210">
        <f t="shared" si="14"/>
        <v>1</v>
      </c>
    </row>
    <row r="50" spans="1:83" x14ac:dyDescent="0.6">
      <c r="A50" s="205">
        <v>4</v>
      </c>
      <c r="B50" s="206" t="s">
        <v>180</v>
      </c>
      <c r="C50" s="7"/>
      <c r="D50" s="1">
        <v>8</v>
      </c>
      <c r="E50" s="207">
        <v>10</v>
      </c>
      <c r="F50" s="209">
        <f t="shared" si="6"/>
        <v>0</v>
      </c>
      <c r="G50" s="209">
        <f t="shared" si="6"/>
        <v>0</v>
      </c>
      <c r="H50" s="209">
        <f t="shared" si="6"/>
        <v>0</v>
      </c>
      <c r="I50" s="209">
        <f t="shared" si="6"/>
        <v>5.3754999999999997</v>
      </c>
      <c r="J50" s="210">
        <f t="shared" si="6"/>
        <v>5.5148000000000001</v>
      </c>
      <c r="K50" s="210">
        <f t="shared" si="6"/>
        <v>4.6531000000000002</v>
      </c>
      <c r="L50" s="210">
        <f t="shared" si="6"/>
        <v>4.5534999999999997</v>
      </c>
      <c r="M50" s="210">
        <f t="shared" si="6"/>
        <v>4.6677</v>
      </c>
      <c r="N50" s="210">
        <f t="shared" si="6"/>
        <v>4.742</v>
      </c>
      <c r="O50" s="210">
        <f t="shared" si="6"/>
        <v>4.6531000000000002</v>
      </c>
      <c r="P50" s="210">
        <f t="shared" si="7"/>
        <v>4.5815000000000001</v>
      </c>
      <c r="Q50" s="210">
        <f t="shared" si="7"/>
        <v>4.4984999999999999</v>
      </c>
      <c r="R50" s="210">
        <f t="shared" si="7"/>
        <v>4.5258000000000003</v>
      </c>
      <c r="S50" s="210">
        <f t="shared" si="7"/>
        <v>4.5534999999999997</v>
      </c>
      <c r="T50" s="210">
        <f t="shared" si="7"/>
        <v>4.4984999999999999</v>
      </c>
      <c r="U50" s="210">
        <f t="shared" si="7"/>
        <v>4.4447999999999999</v>
      </c>
      <c r="V50" s="210">
        <f t="shared" si="7"/>
        <v>4.4184000000000001</v>
      </c>
      <c r="W50" s="210">
        <f t="shared" si="7"/>
        <v>4.3794000000000004</v>
      </c>
      <c r="X50" s="210">
        <f t="shared" si="7"/>
        <v>4.3159000000000001</v>
      </c>
      <c r="Y50" s="210">
        <f t="shared" si="7"/>
        <v>4.2180999999999997</v>
      </c>
      <c r="Z50" s="210">
        <f t="shared" si="8"/>
        <v>4.1592000000000002</v>
      </c>
      <c r="AA50" s="210">
        <f t="shared" si="8"/>
        <v>4.2061999999999999</v>
      </c>
      <c r="AB50" s="210">
        <f t="shared" si="8"/>
        <v>4.2180999999999997</v>
      </c>
      <c r="AC50" s="210">
        <f t="shared" si="8"/>
        <v>4.1475999999999997</v>
      </c>
      <c r="AD50" s="210">
        <f t="shared" si="8"/>
        <v>3.9496000000000002</v>
      </c>
      <c r="AE50" s="210">
        <f t="shared" si="8"/>
        <v>3.7985000000000002</v>
      </c>
      <c r="AF50" s="210">
        <f t="shared" si="8"/>
        <v>3.6856</v>
      </c>
      <c r="AG50" s="210">
        <f t="shared" si="8"/>
        <v>3.4628000000000001</v>
      </c>
      <c r="AH50" s="210">
        <f t="shared" si="8"/>
        <v>3.0512000000000001</v>
      </c>
      <c r="AI50" s="210">
        <f t="shared" si="8"/>
        <v>2.9196</v>
      </c>
      <c r="AJ50" s="210">
        <f t="shared" si="9"/>
        <v>2.8147000000000002</v>
      </c>
      <c r="AK50" s="210">
        <f t="shared" si="9"/>
        <v>2.7321</v>
      </c>
      <c r="AL50" s="210">
        <f t="shared" si="9"/>
        <v>2.7023999999999999</v>
      </c>
      <c r="AM50" s="210">
        <f t="shared" si="9"/>
        <v>2.6076999999999999</v>
      </c>
      <c r="AN50" s="210">
        <f t="shared" si="9"/>
        <v>2.4449999999999998</v>
      </c>
      <c r="AO50" s="210">
        <f t="shared" si="9"/>
        <v>2.2907999999999999</v>
      </c>
      <c r="AP50" s="210">
        <f t="shared" si="9"/>
        <v>2.1547999999999998</v>
      </c>
      <c r="AQ50" s="210">
        <f t="shared" si="9"/>
        <v>2.1181000000000001</v>
      </c>
      <c r="AR50" s="210">
        <f t="shared" si="9"/>
        <v>2.0594999999999999</v>
      </c>
      <c r="AS50" s="210">
        <f t="shared" si="9"/>
        <v>2.0148999999999999</v>
      </c>
      <c r="AT50" s="210">
        <f t="shared" si="10"/>
        <v>2.0314000000000001</v>
      </c>
      <c r="AU50" s="210">
        <f t="shared" si="10"/>
        <v>2.0796000000000001</v>
      </c>
      <c r="AV50" s="210">
        <f t="shared" si="10"/>
        <v>2.0480999999999998</v>
      </c>
      <c r="AW50" s="210">
        <f t="shared" si="10"/>
        <v>1.996</v>
      </c>
      <c r="AX50" s="210">
        <f t="shared" si="10"/>
        <v>1.9643999999999999</v>
      </c>
      <c r="AY50" s="210">
        <f t="shared" si="10"/>
        <v>1.9238</v>
      </c>
      <c r="AZ50" s="210">
        <f t="shared" si="10"/>
        <v>1.8968</v>
      </c>
      <c r="BA50" s="210">
        <f t="shared" si="10"/>
        <v>1.8944000000000001</v>
      </c>
      <c r="BB50" s="210">
        <f t="shared" si="10"/>
        <v>1.8895999999999999</v>
      </c>
      <c r="BC50" s="210">
        <f t="shared" si="10"/>
        <v>1.8566</v>
      </c>
      <c r="BD50" s="210">
        <f t="shared" si="11"/>
        <v>1.8872</v>
      </c>
      <c r="BE50" s="210">
        <f t="shared" si="11"/>
        <v>1.8658999999999999</v>
      </c>
      <c r="BF50" s="210">
        <f t="shared" si="11"/>
        <v>1.8658999999999999</v>
      </c>
      <c r="BG50" s="210">
        <f t="shared" si="11"/>
        <v>1.8944000000000001</v>
      </c>
      <c r="BH50" s="210">
        <f t="shared" si="11"/>
        <v>1.8589</v>
      </c>
      <c r="BI50" s="210">
        <f t="shared" si="11"/>
        <v>1.8005</v>
      </c>
      <c r="BJ50" s="210">
        <f t="shared" si="11"/>
        <v>1.8113999999999999</v>
      </c>
      <c r="BK50" s="210">
        <f t="shared" si="11"/>
        <v>1.7854000000000001</v>
      </c>
      <c r="BL50" s="210">
        <f t="shared" si="11"/>
        <v>1.76</v>
      </c>
      <c r="BM50" s="210">
        <f t="shared" si="11"/>
        <v>1.6959</v>
      </c>
      <c r="BN50" s="210">
        <f t="shared" si="12"/>
        <v>1.6096999999999999</v>
      </c>
      <c r="BO50" s="210">
        <f t="shared" si="12"/>
        <v>1.5908</v>
      </c>
      <c r="BP50" s="210">
        <f t="shared" si="12"/>
        <v>1.5132000000000001</v>
      </c>
      <c r="BQ50" s="210">
        <f t="shared" si="12"/>
        <v>1.5657000000000001</v>
      </c>
      <c r="BR50" s="210">
        <f t="shared" si="12"/>
        <v>1.5527</v>
      </c>
      <c r="BS50" s="210">
        <f t="shared" si="12"/>
        <v>1.4816</v>
      </c>
      <c r="BT50" s="210">
        <f t="shared" si="12"/>
        <v>1.4612000000000001</v>
      </c>
      <c r="BU50" s="210">
        <f t="shared" si="12"/>
        <v>1.4598</v>
      </c>
      <c r="BV50" s="210">
        <f t="shared" si="12"/>
        <v>1.4699</v>
      </c>
      <c r="BW50" s="210">
        <f t="shared" si="12"/>
        <v>1.4890000000000001</v>
      </c>
      <c r="BX50" s="210">
        <f t="shared" si="13"/>
        <v>1.5101</v>
      </c>
      <c r="BY50" s="210">
        <f t="shared" si="13"/>
        <v>1.4728000000000001</v>
      </c>
      <c r="BZ50" s="210">
        <f t="shared" si="13"/>
        <v>1.4386000000000001</v>
      </c>
      <c r="CA50" s="210">
        <f t="shared" si="13"/>
        <v>1.4221999999999999</v>
      </c>
      <c r="CB50" s="210">
        <f t="shared" si="13"/>
        <v>1.429</v>
      </c>
      <c r="CC50" s="210">
        <f t="shared" si="13"/>
        <v>1.2992999999999999</v>
      </c>
      <c r="CD50" s="210">
        <f t="shared" si="13"/>
        <v>0.97899999999999998</v>
      </c>
      <c r="CE50" s="210">
        <f t="shared" si="14"/>
        <v>1</v>
      </c>
    </row>
    <row r="51" spans="1:83" x14ac:dyDescent="0.6">
      <c r="A51" s="205">
        <v>4</v>
      </c>
      <c r="B51" s="206" t="s">
        <v>181</v>
      </c>
      <c r="C51" s="7"/>
      <c r="D51" s="1">
        <v>14</v>
      </c>
      <c r="E51" s="207">
        <v>18</v>
      </c>
      <c r="F51" s="209">
        <f t="shared" si="6"/>
        <v>0</v>
      </c>
      <c r="G51" s="209">
        <f t="shared" si="6"/>
        <v>0</v>
      </c>
      <c r="H51" s="209">
        <f t="shared" si="6"/>
        <v>0</v>
      </c>
      <c r="I51" s="209">
        <f t="shared" si="6"/>
        <v>5.3754999999999997</v>
      </c>
      <c r="J51" s="210">
        <f t="shared" si="6"/>
        <v>5.5148000000000001</v>
      </c>
      <c r="K51" s="210">
        <f t="shared" si="6"/>
        <v>4.6531000000000002</v>
      </c>
      <c r="L51" s="210">
        <f t="shared" si="6"/>
        <v>4.5534999999999997</v>
      </c>
      <c r="M51" s="210">
        <f t="shared" si="6"/>
        <v>4.6677</v>
      </c>
      <c r="N51" s="210">
        <f t="shared" si="6"/>
        <v>4.742</v>
      </c>
      <c r="O51" s="210">
        <f t="shared" si="6"/>
        <v>4.6531000000000002</v>
      </c>
      <c r="P51" s="210">
        <f t="shared" si="7"/>
        <v>4.5815000000000001</v>
      </c>
      <c r="Q51" s="210">
        <f t="shared" si="7"/>
        <v>4.4984999999999999</v>
      </c>
      <c r="R51" s="210">
        <f t="shared" si="7"/>
        <v>4.5258000000000003</v>
      </c>
      <c r="S51" s="210">
        <f t="shared" si="7"/>
        <v>4.5534999999999997</v>
      </c>
      <c r="T51" s="210">
        <f t="shared" si="7"/>
        <v>4.4984999999999999</v>
      </c>
      <c r="U51" s="210">
        <f t="shared" si="7"/>
        <v>4.4447999999999999</v>
      </c>
      <c r="V51" s="210">
        <f t="shared" si="7"/>
        <v>4.4184000000000001</v>
      </c>
      <c r="W51" s="210">
        <f t="shared" si="7"/>
        <v>4.3794000000000004</v>
      </c>
      <c r="X51" s="210">
        <f t="shared" si="7"/>
        <v>4.3159000000000001</v>
      </c>
      <c r="Y51" s="210">
        <f t="shared" si="7"/>
        <v>4.2180999999999997</v>
      </c>
      <c r="Z51" s="210">
        <f t="shared" si="8"/>
        <v>4.1592000000000002</v>
      </c>
      <c r="AA51" s="210">
        <f t="shared" si="8"/>
        <v>4.2061999999999999</v>
      </c>
      <c r="AB51" s="210">
        <f t="shared" si="8"/>
        <v>4.2180999999999997</v>
      </c>
      <c r="AC51" s="210">
        <f t="shared" si="8"/>
        <v>4.1475999999999997</v>
      </c>
      <c r="AD51" s="210">
        <f t="shared" si="8"/>
        <v>3.9496000000000002</v>
      </c>
      <c r="AE51" s="210">
        <f t="shared" si="8"/>
        <v>3.7985000000000002</v>
      </c>
      <c r="AF51" s="210">
        <f t="shared" si="8"/>
        <v>3.6856</v>
      </c>
      <c r="AG51" s="210">
        <f t="shared" si="8"/>
        <v>3.4628000000000001</v>
      </c>
      <c r="AH51" s="210">
        <f t="shared" si="8"/>
        <v>3.0512000000000001</v>
      </c>
      <c r="AI51" s="210">
        <f t="shared" si="8"/>
        <v>2.9196</v>
      </c>
      <c r="AJ51" s="210">
        <f t="shared" si="9"/>
        <v>2.8147000000000002</v>
      </c>
      <c r="AK51" s="210">
        <f t="shared" si="9"/>
        <v>2.7321</v>
      </c>
      <c r="AL51" s="210">
        <f t="shared" si="9"/>
        <v>2.7023999999999999</v>
      </c>
      <c r="AM51" s="210">
        <f t="shared" si="9"/>
        <v>2.6076999999999999</v>
      </c>
      <c r="AN51" s="210">
        <f t="shared" si="9"/>
        <v>2.4449999999999998</v>
      </c>
      <c r="AO51" s="210">
        <f t="shared" si="9"/>
        <v>2.2907999999999999</v>
      </c>
      <c r="AP51" s="210">
        <f t="shared" si="9"/>
        <v>2.1547999999999998</v>
      </c>
      <c r="AQ51" s="210">
        <f t="shared" si="9"/>
        <v>2.1181000000000001</v>
      </c>
      <c r="AR51" s="210">
        <f t="shared" si="9"/>
        <v>2.0594999999999999</v>
      </c>
      <c r="AS51" s="210">
        <f t="shared" si="9"/>
        <v>2.0148999999999999</v>
      </c>
      <c r="AT51" s="210">
        <f t="shared" si="10"/>
        <v>2.0314000000000001</v>
      </c>
      <c r="AU51" s="210">
        <f t="shared" si="10"/>
        <v>2.0796000000000001</v>
      </c>
      <c r="AV51" s="210">
        <f t="shared" si="10"/>
        <v>2.0480999999999998</v>
      </c>
      <c r="AW51" s="210">
        <f t="shared" si="10"/>
        <v>1.996</v>
      </c>
      <c r="AX51" s="210">
        <f t="shared" si="10"/>
        <v>1.9643999999999999</v>
      </c>
      <c r="AY51" s="210">
        <f t="shared" si="10"/>
        <v>1.9238</v>
      </c>
      <c r="AZ51" s="210">
        <f t="shared" si="10"/>
        <v>1.8968</v>
      </c>
      <c r="BA51" s="210">
        <f t="shared" si="10"/>
        <v>1.8944000000000001</v>
      </c>
      <c r="BB51" s="210">
        <f t="shared" si="10"/>
        <v>1.8895999999999999</v>
      </c>
      <c r="BC51" s="210">
        <f t="shared" si="10"/>
        <v>1.8566</v>
      </c>
      <c r="BD51" s="210">
        <f t="shared" si="11"/>
        <v>1.8872</v>
      </c>
      <c r="BE51" s="210">
        <f t="shared" si="11"/>
        <v>1.8658999999999999</v>
      </c>
      <c r="BF51" s="210">
        <f t="shared" si="11"/>
        <v>1.8658999999999999</v>
      </c>
      <c r="BG51" s="210">
        <f t="shared" si="11"/>
        <v>1.8944000000000001</v>
      </c>
      <c r="BH51" s="210">
        <f t="shared" si="11"/>
        <v>1.8589</v>
      </c>
      <c r="BI51" s="210">
        <f t="shared" si="11"/>
        <v>1.8005</v>
      </c>
      <c r="BJ51" s="210">
        <f t="shared" si="11"/>
        <v>1.8113999999999999</v>
      </c>
      <c r="BK51" s="210">
        <f t="shared" si="11"/>
        <v>1.7854000000000001</v>
      </c>
      <c r="BL51" s="210">
        <f t="shared" si="11"/>
        <v>1.76</v>
      </c>
      <c r="BM51" s="210">
        <f t="shared" si="11"/>
        <v>1.6959</v>
      </c>
      <c r="BN51" s="210">
        <f t="shared" si="12"/>
        <v>1.6096999999999999</v>
      </c>
      <c r="BO51" s="210">
        <f t="shared" si="12"/>
        <v>1.5908</v>
      </c>
      <c r="BP51" s="210">
        <f t="shared" si="12"/>
        <v>1.5132000000000001</v>
      </c>
      <c r="BQ51" s="210">
        <f t="shared" si="12"/>
        <v>1.5657000000000001</v>
      </c>
      <c r="BR51" s="210">
        <f t="shared" si="12"/>
        <v>1.5527</v>
      </c>
      <c r="BS51" s="210">
        <f t="shared" si="12"/>
        <v>1.4816</v>
      </c>
      <c r="BT51" s="210">
        <f t="shared" si="12"/>
        <v>1.4612000000000001</v>
      </c>
      <c r="BU51" s="210">
        <f t="shared" si="12"/>
        <v>1.4598</v>
      </c>
      <c r="BV51" s="210">
        <f t="shared" si="12"/>
        <v>1.4699</v>
      </c>
      <c r="BW51" s="210">
        <f t="shared" si="12"/>
        <v>1.4890000000000001</v>
      </c>
      <c r="BX51" s="210">
        <f t="shared" si="13"/>
        <v>1.5101</v>
      </c>
      <c r="BY51" s="210">
        <f t="shared" si="13"/>
        <v>1.4728000000000001</v>
      </c>
      <c r="BZ51" s="210">
        <f t="shared" si="13"/>
        <v>1.4386000000000001</v>
      </c>
      <c r="CA51" s="210">
        <f t="shared" si="13"/>
        <v>1.4221999999999999</v>
      </c>
      <c r="CB51" s="210">
        <f t="shared" si="13"/>
        <v>1.429</v>
      </c>
      <c r="CC51" s="210">
        <f t="shared" si="13"/>
        <v>1.2992999999999999</v>
      </c>
      <c r="CD51" s="210">
        <f t="shared" si="13"/>
        <v>0.97899999999999998</v>
      </c>
      <c r="CE51" s="210">
        <f t="shared" si="14"/>
        <v>1</v>
      </c>
    </row>
    <row r="52" spans="1:83" x14ac:dyDescent="0.6">
      <c r="A52" s="205">
        <v>4</v>
      </c>
      <c r="B52" s="206" t="s">
        <v>182</v>
      </c>
      <c r="C52" s="7"/>
      <c r="D52" s="1">
        <v>14</v>
      </c>
      <c r="E52" s="207">
        <v>25</v>
      </c>
      <c r="F52" s="209">
        <f t="shared" si="6"/>
        <v>0</v>
      </c>
      <c r="G52" s="209">
        <f t="shared" si="6"/>
        <v>0</v>
      </c>
      <c r="H52" s="209">
        <f t="shared" si="6"/>
        <v>0</v>
      </c>
      <c r="I52" s="209">
        <f t="shared" si="6"/>
        <v>5.3754999999999997</v>
      </c>
      <c r="J52" s="210">
        <f t="shared" si="6"/>
        <v>5.5148000000000001</v>
      </c>
      <c r="K52" s="210">
        <f t="shared" si="6"/>
        <v>4.6531000000000002</v>
      </c>
      <c r="L52" s="210">
        <f t="shared" si="6"/>
        <v>4.5534999999999997</v>
      </c>
      <c r="M52" s="210">
        <f t="shared" si="6"/>
        <v>4.6677</v>
      </c>
      <c r="N52" s="210">
        <f t="shared" si="6"/>
        <v>4.742</v>
      </c>
      <c r="O52" s="210">
        <f t="shared" si="6"/>
        <v>4.6531000000000002</v>
      </c>
      <c r="P52" s="210">
        <f t="shared" si="7"/>
        <v>4.5815000000000001</v>
      </c>
      <c r="Q52" s="210">
        <f t="shared" si="7"/>
        <v>4.4984999999999999</v>
      </c>
      <c r="R52" s="210">
        <f t="shared" si="7"/>
        <v>4.5258000000000003</v>
      </c>
      <c r="S52" s="210">
        <f t="shared" si="7"/>
        <v>4.5534999999999997</v>
      </c>
      <c r="T52" s="210">
        <f t="shared" si="7"/>
        <v>4.4984999999999999</v>
      </c>
      <c r="U52" s="210">
        <f t="shared" si="7"/>
        <v>4.4447999999999999</v>
      </c>
      <c r="V52" s="210">
        <f t="shared" si="7"/>
        <v>4.4184000000000001</v>
      </c>
      <c r="W52" s="210">
        <f t="shared" si="7"/>
        <v>4.3794000000000004</v>
      </c>
      <c r="X52" s="210">
        <f t="shared" si="7"/>
        <v>4.3159000000000001</v>
      </c>
      <c r="Y52" s="210">
        <f t="shared" si="7"/>
        <v>4.2180999999999997</v>
      </c>
      <c r="Z52" s="210">
        <f t="shared" si="8"/>
        <v>4.1592000000000002</v>
      </c>
      <c r="AA52" s="210">
        <f t="shared" si="8"/>
        <v>4.2061999999999999</v>
      </c>
      <c r="AB52" s="210">
        <f t="shared" si="8"/>
        <v>4.2180999999999997</v>
      </c>
      <c r="AC52" s="210">
        <f t="shared" si="8"/>
        <v>4.1475999999999997</v>
      </c>
      <c r="AD52" s="210">
        <f t="shared" si="8"/>
        <v>3.9496000000000002</v>
      </c>
      <c r="AE52" s="210">
        <f t="shared" si="8"/>
        <v>3.7985000000000002</v>
      </c>
      <c r="AF52" s="210">
        <f t="shared" si="8"/>
        <v>3.6856</v>
      </c>
      <c r="AG52" s="210">
        <f t="shared" si="8"/>
        <v>3.4628000000000001</v>
      </c>
      <c r="AH52" s="210">
        <f t="shared" si="8"/>
        <v>3.0512000000000001</v>
      </c>
      <c r="AI52" s="210">
        <f t="shared" si="8"/>
        <v>2.9196</v>
      </c>
      <c r="AJ52" s="210">
        <f t="shared" si="9"/>
        <v>2.8147000000000002</v>
      </c>
      <c r="AK52" s="210">
        <f t="shared" si="9"/>
        <v>2.7321</v>
      </c>
      <c r="AL52" s="210">
        <f t="shared" si="9"/>
        <v>2.7023999999999999</v>
      </c>
      <c r="AM52" s="210">
        <f t="shared" si="9"/>
        <v>2.6076999999999999</v>
      </c>
      <c r="AN52" s="210">
        <f t="shared" si="9"/>
        <v>2.4449999999999998</v>
      </c>
      <c r="AO52" s="210">
        <f t="shared" si="9"/>
        <v>2.2907999999999999</v>
      </c>
      <c r="AP52" s="210">
        <f t="shared" si="9"/>
        <v>2.1547999999999998</v>
      </c>
      <c r="AQ52" s="210">
        <f t="shared" si="9"/>
        <v>2.1181000000000001</v>
      </c>
      <c r="AR52" s="210">
        <f t="shared" si="9"/>
        <v>2.0594999999999999</v>
      </c>
      <c r="AS52" s="210">
        <f t="shared" si="9"/>
        <v>2.0148999999999999</v>
      </c>
      <c r="AT52" s="210">
        <f t="shared" si="10"/>
        <v>2.0314000000000001</v>
      </c>
      <c r="AU52" s="210">
        <f t="shared" si="10"/>
        <v>2.0796000000000001</v>
      </c>
      <c r="AV52" s="210">
        <f t="shared" si="10"/>
        <v>2.0480999999999998</v>
      </c>
      <c r="AW52" s="210">
        <f t="shared" si="10"/>
        <v>1.996</v>
      </c>
      <c r="AX52" s="210">
        <f t="shared" si="10"/>
        <v>1.9643999999999999</v>
      </c>
      <c r="AY52" s="210">
        <f t="shared" si="10"/>
        <v>1.9238</v>
      </c>
      <c r="AZ52" s="210">
        <f t="shared" si="10"/>
        <v>1.8968</v>
      </c>
      <c r="BA52" s="210">
        <f t="shared" si="10"/>
        <v>1.8944000000000001</v>
      </c>
      <c r="BB52" s="210">
        <f t="shared" si="10"/>
        <v>1.8895999999999999</v>
      </c>
      <c r="BC52" s="210">
        <f t="shared" si="10"/>
        <v>1.8566</v>
      </c>
      <c r="BD52" s="210">
        <f t="shared" si="11"/>
        <v>1.8872</v>
      </c>
      <c r="BE52" s="210">
        <f t="shared" si="11"/>
        <v>1.8658999999999999</v>
      </c>
      <c r="BF52" s="210">
        <f t="shared" si="11"/>
        <v>1.8658999999999999</v>
      </c>
      <c r="BG52" s="210">
        <f t="shared" si="11"/>
        <v>1.8944000000000001</v>
      </c>
      <c r="BH52" s="210">
        <f t="shared" si="11"/>
        <v>1.8589</v>
      </c>
      <c r="BI52" s="210">
        <f t="shared" si="11"/>
        <v>1.8005</v>
      </c>
      <c r="BJ52" s="210">
        <f t="shared" si="11"/>
        <v>1.8113999999999999</v>
      </c>
      <c r="BK52" s="210">
        <f t="shared" si="11"/>
        <v>1.7854000000000001</v>
      </c>
      <c r="BL52" s="210">
        <f t="shared" si="11"/>
        <v>1.76</v>
      </c>
      <c r="BM52" s="210">
        <f t="shared" si="11"/>
        <v>1.6959</v>
      </c>
      <c r="BN52" s="210">
        <f t="shared" si="12"/>
        <v>1.6096999999999999</v>
      </c>
      <c r="BO52" s="210">
        <f t="shared" si="12"/>
        <v>1.5908</v>
      </c>
      <c r="BP52" s="210">
        <f t="shared" si="12"/>
        <v>1.5132000000000001</v>
      </c>
      <c r="BQ52" s="210">
        <f t="shared" si="12"/>
        <v>1.5657000000000001</v>
      </c>
      <c r="BR52" s="210">
        <f t="shared" si="12"/>
        <v>1.5527</v>
      </c>
      <c r="BS52" s="210">
        <f t="shared" si="12"/>
        <v>1.4816</v>
      </c>
      <c r="BT52" s="210">
        <f t="shared" si="12"/>
        <v>1.4612000000000001</v>
      </c>
      <c r="BU52" s="210">
        <f t="shared" si="12"/>
        <v>1.4598</v>
      </c>
      <c r="BV52" s="210">
        <f t="shared" si="12"/>
        <v>1.4699</v>
      </c>
      <c r="BW52" s="210">
        <f t="shared" si="12"/>
        <v>1.4890000000000001</v>
      </c>
      <c r="BX52" s="210">
        <f t="shared" si="13"/>
        <v>1.5101</v>
      </c>
      <c r="BY52" s="210">
        <f t="shared" si="13"/>
        <v>1.4728000000000001</v>
      </c>
      <c r="BZ52" s="210">
        <f t="shared" si="13"/>
        <v>1.4386000000000001</v>
      </c>
      <c r="CA52" s="210">
        <f t="shared" si="13"/>
        <v>1.4221999999999999</v>
      </c>
      <c r="CB52" s="210">
        <f t="shared" si="13"/>
        <v>1.429</v>
      </c>
      <c r="CC52" s="210">
        <f t="shared" si="13"/>
        <v>1.2992999999999999</v>
      </c>
      <c r="CD52" s="210">
        <f t="shared" si="13"/>
        <v>0.97899999999999998</v>
      </c>
      <c r="CE52" s="210">
        <f t="shared" si="14"/>
        <v>1</v>
      </c>
    </row>
    <row r="53" spans="1:83" x14ac:dyDescent="0.6">
      <c r="A53" s="205">
        <v>4</v>
      </c>
      <c r="B53" s="206" t="s">
        <v>183</v>
      </c>
      <c r="C53" s="7"/>
      <c r="D53" s="1">
        <v>4</v>
      </c>
      <c r="E53" s="207">
        <v>8</v>
      </c>
      <c r="F53" s="209">
        <f t="shared" si="6"/>
        <v>0</v>
      </c>
      <c r="G53" s="209">
        <f t="shared" si="6"/>
        <v>0</v>
      </c>
      <c r="H53" s="209">
        <f t="shared" si="6"/>
        <v>0</v>
      </c>
      <c r="I53" s="209">
        <f t="shared" si="6"/>
        <v>5.3754999999999997</v>
      </c>
      <c r="J53" s="210">
        <f t="shared" si="6"/>
        <v>5.5148000000000001</v>
      </c>
      <c r="K53" s="210">
        <f t="shared" si="6"/>
        <v>4.6531000000000002</v>
      </c>
      <c r="L53" s="210">
        <f t="shared" si="6"/>
        <v>4.5534999999999997</v>
      </c>
      <c r="M53" s="210">
        <f t="shared" si="6"/>
        <v>4.6677</v>
      </c>
      <c r="N53" s="210">
        <f t="shared" si="6"/>
        <v>4.742</v>
      </c>
      <c r="O53" s="210">
        <f t="shared" si="6"/>
        <v>4.6531000000000002</v>
      </c>
      <c r="P53" s="210">
        <f t="shared" si="7"/>
        <v>4.5815000000000001</v>
      </c>
      <c r="Q53" s="210">
        <f t="shared" si="7"/>
        <v>4.4984999999999999</v>
      </c>
      <c r="R53" s="210">
        <f t="shared" si="7"/>
        <v>4.5258000000000003</v>
      </c>
      <c r="S53" s="210">
        <f t="shared" si="7"/>
        <v>4.5534999999999997</v>
      </c>
      <c r="T53" s="210">
        <f t="shared" si="7"/>
        <v>4.4984999999999999</v>
      </c>
      <c r="U53" s="210">
        <f t="shared" si="7"/>
        <v>4.4447999999999999</v>
      </c>
      <c r="V53" s="210">
        <f t="shared" si="7"/>
        <v>4.4184000000000001</v>
      </c>
      <c r="W53" s="210">
        <f t="shared" si="7"/>
        <v>4.3794000000000004</v>
      </c>
      <c r="X53" s="210">
        <f t="shared" si="7"/>
        <v>4.3159000000000001</v>
      </c>
      <c r="Y53" s="210">
        <f t="shared" si="7"/>
        <v>4.2180999999999997</v>
      </c>
      <c r="Z53" s="210">
        <f t="shared" si="8"/>
        <v>4.1592000000000002</v>
      </c>
      <c r="AA53" s="210">
        <f t="shared" si="8"/>
        <v>4.2061999999999999</v>
      </c>
      <c r="AB53" s="210">
        <f t="shared" si="8"/>
        <v>4.2180999999999997</v>
      </c>
      <c r="AC53" s="210">
        <f t="shared" si="8"/>
        <v>4.1475999999999997</v>
      </c>
      <c r="AD53" s="210">
        <f t="shared" si="8"/>
        <v>3.9496000000000002</v>
      </c>
      <c r="AE53" s="210">
        <f t="shared" si="8"/>
        <v>3.7985000000000002</v>
      </c>
      <c r="AF53" s="210">
        <f t="shared" si="8"/>
        <v>3.6856</v>
      </c>
      <c r="AG53" s="210">
        <f t="shared" si="8"/>
        <v>3.4628000000000001</v>
      </c>
      <c r="AH53" s="210">
        <f t="shared" si="8"/>
        <v>3.0512000000000001</v>
      </c>
      <c r="AI53" s="210">
        <f t="shared" si="8"/>
        <v>2.9196</v>
      </c>
      <c r="AJ53" s="210">
        <f t="shared" si="9"/>
        <v>2.8147000000000002</v>
      </c>
      <c r="AK53" s="210">
        <f t="shared" si="9"/>
        <v>2.7321</v>
      </c>
      <c r="AL53" s="210">
        <f t="shared" si="9"/>
        <v>2.7023999999999999</v>
      </c>
      <c r="AM53" s="210">
        <f t="shared" si="9"/>
        <v>2.6076999999999999</v>
      </c>
      <c r="AN53" s="210">
        <f t="shared" si="9"/>
        <v>2.4449999999999998</v>
      </c>
      <c r="AO53" s="210">
        <f t="shared" si="9"/>
        <v>2.2907999999999999</v>
      </c>
      <c r="AP53" s="210">
        <f t="shared" si="9"/>
        <v>2.1547999999999998</v>
      </c>
      <c r="AQ53" s="210">
        <f t="shared" si="9"/>
        <v>2.1181000000000001</v>
      </c>
      <c r="AR53" s="210">
        <f t="shared" si="9"/>
        <v>2.0594999999999999</v>
      </c>
      <c r="AS53" s="210">
        <f t="shared" si="9"/>
        <v>2.0148999999999999</v>
      </c>
      <c r="AT53" s="210">
        <f t="shared" si="10"/>
        <v>2.0314000000000001</v>
      </c>
      <c r="AU53" s="210">
        <f t="shared" si="10"/>
        <v>2.0796000000000001</v>
      </c>
      <c r="AV53" s="210">
        <f t="shared" si="10"/>
        <v>2.0480999999999998</v>
      </c>
      <c r="AW53" s="210">
        <f t="shared" si="10"/>
        <v>1.996</v>
      </c>
      <c r="AX53" s="210">
        <f t="shared" si="10"/>
        <v>1.9643999999999999</v>
      </c>
      <c r="AY53" s="210">
        <f t="shared" si="10"/>
        <v>1.9238</v>
      </c>
      <c r="AZ53" s="210">
        <f t="shared" si="10"/>
        <v>1.8968</v>
      </c>
      <c r="BA53" s="210">
        <f t="shared" si="10"/>
        <v>1.8944000000000001</v>
      </c>
      <c r="BB53" s="210">
        <f t="shared" si="10"/>
        <v>1.8895999999999999</v>
      </c>
      <c r="BC53" s="210">
        <f t="shared" si="10"/>
        <v>1.8566</v>
      </c>
      <c r="BD53" s="210">
        <f t="shared" si="11"/>
        <v>1.8872</v>
      </c>
      <c r="BE53" s="210">
        <f t="shared" si="11"/>
        <v>1.8658999999999999</v>
      </c>
      <c r="BF53" s="210">
        <f t="shared" si="11"/>
        <v>1.8658999999999999</v>
      </c>
      <c r="BG53" s="210">
        <f t="shared" si="11"/>
        <v>1.8944000000000001</v>
      </c>
      <c r="BH53" s="210">
        <f t="shared" si="11"/>
        <v>1.8589</v>
      </c>
      <c r="BI53" s="210">
        <f t="shared" si="11"/>
        <v>1.8005</v>
      </c>
      <c r="BJ53" s="210">
        <f t="shared" si="11"/>
        <v>1.8113999999999999</v>
      </c>
      <c r="BK53" s="210">
        <f t="shared" si="11"/>
        <v>1.7854000000000001</v>
      </c>
      <c r="BL53" s="210">
        <f t="shared" si="11"/>
        <v>1.76</v>
      </c>
      <c r="BM53" s="210">
        <f t="shared" si="11"/>
        <v>1.6959</v>
      </c>
      <c r="BN53" s="210">
        <f t="shared" si="12"/>
        <v>1.6096999999999999</v>
      </c>
      <c r="BO53" s="210">
        <f t="shared" si="12"/>
        <v>1.5908</v>
      </c>
      <c r="BP53" s="210">
        <f t="shared" si="12"/>
        <v>1.5132000000000001</v>
      </c>
      <c r="BQ53" s="210">
        <f t="shared" si="12"/>
        <v>1.5657000000000001</v>
      </c>
      <c r="BR53" s="210">
        <f t="shared" si="12"/>
        <v>1.5527</v>
      </c>
      <c r="BS53" s="210">
        <f t="shared" si="12"/>
        <v>1.4816</v>
      </c>
      <c r="BT53" s="210">
        <f t="shared" si="12"/>
        <v>1.4612000000000001</v>
      </c>
      <c r="BU53" s="210">
        <f t="shared" si="12"/>
        <v>1.4598</v>
      </c>
      <c r="BV53" s="210">
        <f t="shared" si="12"/>
        <v>1.4699</v>
      </c>
      <c r="BW53" s="210">
        <f t="shared" si="12"/>
        <v>1.4890000000000001</v>
      </c>
      <c r="BX53" s="210">
        <f t="shared" si="13"/>
        <v>1.5101</v>
      </c>
      <c r="BY53" s="210">
        <f t="shared" si="13"/>
        <v>1.4728000000000001</v>
      </c>
      <c r="BZ53" s="210">
        <f t="shared" si="13"/>
        <v>1.4386000000000001</v>
      </c>
      <c r="CA53" s="210">
        <f t="shared" si="13"/>
        <v>1.4221999999999999</v>
      </c>
      <c r="CB53" s="210">
        <f t="shared" si="13"/>
        <v>1.429</v>
      </c>
      <c r="CC53" s="210">
        <f t="shared" si="13"/>
        <v>1.2992999999999999</v>
      </c>
      <c r="CD53" s="210">
        <f t="shared" si="13"/>
        <v>0.97899999999999998</v>
      </c>
      <c r="CE53" s="210">
        <f t="shared" si="14"/>
        <v>1</v>
      </c>
    </row>
    <row r="54" spans="1:83" x14ac:dyDescent="0.6">
      <c r="A54" s="205">
        <v>4</v>
      </c>
      <c r="B54" s="206" t="s">
        <v>184</v>
      </c>
      <c r="C54" s="7"/>
      <c r="D54" s="1">
        <v>3</v>
      </c>
      <c r="E54" s="207">
        <v>5</v>
      </c>
      <c r="F54" s="209">
        <f t="shared" si="6"/>
        <v>0</v>
      </c>
      <c r="G54" s="209">
        <f t="shared" si="6"/>
        <v>0</v>
      </c>
      <c r="H54" s="209">
        <f t="shared" si="6"/>
        <v>0</v>
      </c>
      <c r="I54" s="209">
        <f t="shared" si="6"/>
        <v>5.3754999999999997</v>
      </c>
      <c r="J54" s="210">
        <f t="shared" si="6"/>
        <v>5.5148000000000001</v>
      </c>
      <c r="K54" s="210">
        <f t="shared" si="6"/>
        <v>4.6531000000000002</v>
      </c>
      <c r="L54" s="210">
        <f t="shared" si="6"/>
        <v>4.5534999999999997</v>
      </c>
      <c r="M54" s="210">
        <f t="shared" si="6"/>
        <v>4.6677</v>
      </c>
      <c r="N54" s="210">
        <f t="shared" si="6"/>
        <v>4.742</v>
      </c>
      <c r="O54" s="210">
        <f t="shared" si="6"/>
        <v>4.6531000000000002</v>
      </c>
      <c r="P54" s="210">
        <f t="shared" si="7"/>
        <v>4.5815000000000001</v>
      </c>
      <c r="Q54" s="210">
        <f t="shared" si="7"/>
        <v>4.4984999999999999</v>
      </c>
      <c r="R54" s="210">
        <f t="shared" si="7"/>
        <v>4.5258000000000003</v>
      </c>
      <c r="S54" s="210">
        <f t="shared" si="7"/>
        <v>4.5534999999999997</v>
      </c>
      <c r="T54" s="210">
        <f t="shared" si="7"/>
        <v>4.4984999999999999</v>
      </c>
      <c r="U54" s="210">
        <f t="shared" si="7"/>
        <v>4.4447999999999999</v>
      </c>
      <c r="V54" s="210">
        <f t="shared" si="7"/>
        <v>4.4184000000000001</v>
      </c>
      <c r="W54" s="210">
        <f t="shared" si="7"/>
        <v>4.3794000000000004</v>
      </c>
      <c r="X54" s="210">
        <f t="shared" si="7"/>
        <v>4.3159000000000001</v>
      </c>
      <c r="Y54" s="210">
        <f t="shared" si="7"/>
        <v>4.2180999999999997</v>
      </c>
      <c r="Z54" s="210">
        <f t="shared" si="8"/>
        <v>4.1592000000000002</v>
      </c>
      <c r="AA54" s="210">
        <f t="shared" si="8"/>
        <v>4.2061999999999999</v>
      </c>
      <c r="AB54" s="210">
        <f t="shared" si="8"/>
        <v>4.2180999999999997</v>
      </c>
      <c r="AC54" s="210">
        <f t="shared" si="8"/>
        <v>4.1475999999999997</v>
      </c>
      <c r="AD54" s="210">
        <f t="shared" si="8"/>
        <v>3.9496000000000002</v>
      </c>
      <c r="AE54" s="210">
        <f t="shared" si="8"/>
        <v>3.7985000000000002</v>
      </c>
      <c r="AF54" s="210">
        <f t="shared" si="8"/>
        <v>3.6856</v>
      </c>
      <c r="AG54" s="210">
        <f t="shared" si="8"/>
        <v>3.4628000000000001</v>
      </c>
      <c r="AH54" s="210">
        <f t="shared" si="8"/>
        <v>3.0512000000000001</v>
      </c>
      <c r="AI54" s="210">
        <f t="shared" si="8"/>
        <v>2.9196</v>
      </c>
      <c r="AJ54" s="210">
        <f t="shared" si="9"/>
        <v>2.8147000000000002</v>
      </c>
      <c r="AK54" s="210">
        <f t="shared" si="9"/>
        <v>2.7321</v>
      </c>
      <c r="AL54" s="210">
        <f t="shared" si="9"/>
        <v>2.7023999999999999</v>
      </c>
      <c r="AM54" s="210">
        <f t="shared" si="9"/>
        <v>2.6076999999999999</v>
      </c>
      <c r="AN54" s="210">
        <f t="shared" si="9"/>
        <v>2.4449999999999998</v>
      </c>
      <c r="AO54" s="210">
        <f t="shared" si="9"/>
        <v>2.2907999999999999</v>
      </c>
      <c r="AP54" s="210">
        <f t="shared" si="9"/>
        <v>2.1547999999999998</v>
      </c>
      <c r="AQ54" s="210">
        <f t="shared" si="9"/>
        <v>2.1181000000000001</v>
      </c>
      <c r="AR54" s="210">
        <f t="shared" si="9"/>
        <v>2.0594999999999999</v>
      </c>
      <c r="AS54" s="210">
        <f t="shared" si="9"/>
        <v>2.0148999999999999</v>
      </c>
      <c r="AT54" s="210">
        <f t="shared" si="10"/>
        <v>2.0314000000000001</v>
      </c>
      <c r="AU54" s="210">
        <f t="shared" si="10"/>
        <v>2.0796000000000001</v>
      </c>
      <c r="AV54" s="210">
        <f t="shared" si="10"/>
        <v>2.0480999999999998</v>
      </c>
      <c r="AW54" s="210">
        <f t="shared" si="10"/>
        <v>1.996</v>
      </c>
      <c r="AX54" s="210">
        <f t="shared" si="10"/>
        <v>1.9643999999999999</v>
      </c>
      <c r="AY54" s="210">
        <f t="shared" si="10"/>
        <v>1.9238</v>
      </c>
      <c r="AZ54" s="210">
        <f t="shared" si="10"/>
        <v>1.8968</v>
      </c>
      <c r="BA54" s="210">
        <f t="shared" si="10"/>
        <v>1.8944000000000001</v>
      </c>
      <c r="BB54" s="210">
        <f t="shared" si="10"/>
        <v>1.8895999999999999</v>
      </c>
      <c r="BC54" s="210">
        <f t="shared" si="10"/>
        <v>1.8566</v>
      </c>
      <c r="BD54" s="210">
        <f t="shared" si="11"/>
        <v>1.8872</v>
      </c>
      <c r="BE54" s="210">
        <f t="shared" si="11"/>
        <v>1.8658999999999999</v>
      </c>
      <c r="BF54" s="210">
        <f t="shared" si="11"/>
        <v>1.8658999999999999</v>
      </c>
      <c r="BG54" s="210">
        <f t="shared" si="11"/>
        <v>1.8944000000000001</v>
      </c>
      <c r="BH54" s="210">
        <f t="shared" si="11"/>
        <v>1.8589</v>
      </c>
      <c r="BI54" s="210">
        <f t="shared" si="11"/>
        <v>1.8005</v>
      </c>
      <c r="BJ54" s="210">
        <f t="shared" si="11"/>
        <v>1.8113999999999999</v>
      </c>
      <c r="BK54" s="210">
        <f t="shared" si="11"/>
        <v>1.7854000000000001</v>
      </c>
      <c r="BL54" s="210">
        <f t="shared" si="11"/>
        <v>1.76</v>
      </c>
      <c r="BM54" s="210">
        <f t="shared" si="11"/>
        <v>1.6959</v>
      </c>
      <c r="BN54" s="210">
        <f t="shared" si="12"/>
        <v>1.6096999999999999</v>
      </c>
      <c r="BO54" s="210">
        <f t="shared" si="12"/>
        <v>1.5908</v>
      </c>
      <c r="BP54" s="210">
        <f t="shared" si="12"/>
        <v>1.5132000000000001</v>
      </c>
      <c r="BQ54" s="210">
        <f t="shared" si="12"/>
        <v>1.5657000000000001</v>
      </c>
      <c r="BR54" s="210">
        <f t="shared" si="12"/>
        <v>1.5527</v>
      </c>
      <c r="BS54" s="210">
        <f t="shared" si="12"/>
        <v>1.4816</v>
      </c>
      <c r="BT54" s="210">
        <f t="shared" si="12"/>
        <v>1.4612000000000001</v>
      </c>
      <c r="BU54" s="210">
        <f t="shared" si="12"/>
        <v>1.4598</v>
      </c>
      <c r="BV54" s="210">
        <f t="shared" si="12"/>
        <v>1.4699</v>
      </c>
      <c r="BW54" s="210">
        <f t="shared" si="12"/>
        <v>1.4890000000000001</v>
      </c>
      <c r="BX54" s="210">
        <f t="shared" si="13"/>
        <v>1.5101</v>
      </c>
      <c r="BY54" s="210">
        <f t="shared" si="13"/>
        <v>1.4728000000000001</v>
      </c>
      <c r="BZ54" s="210">
        <f t="shared" si="13"/>
        <v>1.4386000000000001</v>
      </c>
      <c r="CA54" s="210">
        <f t="shared" si="13"/>
        <v>1.4221999999999999</v>
      </c>
      <c r="CB54" s="210">
        <f t="shared" si="13"/>
        <v>1.429</v>
      </c>
      <c r="CC54" s="210">
        <f t="shared" si="13"/>
        <v>1.2992999999999999</v>
      </c>
      <c r="CD54" s="210">
        <f t="shared" si="13"/>
        <v>0.97899999999999998</v>
      </c>
      <c r="CE54" s="210">
        <f t="shared" si="14"/>
        <v>1</v>
      </c>
    </row>
    <row r="55" spans="1:83" x14ac:dyDescent="0.6">
      <c r="A55" s="205">
        <v>4</v>
      </c>
      <c r="B55" s="206" t="s">
        <v>185</v>
      </c>
      <c r="C55" s="7"/>
      <c r="D55" s="1">
        <v>5</v>
      </c>
      <c r="E55" s="207">
        <v>5</v>
      </c>
      <c r="F55" s="209">
        <f t="shared" si="6"/>
        <v>0</v>
      </c>
      <c r="G55" s="209">
        <f t="shared" si="6"/>
        <v>0</v>
      </c>
      <c r="H55" s="209">
        <f t="shared" si="6"/>
        <v>0</v>
      </c>
      <c r="I55" s="209">
        <f t="shared" si="6"/>
        <v>5.3754999999999997</v>
      </c>
      <c r="J55" s="210">
        <f t="shared" si="6"/>
        <v>5.5148000000000001</v>
      </c>
      <c r="K55" s="210">
        <f t="shared" si="6"/>
        <v>4.6531000000000002</v>
      </c>
      <c r="L55" s="210">
        <f t="shared" si="6"/>
        <v>4.5534999999999997</v>
      </c>
      <c r="M55" s="210">
        <f t="shared" si="6"/>
        <v>4.6677</v>
      </c>
      <c r="N55" s="210">
        <f t="shared" si="6"/>
        <v>4.742</v>
      </c>
      <c r="O55" s="210">
        <f t="shared" si="6"/>
        <v>4.6531000000000002</v>
      </c>
      <c r="P55" s="210">
        <f t="shared" si="7"/>
        <v>4.5815000000000001</v>
      </c>
      <c r="Q55" s="210">
        <f t="shared" si="7"/>
        <v>4.4984999999999999</v>
      </c>
      <c r="R55" s="210">
        <f t="shared" si="7"/>
        <v>4.5258000000000003</v>
      </c>
      <c r="S55" s="210">
        <f t="shared" si="7"/>
        <v>4.5534999999999997</v>
      </c>
      <c r="T55" s="210">
        <f t="shared" si="7"/>
        <v>4.4984999999999999</v>
      </c>
      <c r="U55" s="210">
        <f t="shared" si="7"/>
        <v>4.4447999999999999</v>
      </c>
      <c r="V55" s="210">
        <f t="shared" si="7"/>
        <v>4.4184000000000001</v>
      </c>
      <c r="W55" s="210">
        <f t="shared" si="7"/>
        <v>4.3794000000000004</v>
      </c>
      <c r="X55" s="210">
        <f t="shared" si="7"/>
        <v>4.3159000000000001</v>
      </c>
      <c r="Y55" s="210">
        <f t="shared" si="7"/>
        <v>4.2180999999999997</v>
      </c>
      <c r="Z55" s="210">
        <f t="shared" si="8"/>
        <v>4.1592000000000002</v>
      </c>
      <c r="AA55" s="210">
        <f t="shared" si="8"/>
        <v>4.2061999999999999</v>
      </c>
      <c r="AB55" s="210">
        <f t="shared" si="8"/>
        <v>4.2180999999999997</v>
      </c>
      <c r="AC55" s="210">
        <f t="shared" si="8"/>
        <v>4.1475999999999997</v>
      </c>
      <c r="AD55" s="210">
        <f t="shared" si="8"/>
        <v>3.9496000000000002</v>
      </c>
      <c r="AE55" s="210">
        <f t="shared" si="8"/>
        <v>3.7985000000000002</v>
      </c>
      <c r="AF55" s="210">
        <f t="shared" si="8"/>
        <v>3.6856</v>
      </c>
      <c r="AG55" s="210">
        <f t="shared" si="8"/>
        <v>3.4628000000000001</v>
      </c>
      <c r="AH55" s="210">
        <f t="shared" si="8"/>
        <v>3.0512000000000001</v>
      </c>
      <c r="AI55" s="210">
        <f t="shared" si="8"/>
        <v>2.9196</v>
      </c>
      <c r="AJ55" s="210">
        <f t="shared" si="9"/>
        <v>2.8147000000000002</v>
      </c>
      <c r="AK55" s="210">
        <f t="shared" si="9"/>
        <v>2.7321</v>
      </c>
      <c r="AL55" s="210">
        <f t="shared" si="9"/>
        <v>2.7023999999999999</v>
      </c>
      <c r="AM55" s="210">
        <f t="shared" si="9"/>
        <v>2.6076999999999999</v>
      </c>
      <c r="AN55" s="210">
        <f t="shared" si="9"/>
        <v>2.4449999999999998</v>
      </c>
      <c r="AO55" s="210">
        <f t="shared" si="9"/>
        <v>2.2907999999999999</v>
      </c>
      <c r="AP55" s="210">
        <f t="shared" si="9"/>
        <v>2.1547999999999998</v>
      </c>
      <c r="AQ55" s="210">
        <f t="shared" si="9"/>
        <v>2.1181000000000001</v>
      </c>
      <c r="AR55" s="210">
        <f t="shared" si="9"/>
        <v>2.0594999999999999</v>
      </c>
      <c r="AS55" s="210">
        <f t="shared" si="9"/>
        <v>2.0148999999999999</v>
      </c>
      <c r="AT55" s="210">
        <f t="shared" si="10"/>
        <v>2.0314000000000001</v>
      </c>
      <c r="AU55" s="210">
        <f t="shared" si="10"/>
        <v>2.0796000000000001</v>
      </c>
      <c r="AV55" s="210">
        <f t="shared" si="10"/>
        <v>2.0480999999999998</v>
      </c>
      <c r="AW55" s="210">
        <f t="shared" si="10"/>
        <v>1.996</v>
      </c>
      <c r="AX55" s="210">
        <f t="shared" si="10"/>
        <v>1.9643999999999999</v>
      </c>
      <c r="AY55" s="210">
        <f t="shared" si="10"/>
        <v>1.9238</v>
      </c>
      <c r="AZ55" s="210">
        <f t="shared" si="10"/>
        <v>1.8968</v>
      </c>
      <c r="BA55" s="210">
        <f t="shared" si="10"/>
        <v>1.8944000000000001</v>
      </c>
      <c r="BB55" s="210">
        <f t="shared" si="10"/>
        <v>1.8895999999999999</v>
      </c>
      <c r="BC55" s="210">
        <f t="shared" si="10"/>
        <v>1.8566</v>
      </c>
      <c r="BD55" s="210">
        <f t="shared" si="11"/>
        <v>1.8872</v>
      </c>
      <c r="BE55" s="210">
        <f t="shared" si="11"/>
        <v>1.8658999999999999</v>
      </c>
      <c r="BF55" s="210">
        <f t="shared" si="11"/>
        <v>1.8658999999999999</v>
      </c>
      <c r="BG55" s="210">
        <f t="shared" si="11"/>
        <v>1.8944000000000001</v>
      </c>
      <c r="BH55" s="210">
        <f t="shared" si="11"/>
        <v>1.8589</v>
      </c>
      <c r="BI55" s="210">
        <f t="shared" si="11"/>
        <v>1.8005</v>
      </c>
      <c r="BJ55" s="210">
        <f t="shared" si="11"/>
        <v>1.8113999999999999</v>
      </c>
      <c r="BK55" s="210">
        <f t="shared" si="11"/>
        <v>1.7854000000000001</v>
      </c>
      <c r="BL55" s="210">
        <f t="shared" si="11"/>
        <v>1.76</v>
      </c>
      <c r="BM55" s="210">
        <f t="shared" si="11"/>
        <v>1.6959</v>
      </c>
      <c r="BN55" s="210">
        <f t="shared" si="12"/>
        <v>1.6096999999999999</v>
      </c>
      <c r="BO55" s="210">
        <f t="shared" si="12"/>
        <v>1.5908</v>
      </c>
      <c r="BP55" s="210">
        <f t="shared" si="12"/>
        <v>1.5132000000000001</v>
      </c>
      <c r="BQ55" s="210">
        <f t="shared" si="12"/>
        <v>1.5657000000000001</v>
      </c>
      <c r="BR55" s="210">
        <f t="shared" si="12"/>
        <v>1.5527</v>
      </c>
      <c r="BS55" s="210">
        <f t="shared" si="12"/>
        <v>1.4816</v>
      </c>
      <c r="BT55" s="210">
        <f t="shared" si="12"/>
        <v>1.4612000000000001</v>
      </c>
      <c r="BU55" s="210">
        <f t="shared" si="12"/>
        <v>1.4598</v>
      </c>
      <c r="BV55" s="210">
        <f t="shared" si="12"/>
        <v>1.4699</v>
      </c>
      <c r="BW55" s="210">
        <f t="shared" si="12"/>
        <v>1.4890000000000001</v>
      </c>
      <c r="BX55" s="210">
        <f t="shared" si="13"/>
        <v>1.5101</v>
      </c>
      <c r="BY55" s="210">
        <f t="shared" si="13"/>
        <v>1.4728000000000001</v>
      </c>
      <c r="BZ55" s="210">
        <f t="shared" si="13"/>
        <v>1.4386000000000001</v>
      </c>
      <c r="CA55" s="210">
        <f t="shared" si="13"/>
        <v>1.4221999999999999</v>
      </c>
      <c r="CB55" s="210">
        <f t="shared" si="13"/>
        <v>1.429</v>
      </c>
      <c r="CC55" s="210">
        <f t="shared" si="13"/>
        <v>1.2992999999999999</v>
      </c>
      <c r="CD55" s="210">
        <f t="shared" si="13"/>
        <v>0.97899999999999998</v>
      </c>
      <c r="CE55" s="210">
        <f t="shared" si="14"/>
        <v>1</v>
      </c>
    </row>
    <row r="56" spans="1:83" x14ac:dyDescent="0.6">
      <c r="A56" s="205">
        <v>4</v>
      </c>
      <c r="B56" s="206" t="s">
        <v>186</v>
      </c>
      <c r="C56" s="7"/>
      <c r="D56" s="1">
        <v>8</v>
      </c>
      <c r="E56" s="207">
        <v>8</v>
      </c>
      <c r="F56" s="209">
        <f t="shared" ref="F56:O65" si="15">VLOOKUP($A56,$A$11:$CE$14,F$44)</f>
        <v>0</v>
      </c>
      <c r="G56" s="209">
        <f t="shared" si="15"/>
        <v>0</v>
      </c>
      <c r="H56" s="209">
        <f t="shared" si="15"/>
        <v>0</v>
      </c>
      <c r="I56" s="209">
        <f t="shared" si="15"/>
        <v>5.3754999999999997</v>
      </c>
      <c r="J56" s="210">
        <f t="shared" si="15"/>
        <v>5.5148000000000001</v>
      </c>
      <c r="K56" s="210">
        <f t="shared" si="15"/>
        <v>4.6531000000000002</v>
      </c>
      <c r="L56" s="210">
        <f t="shared" si="15"/>
        <v>4.5534999999999997</v>
      </c>
      <c r="M56" s="210">
        <f t="shared" si="15"/>
        <v>4.6677</v>
      </c>
      <c r="N56" s="210">
        <f t="shared" si="15"/>
        <v>4.742</v>
      </c>
      <c r="O56" s="210">
        <f t="shared" si="15"/>
        <v>4.6531000000000002</v>
      </c>
      <c r="P56" s="210">
        <f t="shared" ref="P56:Y65" si="16">VLOOKUP($A56,$A$11:$CE$14,P$44)</f>
        <v>4.5815000000000001</v>
      </c>
      <c r="Q56" s="210">
        <f t="shared" si="16"/>
        <v>4.4984999999999999</v>
      </c>
      <c r="R56" s="210">
        <f t="shared" si="16"/>
        <v>4.5258000000000003</v>
      </c>
      <c r="S56" s="210">
        <f t="shared" si="16"/>
        <v>4.5534999999999997</v>
      </c>
      <c r="T56" s="210">
        <f t="shared" si="16"/>
        <v>4.4984999999999999</v>
      </c>
      <c r="U56" s="210">
        <f t="shared" si="16"/>
        <v>4.4447999999999999</v>
      </c>
      <c r="V56" s="210">
        <f t="shared" si="16"/>
        <v>4.4184000000000001</v>
      </c>
      <c r="W56" s="210">
        <f t="shared" si="16"/>
        <v>4.3794000000000004</v>
      </c>
      <c r="X56" s="210">
        <f t="shared" si="16"/>
        <v>4.3159000000000001</v>
      </c>
      <c r="Y56" s="210">
        <f t="shared" si="16"/>
        <v>4.2180999999999997</v>
      </c>
      <c r="Z56" s="210">
        <f t="shared" ref="Z56:AI65" si="17">VLOOKUP($A56,$A$11:$CE$14,Z$44)</f>
        <v>4.1592000000000002</v>
      </c>
      <c r="AA56" s="210">
        <f t="shared" si="17"/>
        <v>4.2061999999999999</v>
      </c>
      <c r="AB56" s="210">
        <f t="shared" si="17"/>
        <v>4.2180999999999997</v>
      </c>
      <c r="AC56" s="210">
        <f t="shared" si="17"/>
        <v>4.1475999999999997</v>
      </c>
      <c r="AD56" s="210">
        <f t="shared" si="17"/>
        <v>3.9496000000000002</v>
      </c>
      <c r="AE56" s="210">
        <f t="shared" si="17"/>
        <v>3.7985000000000002</v>
      </c>
      <c r="AF56" s="210">
        <f t="shared" si="17"/>
        <v>3.6856</v>
      </c>
      <c r="AG56" s="210">
        <f t="shared" si="17"/>
        <v>3.4628000000000001</v>
      </c>
      <c r="AH56" s="210">
        <f t="shared" si="17"/>
        <v>3.0512000000000001</v>
      </c>
      <c r="AI56" s="210">
        <f t="shared" si="17"/>
        <v>2.9196</v>
      </c>
      <c r="AJ56" s="210">
        <f t="shared" ref="AJ56:AS65" si="18">VLOOKUP($A56,$A$11:$CE$14,AJ$44)</f>
        <v>2.8147000000000002</v>
      </c>
      <c r="AK56" s="210">
        <f t="shared" si="18"/>
        <v>2.7321</v>
      </c>
      <c r="AL56" s="210">
        <f t="shared" si="18"/>
        <v>2.7023999999999999</v>
      </c>
      <c r="AM56" s="210">
        <f t="shared" si="18"/>
        <v>2.6076999999999999</v>
      </c>
      <c r="AN56" s="210">
        <f t="shared" si="18"/>
        <v>2.4449999999999998</v>
      </c>
      <c r="AO56" s="210">
        <f t="shared" si="18"/>
        <v>2.2907999999999999</v>
      </c>
      <c r="AP56" s="210">
        <f t="shared" si="18"/>
        <v>2.1547999999999998</v>
      </c>
      <c r="AQ56" s="210">
        <f t="shared" si="18"/>
        <v>2.1181000000000001</v>
      </c>
      <c r="AR56" s="210">
        <f t="shared" si="18"/>
        <v>2.0594999999999999</v>
      </c>
      <c r="AS56" s="210">
        <f t="shared" si="18"/>
        <v>2.0148999999999999</v>
      </c>
      <c r="AT56" s="210">
        <f t="shared" ref="AT56:BC65" si="19">VLOOKUP($A56,$A$11:$CE$14,AT$44)</f>
        <v>2.0314000000000001</v>
      </c>
      <c r="AU56" s="210">
        <f t="shared" si="19"/>
        <v>2.0796000000000001</v>
      </c>
      <c r="AV56" s="210">
        <f t="shared" si="19"/>
        <v>2.0480999999999998</v>
      </c>
      <c r="AW56" s="210">
        <f t="shared" si="19"/>
        <v>1.996</v>
      </c>
      <c r="AX56" s="210">
        <f t="shared" si="19"/>
        <v>1.9643999999999999</v>
      </c>
      <c r="AY56" s="210">
        <f t="shared" si="19"/>
        <v>1.9238</v>
      </c>
      <c r="AZ56" s="210">
        <f t="shared" si="19"/>
        <v>1.8968</v>
      </c>
      <c r="BA56" s="210">
        <f t="shared" si="19"/>
        <v>1.8944000000000001</v>
      </c>
      <c r="BB56" s="210">
        <f t="shared" si="19"/>
        <v>1.8895999999999999</v>
      </c>
      <c r="BC56" s="210">
        <f t="shared" si="19"/>
        <v>1.8566</v>
      </c>
      <c r="BD56" s="210">
        <f t="shared" ref="BD56:BM65" si="20">VLOOKUP($A56,$A$11:$CE$14,BD$44)</f>
        <v>1.8872</v>
      </c>
      <c r="BE56" s="210">
        <f t="shared" si="20"/>
        <v>1.8658999999999999</v>
      </c>
      <c r="BF56" s="210">
        <f t="shared" si="20"/>
        <v>1.8658999999999999</v>
      </c>
      <c r="BG56" s="210">
        <f t="shared" si="20"/>
        <v>1.8944000000000001</v>
      </c>
      <c r="BH56" s="210">
        <f t="shared" si="20"/>
        <v>1.8589</v>
      </c>
      <c r="BI56" s="210">
        <f t="shared" si="20"/>
        <v>1.8005</v>
      </c>
      <c r="BJ56" s="210">
        <f t="shared" si="20"/>
        <v>1.8113999999999999</v>
      </c>
      <c r="BK56" s="210">
        <f t="shared" si="20"/>
        <v>1.7854000000000001</v>
      </c>
      <c r="BL56" s="210">
        <f t="shared" si="20"/>
        <v>1.76</v>
      </c>
      <c r="BM56" s="210">
        <f t="shared" si="20"/>
        <v>1.6959</v>
      </c>
      <c r="BN56" s="210">
        <f t="shared" ref="BN56:BW65" si="21">VLOOKUP($A56,$A$11:$CE$14,BN$44)</f>
        <v>1.6096999999999999</v>
      </c>
      <c r="BO56" s="210">
        <f t="shared" si="21"/>
        <v>1.5908</v>
      </c>
      <c r="BP56" s="210">
        <f t="shared" si="21"/>
        <v>1.5132000000000001</v>
      </c>
      <c r="BQ56" s="210">
        <f t="shared" si="21"/>
        <v>1.5657000000000001</v>
      </c>
      <c r="BR56" s="210">
        <f t="shared" si="21"/>
        <v>1.5527</v>
      </c>
      <c r="BS56" s="210">
        <f t="shared" si="21"/>
        <v>1.4816</v>
      </c>
      <c r="BT56" s="210">
        <f t="shared" si="21"/>
        <v>1.4612000000000001</v>
      </c>
      <c r="BU56" s="210">
        <f t="shared" si="21"/>
        <v>1.4598</v>
      </c>
      <c r="BV56" s="210">
        <f t="shared" si="21"/>
        <v>1.4699</v>
      </c>
      <c r="BW56" s="210">
        <f t="shared" si="21"/>
        <v>1.4890000000000001</v>
      </c>
      <c r="BX56" s="210">
        <f t="shared" ref="BX56:CD71" si="22">VLOOKUP($A56,$A$11:$CE$14,BX$44)</f>
        <v>1.5101</v>
      </c>
      <c r="BY56" s="210">
        <f t="shared" si="22"/>
        <v>1.4728000000000001</v>
      </c>
      <c r="BZ56" s="210">
        <f t="shared" si="22"/>
        <v>1.4386000000000001</v>
      </c>
      <c r="CA56" s="210">
        <f t="shared" si="22"/>
        <v>1.4221999999999999</v>
      </c>
      <c r="CB56" s="210">
        <f t="shared" si="22"/>
        <v>1.429</v>
      </c>
      <c r="CC56" s="210">
        <f t="shared" si="22"/>
        <v>1.2992999999999999</v>
      </c>
      <c r="CD56" s="210">
        <f t="shared" si="13"/>
        <v>0.97899999999999998</v>
      </c>
      <c r="CE56" s="210">
        <f t="shared" si="14"/>
        <v>1</v>
      </c>
    </row>
    <row r="57" spans="1:83" x14ac:dyDescent="0.6">
      <c r="A57" s="205">
        <v>4</v>
      </c>
      <c r="B57" s="206" t="s">
        <v>187</v>
      </c>
      <c r="C57" s="7"/>
      <c r="D57" s="1">
        <v>45</v>
      </c>
      <c r="E57" s="207">
        <v>55</v>
      </c>
      <c r="F57" s="209">
        <f t="shared" si="15"/>
        <v>0</v>
      </c>
      <c r="G57" s="209">
        <f t="shared" si="15"/>
        <v>0</v>
      </c>
      <c r="H57" s="209">
        <f t="shared" si="15"/>
        <v>0</v>
      </c>
      <c r="I57" s="209">
        <f t="shared" si="15"/>
        <v>5.3754999999999997</v>
      </c>
      <c r="J57" s="210">
        <f t="shared" si="15"/>
        <v>5.5148000000000001</v>
      </c>
      <c r="K57" s="210">
        <f t="shared" si="15"/>
        <v>4.6531000000000002</v>
      </c>
      <c r="L57" s="210">
        <f t="shared" si="15"/>
        <v>4.5534999999999997</v>
      </c>
      <c r="M57" s="210">
        <f t="shared" si="15"/>
        <v>4.6677</v>
      </c>
      <c r="N57" s="210">
        <f t="shared" si="15"/>
        <v>4.742</v>
      </c>
      <c r="O57" s="210">
        <f t="shared" si="15"/>
        <v>4.6531000000000002</v>
      </c>
      <c r="P57" s="210">
        <f t="shared" si="16"/>
        <v>4.5815000000000001</v>
      </c>
      <c r="Q57" s="210">
        <f t="shared" si="16"/>
        <v>4.4984999999999999</v>
      </c>
      <c r="R57" s="210">
        <f t="shared" si="16"/>
        <v>4.5258000000000003</v>
      </c>
      <c r="S57" s="210">
        <f t="shared" si="16"/>
        <v>4.5534999999999997</v>
      </c>
      <c r="T57" s="210">
        <f t="shared" si="16"/>
        <v>4.4984999999999999</v>
      </c>
      <c r="U57" s="210">
        <f t="shared" si="16"/>
        <v>4.4447999999999999</v>
      </c>
      <c r="V57" s="210">
        <f t="shared" si="16"/>
        <v>4.4184000000000001</v>
      </c>
      <c r="W57" s="210">
        <f t="shared" si="16"/>
        <v>4.3794000000000004</v>
      </c>
      <c r="X57" s="210">
        <f t="shared" si="16"/>
        <v>4.3159000000000001</v>
      </c>
      <c r="Y57" s="210">
        <f t="shared" si="16"/>
        <v>4.2180999999999997</v>
      </c>
      <c r="Z57" s="210">
        <f t="shared" si="17"/>
        <v>4.1592000000000002</v>
      </c>
      <c r="AA57" s="210">
        <f t="shared" si="17"/>
        <v>4.2061999999999999</v>
      </c>
      <c r="AB57" s="210">
        <f t="shared" si="17"/>
        <v>4.2180999999999997</v>
      </c>
      <c r="AC57" s="210">
        <f t="shared" si="17"/>
        <v>4.1475999999999997</v>
      </c>
      <c r="AD57" s="210">
        <f t="shared" si="17"/>
        <v>3.9496000000000002</v>
      </c>
      <c r="AE57" s="210">
        <f t="shared" si="17"/>
        <v>3.7985000000000002</v>
      </c>
      <c r="AF57" s="210">
        <f t="shared" si="17"/>
        <v>3.6856</v>
      </c>
      <c r="AG57" s="210">
        <f t="shared" si="17"/>
        <v>3.4628000000000001</v>
      </c>
      <c r="AH57" s="210">
        <f t="shared" si="17"/>
        <v>3.0512000000000001</v>
      </c>
      <c r="AI57" s="210">
        <f t="shared" si="17"/>
        <v>2.9196</v>
      </c>
      <c r="AJ57" s="210">
        <f t="shared" si="18"/>
        <v>2.8147000000000002</v>
      </c>
      <c r="AK57" s="210">
        <f t="shared" si="18"/>
        <v>2.7321</v>
      </c>
      <c r="AL57" s="210">
        <f t="shared" si="18"/>
        <v>2.7023999999999999</v>
      </c>
      <c r="AM57" s="210">
        <f t="shared" si="18"/>
        <v>2.6076999999999999</v>
      </c>
      <c r="AN57" s="210">
        <f t="shared" si="18"/>
        <v>2.4449999999999998</v>
      </c>
      <c r="AO57" s="210">
        <f t="shared" si="18"/>
        <v>2.2907999999999999</v>
      </c>
      <c r="AP57" s="210">
        <f t="shared" si="18"/>
        <v>2.1547999999999998</v>
      </c>
      <c r="AQ57" s="210">
        <f t="shared" si="18"/>
        <v>2.1181000000000001</v>
      </c>
      <c r="AR57" s="210">
        <f t="shared" si="18"/>
        <v>2.0594999999999999</v>
      </c>
      <c r="AS57" s="210">
        <f t="shared" si="18"/>
        <v>2.0148999999999999</v>
      </c>
      <c r="AT57" s="210">
        <f t="shared" si="19"/>
        <v>2.0314000000000001</v>
      </c>
      <c r="AU57" s="210">
        <f t="shared" si="19"/>
        <v>2.0796000000000001</v>
      </c>
      <c r="AV57" s="210">
        <f t="shared" si="19"/>
        <v>2.0480999999999998</v>
      </c>
      <c r="AW57" s="210">
        <f t="shared" si="19"/>
        <v>1.996</v>
      </c>
      <c r="AX57" s="210">
        <f t="shared" si="19"/>
        <v>1.9643999999999999</v>
      </c>
      <c r="AY57" s="210">
        <f t="shared" si="19"/>
        <v>1.9238</v>
      </c>
      <c r="AZ57" s="210">
        <f t="shared" si="19"/>
        <v>1.8968</v>
      </c>
      <c r="BA57" s="210">
        <f t="shared" si="19"/>
        <v>1.8944000000000001</v>
      </c>
      <c r="BB57" s="210">
        <f t="shared" si="19"/>
        <v>1.8895999999999999</v>
      </c>
      <c r="BC57" s="210">
        <f t="shared" si="19"/>
        <v>1.8566</v>
      </c>
      <c r="BD57" s="210">
        <f t="shared" si="20"/>
        <v>1.8872</v>
      </c>
      <c r="BE57" s="210">
        <f t="shared" si="20"/>
        <v>1.8658999999999999</v>
      </c>
      <c r="BF57" s="210">
        <f t="shared" si="20"/>
        <v>1.8658999999999999</v>
      </c>
      <c r="BG57" s="210">
        <f t="shared" si="20"/>
        <v>1.8944000000000001</v>
      </c>
      <c r="BH57" s="210">
        <f t="shared" si="20"/>
        <v>1.8589</v>
      </c>
      <c r="BI57" s="210">
        <f t="shared" si="20"/>
        <v>1.8005</v>
      </c>
      <c r="BJ57" s="210">
        <f t="shared" si="20"/>
        <v>1.8113999999999999</v>
      </c>
      <c r="BK57" s="210">
        <f t="shared" si="20"/>
        <v>1.7854000000000001</v>
      </c>
      <c r="BL57" s="210">
        <f t="shared" si="20"/>
        <v>1.76</v>
      </c>
      <c r="BM57" s="210">
        <f t="shared" si="20"/>
        <v>1.6959</v>
      </c>
      <c r="BN57" s="210">
        <f t="shared" si="21"/>
        <v>1.6096999999999999</v>
      </c>
      <c r="BO57" s="210">
        <f t="shared" si="21"/>
        <v>1.5908</v>
      </c>
      <c r="BP57" s="210">
        <f t="shared" si="21"/>
        <v>1.5132000000000001</v>
      </c>
      <c r="BQ57" s="210">
        <f t="shared" si="21"/>
        <v>1.5657000000000001</v>
      </c>
      <c r="BR57" s="210">
        <f t="shared" si="21"/>
        <v>1.5527</v>
      </c>
      <c r="BS57" s="210">
        <f t="shared" si="21"/>
        <v>1.4816</v>
      </c>
      <c r="BT57" s="210">
        <f t="shared" si="21"/>
        <v>1.4612000000000001</v>
      </c>
      <c r="BU57" s="210">
        <f t="shared" si="21"/>
        <v>1.4598</v>
      </c>
      <c r="BV57" s="210">
        <f t="shared" si="21"/>
        <v>1.4699</v>
      </c>
      <c r="BW57" s="210">
        <f t="shared" si="21"/>
        <v>1.4890000000000001</v>
      </c>
      <c r="BX57" s="210">
        <f t="shared" si="22"/>
        <v>1.5101</v>
      </c>
      <c r="BY57" s="210">
        <f t="shared" si="22"/>
        <v>1.4728000000000001</v>
      </c>
      <c r="BZ57" s="210">
        <f t="shared" si="22"/>
        <v>1.4386000000000001</v>
      </c>
      <c r="CA57" s="210">
        <f t="shared" si="22"/>
        <v>1.4221999999999999</v>
      </c>
      <c r="CB57" s="210">
        <f t="shared" si="22"/>
        <v>1.429</v>
      </c>
      <c r="CC57" s="210">
        <f t="shared" si="22"/>
        <v>1.2992999999999999</v>
      </c>
      <c r="CD57" s="210">
        <f t="shared" si="13"/>
        <v>0.97899999999999998</v>
      </c>
      <c r="CE57" s="210">
        <f t="shared" si="14"/>
        <v>1</v>
      </c>
    </row>
    <row r="58" spans="1:83" x14ac:dyDescent="0.6">
      <c r="A58" s="205">
        <v>4</v>
      </c>
      <c r="B58" s="206" t="s">
        <v>188</v>
      </c>
      <c r="C58" s="7"/>
      <c r="D58" s="1">
        <v>25</v>
      </c>
      <c r="E58" s="207">
        <v>25</v>
      </c>
      <c r="F58" s="209">
        <f t="shared" si="15"/>
        <v>0</v>
      </c>
      <c r="G58" s="209">
        <f t="shared" si="15"/>
        <v>0</v>
      </c>
      <c r="H58" s="209">
        <f t="shared" si="15"/>
        <v>0</v>
      </c>
      <c r="I58" s="209">
        <f t="shared" si="15"/>
        <v>5.3754999999999997</v>
      </c>
      <c r="J58" s="210">
        <f t="shared" si="15"/>
        <v>5.5148000000000001</v>
      </c>
      <c r="K58" s="210">
        <f t="shared" si="15"/>
        <v>4.6531000000000002</v>
      </c>
      <c r="L58" s="210">
        <f t="shared" si="15"/>
        <v>4.5534999999999997</v>
      </c>
      <c r="M58" s="210">
        <f t="shared" si="15"/>
        <v>4.6677</v>
      </c>
      <c r="N58" s="210">
        <f t="shared" si="15"/>
        <v>4.742</v>
      </c>
      <c r="O58" s="210">
        <f t="shared" si="15"/>
        <v>4.6531000000000002</v>
      </c>
      <c r="P58" s="210">
        <f t="shared" si="16"/>
        <v>4.5815000000000001</v>
      </c>
      <c r="Q58" s="210">
        <f t="shared" si="16"/>
        <v>4.4984999999999999</v>
      </c>
      <c r="R58" s="210">
        <f t="shared" si="16"/>
        <v>4.5258000000000003</v>
      </c>
      <c r="S58" s="210">
        <f t="shared" si="16"/>
        <v>4.5534999999999997</v>
      </c>
      <c r="T58" s="210">
        <f t="shared" si="16"/>
        <v>4.4984999999999999</v>
      </c>
      <c r="U58" s="210">
        <f t="shared" si="16"/>
        <v>4.4447999999999999</v>
      </c>
      <c r="V58" s="210">
        <f t="shared" si="16"/>
        <v>4.4184000000000001</v>
      </c>
      <c r="W58" s="210">
        <f t="shared" si="16"/>
        <v>4.3794000000000004</v>
      </c>
      <c r="X58" s="210">
        <f t="shared" si="16"/>
        <v>4.3159000000000001</v>
      </c>
      <c r="Y58" s="210">
        <f t="shared" si="16"/>
        <v>4.2180999999999997</v>
      </c>
      <c r="Z58" s="210">
        <f t="shared" si="17"/>
        <v>4.1592000000000002</v>
      </c>
      <c r="AA58" s="210">
        <f t="shared" si="17"/>
        <v>4.2061999999999999</v>
      </c>
      <c r="AB58" s="210">
        <f t="shared" si="17"/>
        <v>4.2180999999999997</v>
      </c>
      <c r="AC58" s="210">
        <f t="shared" si="17"/>
        <v>4.1475999999999997</v>
      </c>
      <c r="AD58" s="210">
        <f t="shared" si="17"/>
        <v>3.9496000000000002</v>
      </c>
      <c r="AE58" s="210">
        <f t="shared" si="17"/>
        <v>3.7985000000000002</v>
      </c>
      <c r="AF58" s="210">
        <f t="shared" si="17"/>
        <v>3.6856</v>
      </c>
      <c r="AG58" s="210">
        <f t="shared" si="17"/>
        <v>3.4628000000000001</v>
      </c>
      <c r="AH58" s="210">
        <f t="shared" si="17"/>
        <v>3.0512000000000001</v>
      </c>
      <c r="AI58" s="210">
        <f t="shared" si="17"/>
        <v>2.9196</v>
      </c>
      <c r="AJ58" s="210">
        <f t="shared" si="18"/>
        <v>2.8147000000000002</v>
      </c>
      <c r="AK58" s="210">
        <f t="shared" si="18"/>
        <v>2.7321</v>
      </c>
      <c r="AL58" s="210">
        <f t="shared" si="18"/>
        <v>2.7023999999999999</v>
      </c>
      <c r="AM58" s="210">
        <f t="shared" si="18"/>
        <v>2.6076999999999999</v>
      </c>
      <c r="AN58" s="210">
        <f t="shared" si="18"/>
        <v>2.4449999999999998</v>
      </c>
      <c r="AO58" s="210">
        <f t="shared" si="18"/>
        <v>2.2907999999999999</v>
      </c>
      <c r="AP58" s="210">
        <f t="shared" si="18"/>
        <v>2.1547999999999998</v>
      </c>
      <c r="AQ58" s="210">
        <f t="shared" si="18"/>
        <v>2.1181000000000001</v>
      </c>
      <c r="AR58" s="210">
        <f t="shared" si="18"/>
        <v>2.0594999999999999</v>
      </c>
      <c r="AS58" s="210">
        <f t="shared" si="18"/>
        <v>2.0148999999999999</v>
      </c>
      <c r="AT58" s="210">
        <f t="shared" si="19"/>
        <v>2.0314000000000001</v>
      </c>
      <c r="AU58" s="210">
        <f t="shared" si="19"/>
        <v>2.0796000000000001</v>
      </c>
      <c r="AV58" s="210">
        <f t="shared" si="19"/>
        <v>2.0480999999999998</v>
      </c>
      <c r="AW58" s="210">
        <f t="shared" si="19"/>
        <v>1.996</v>
      </c>
      <c r="AX58" s="210">
        <f t="shared" si="19"/>
        <v>1.9643999999999999</v>
      </c>
      <c r="AY58" s="210">
        <f t="shared" si="19"/>
        <v>1.9238</v>
      </c>
      <c r="AZ58" s="210">
        <f t="shared" si="19"/>
        <v>1.8968</v>
      </c>
      <c r="BA58" s="210">
        <f t="shared" si="19"/>
        <v>1.8944000000000001</v>
      </c>
      <c r="BB58" s="210">
        <f t="shared" si="19"/>
        <v>1.8895999999999999</v>
      </c>
      <c r="BC58" s="210">
        <f t="shared" si="19"/>
        <v>1.8566</v>
      </c>
      <c r="BD58" s="210">
        <f t="shared" si="20"/>
        <v>1.8872</v>
      </c>
      <c r="BE58" s="210">
        <f t="shared" si="20"/>
        <v>1.8658999999999999</v>
      </c>
      <c r="BF58" s="210">
        <f t="shared" si="20"/>
        <v>1.8658999999999999</v>
      </c>
      <c r="BG58" s="210">
        <f t="shared" si="20"/>
        <v>1.8944000000000001</v>
      </c>
      <c r="BH58" s="210">
        <f t="shared" si="20"/>
        <v>1.8589</v>
      </c>
      <c r="BI58" s="210">
        <f t="shared" si="20"/>
        <v>1.8005</v>
      </c>
      <c r="BJ58" s="210">
        <f t="shared" si="20"/>
        <v>1.8113999999999999</v>
      </c>
      <c r="BK58" s="210">
        <f t="shared" si="20"/>
        <v>1.7854000000000001</v>
      </c>
      <c r="BL58" s="210">
        <f t="shared" si="20"/>
        <v>1.76</v>
      </c>
      <c r="BM58" s="210">
        <f t="shared" si="20"/>
        <v>1.6959</v>
      </c>
      <c r="BN58" s="210">
        <f t="shared" si="21"/>
        <v>1.6096999999999999</v>
      </c>
      <c r="BO58" s="210">
        <f t="shared" si="21"/>
        <v>1.5908</v>
      </c>
      <c r="BP58" s="210">
        <f t="shared" si="21"/>
        <v>1.5132000000000001</v>
      </c>
      <c r="BQ58" s="210">
        <f t="shared" si="21"/>
        <v>1.5657000000000001</v>
      </c>
      <c r="BR58" s="210">
        <f t="shared" si="21"/>
        <v>1.5527</v>
      </c>
      <c r="BS58" s="210">
        <f t="shared" si="21"/>
        <v>1.4816</v>
      </c>
      <c r="BT58" s="210">
        <f t="shared" si="21"/>
        <v>1.4612000000000001</v>
      </c>
      <c r="BU58" s="210">
        <f t="shared" si="21"/>
        <v>1.4598</v>
      </c>
      <c r="BV58" s="210">
        <f t="shared" si="21"/>
        <v>1.4699</v>
      </c>
      <c r="BW58" s="210">
        <f t="shared" si="21"/>
        <v>1.4890000000000001</v>
      </c>
      <c r="BX58" s="210">
        <f t="shared" si="22"/>
        <v>1.5101</v>
      </c>
      <c r="BY58" s="210">
        <f t="shared" si="22"/>
        <v>1.4728000000000001</v>
      </c>
      <c r="BZ58" s="210">
        <f t="shared" si="22"/>
        <v>1.4386000000000001</v>
      </c>
      <c r="CA58" s="210">
        <f t="shared" si="22"/>
        <v>1.4221999999999999</v>
      </c>
      <c r="CB58" s="210">
        <f t="shared" si="22"/>
        <v>1.429</v>
      </c>
      <c r="CC58" s="210">
        <f t="shared" si="22"/>
        <v>1.2992999999999999</v>
      </c>
      <c r="CD58" s="210">
        <f t="shared" si="13"/>
        <v>0.97899999999999998</v>
      </c>
      <c r="CE58" s="210">
        <f t="shared" si="14"/>
        <v>1</v>
      </c>
    </row>
    <row r="59" spans="1:83" x14ac:dyDescent="0.6">
      <c r="A59" s="205">
        <v>4</v>
      </c>
      <c r="B59" s="206" t="s">
        <v>189</v>
      </c>
      <c r="C59" s="7"/>
      <c r="D59" s="1">
        <v>25</v>
      </c>
      <c r="E59" s="207">
        <v>25</v>
      </c>
      <c r="F59" s="209">
        <f t="shared" si="15"/>
        <v>0</v>
      </c>
      <c r="G59" s="209">
        <f t="shared" si="15"/>
        <v>0</v>
      </c>
      <c r="H59" s="209">
        <f t="shared" si="15"/>
        <v>0</v>
      </c>
      <c r="I59" s="209">
        <f t="shared" si="15"/>
        <v>5.3754999999999997</v>
      </c>
      <c r="J59" s="210">
        <f t="shared" si="15"/>
        <v>5.5148000000000001</v>
      </c>
      <c r="K59" s="210">
        <f t="shared" si="15"/>
        <v>4.6531000000000002</v>
      </c>
      <c r="L59" s="210">
        <f t="shared" si="15"/>
        <v>4.5534999999999997</v>
      </c>
      <c r="M59" s="210">
        <f t="shared" si="15"/>
        <v>4.6677</v>
      </c>
      <c r="N59" s="210">
        <f t="shared" si="15"/>
        <v>4.742</v>
      </c>
      <c r="O59" s="210">
        <f t="shared" si="15"/>
        <v>4.6531000000000002</v>
      </c>
      <c r="P59" s="210">
        <f t="shared" si="16"/>
        <v>4.5815000000000001</v>
      </c>
      <c r="Q59" s="210">
        <f t="shared" si="16"/>
        <v>4.4984999999999999</v>
      </c>
      <c r="R59" s="210">
        <f t="shared" si="16"/>
        <v>4.5258000000000003</v>
      </c>
      <c r="S59" s="210">
        <f t="shared" si="16"/>
        <v>4.5534999999999997</v>
      </c>
      <c r="T59" s="210">
        <f t="shared" si="16"/>
        <v>4.4984999999999999</v>
      </c>
      <c r="U59" s="210">
        <f t="shared" si="16"/>
        <v>4.4447999999999999</v>
      </c>
      <c r="V59" s="210">
        <f t="shared" si="16"/>
        <v>4.4184000000000001</v>
      </c>
      <c r="W59" s="210">
        <f t="shared" si="16"/>
        <v>4.3794000000000004</v>
      </c>
      <c r="X59" s="210">
        <f t="shared" si="16"/>
        <v>4.3159000000000001</v>
      </c>
      <c r="Y59" s="210">
        <f t="shared" si="16"/>
        <v>4.2180999999999997</v>
      </c>
      <c r="Z59" s="210">
        <f t="shared" si="17"/>
        <v>4.1592000000000002</v>
      </c>
      <c r="AA59" s="210">
        <f t="shared" si="17"/>
        <v>4.2061999999999999</v>
      </c>
      <c r="AB59" s="210">
        <f t="shared" si="17"/>
        <v>4.2180999999999997</v>
      </c>
      <c r="AC59" s="210">
        <f t="shared" si="17"/>
        <v>4.1475999999999997</v>
      </c>
      <c r="AD59" s="210">
        <f t="shared" si="17"/>
        <v>3.9496000000000002</v>
      </c>
      <c r="AE59" s="210">
        <f t="shared" si="17"/>
        <v>3.7985000000000002</v>
      </c>
      <c r="AF59" s="210">
        <f t="shared" si="17"/>
        <v>3.6856</v>
      </c>
      <c r="AG59" s="210">
        <f t="shared" si="17"/>
        <v>3.4628000000000001</v>
      </c>
      <c r="AH59" s="210">
        <f t="shared" si="17"/>
        <v>3.0512000000000001</v>
      </c>
      <c r="AI59" s="210">
        <f t="shared" si="17"/>
        <v>2.9196</v>
      </c>
      <c r="AJ59" s="210">
        <f t="shared" si="18"/>
        <v>2.8147000000000002</v>
      </c>
      <c r="AK59" s="210">
        <f t="shared" si="18"/>
        <v>2.7321</v>
      </c>
      <c r="AL59" s="210">
        <f t="shared" si="18"/>
        <v>2.7023999999999999</v>
      </c>
      <c r="AM59" s="210">
        <f t="shared" si="18"/>
        <v>2.6076999999999999</v>
      </c>
      <c r="AN59" s="210">
        <f t="shared" si="18"/>
        <v>2.4449999999999998</v>
      </c>
      <c r="AO59" s="210">
        <f t="shared" si="18"/>
        <v>2.2907999999999999</v>
      </c>
      <c r="AP59" s="210">
        <f t="shared" si="18"/>
        <v>2.1547999999999998</v>
      </c>
      <c r="AQ59" s="210">
        <f t="shared" si="18"/>
        <v>2.1181000000000001</v>
      </c>
      <c r="AR59" s="210">
        <f t="shared" si="18"/>
        <v>2.0594999999999999</v>
      </c>
      <c r="AS59" s="210">
        <f t="shared" si="18"/>
        <v>2.0148999999999999</v>
      </c>
      <c r="AT59" s="210">
        <f t="shared" si="19"/>
        <v>2.0314000000000001</v>
      </c>
      <c r="AU59" s="210">
        <f t="shared" si="19"/>
        <v>2.0796000000000001</v>
      </c>
      <c r="AV59" s="210">
        <f t="shared" si="19"/>
        <v>2.0480999999999998</v>
      </c>
      <c r="AW59" s="210">
        <f t="shared" si="19"/>
        <v>1.996</v>
      </c>
      <c r="AX59" s="210">
        <f t="shared" si="19"/>
        <v>1.9643999999999999</v>
      </c>
      <c r="AY59" s="210">
        <f t="shared" si="19"/>
        <v>1.9238</v>
      </c>
      <c r="AZ59" s="210">
        <f t="shared" si="19"/>
        <v>1.8968</v>
      </c>
      <c r="BA59" s="210">
        <f t="shared" si="19"/>
        <v>1.8944000000000001</v>
      </c>
      <c r="BB59" s="210">
        <f t="shared" si="19"/>
        <v>1.8895999999999999</v>
      </c>
      <c r="BC59" s="210">
        <f t="shared" si="19"/>
        <v>1.8566</v>
      </c>
      <c r="BD59" s="210">
        <f t="shared" si="20"/>
        <v>1.8872</v>
      </c>
      <c r="BE59" s="210">
        <f t="shared" si="20"/>
        <v>1.8658999999999999</v>
      </c>
      <c r="BF59" s="210">
        <f t="shared" si="20"/>
        <v>1.8658999999999999</v>
      </c>
      <c r="BG59" s="210">
        <f t="shared" si="20"/>
        <v>1.8944000000000001</v>
      </c>
      <c r="BH59" s="210">
        <f t="shared" si="20"/>
        <v>1.8589</v>
      </c>
      <c r="BI59" s="210">
        <f t="shared" si="20"/>
        <v>1.8005</v>
      </c>
      <c r="BJ59" s="210">
        <f t="shared" si="20"/>
        <v>1.8113999999999999</v>
      </c>
      <c r="BK59" s="210">
        <f t="shared" si="20"/>
        <v>1.7854000000000001</v>
      </c>
      <c r="BL59" s="210">
        <f t="shared" si="20"/>
        <v>1.76</v>
      </c>
      <c r="BM59" s="210">
        <f t="shared" si="20"/>
        <v>1.6959</v>
      </c>
      <c r="BN59" s="210">
        <f t="shared" si="21"/>
        <v>1.6096999999999999</v>
      </c>
      <c r="BO59" s="210">
        <f t="shared" si="21"/>
        <v>1.5908</v>
      </c>
      <c r="BP59" s="210">
        <f t="shared" si="21"/>
        <v>1.5132000000000001</v>
      </c>
      <c r="BQ59" s="210">
        <f t="shared" si="21"/>
        <v>1.5657000000000001</v>
      </c>
      <c r="BR59" s="210">
        <f t="shared" si="21"/>
        <v>1.5527</v>
      </c>
      <c r="BS59" s="210">
        <f t="shared" si="21"/>
        <v>1.4816</v>
      </c>
      <c r="BT59" s="210">
        <f t="shared" si="21"/>
        <v>1.4612000000000001</v>
      </c>
      <c r="BU59" s="210">
        <f t="shared" si="21"/>
        <v>1.4598</v>
      </c>
      <c r="BV59" s="210">
        <f t="shared" si="21"/>
        <v>1.4699</v>
      </c>
      <c r="BW59" s="210">
        <f t="shared" si="21"/>
        <v>1.4890000000000001</v>
      </c>
      <c r="BX59" s="210">
        <f t="shared" si="22"/>
        <v>1.5101</v>
      </c>
      <c r="BY59" s="210">
        <f t="shared" si="22"/>
        <v>1.4728000000000001</v>
      </c>
      <c r="BZ59" s="210">
        <f t="shared" si="22"/>
        <v>1.4386000000000001</v>
      </c>
      <c r="CA59" s="210">
        <f t="shared" si="22"/>
        <v>1.4221999999999999</v>
      </c>
      <c r="CB59" s="210">
        <f t="shared" si="22"/>
        <v>1.429</v>
      </c>
      <c r="CC59" s="210">
        <f t="shared" si="22"/>
        <v>1.2992999999999999</v>
      </c>
      <c r="CD59" s="210">
        <f t="shared" si="13"/>
        <v>0.97899999999999998</v>
      </c>
      <c r="CE59" s="210">
        <f t="shared" si="14"/>
        <v>1</v>
      </c>
    </row>
    <row r="60" spans="1:83" x14ac:dyDescent="0.6">
      <c r="A60" s="205">
        <v>4</v>
      </c>
      <c r="B60" s="206" t="s">
        <v>190</v>
      </c>
      <c r="C60" s="7"/>
      <c r="D60" s="1">
        <v>25</v>
      </c>
      <c r="E60" s="207">
        <v>25</v>
      </c>
      <c r="F60" s="209">
        <f t="shared" si="15"/>
        <v>0</v>
      </c>
      <c r="G60" s="209">
        <f t="shared" si="15"/>
        <v>0</v>
      </c>
      <c r="H60" s="209">
        <f t="shared" si="15"/>
        <v>0</v>
      </c>
      <c r="I60" s="209">
        <f t="shared" si="15"/>
        <v>5.3754999999999997</v>
      </c>
      <c r="J60" s="210">
        <f t="shared" si="15"/>
        <v>5.5148000000000001</v>
      </c>
      <c r="K60" s="210">
        <f t="shared" si="15"/>
        <v>4.6531000000000002</v>
      </c>
      <c r="L60" s="210">
        <f t="shared" si="15"/>
        <v>4.5534999999999997</v>
      </c>
      <c r="M60" s="210">
        <f t="shared" si="15"/>
        <v>4.6677</v>
      </c>
      <c r="N60" s="210">
        <f t="shared" si="15"/>
        <v>4.742</v>
      </c>
      <c r="O60" s="210">
        <f t="shared" si="15"/>
        <v>4.6531000000000002</v>
      </c>
      <c r="P60" s="210">
        <f t="shared" si="16"/>
        <v>4.5815000000000001</v>
      </c>
      <c r="Q60" s="210">
        <f t="shared" si="16"/>
        <v>4.4984999999999999</v>
      </c>
      <c r="R60" s="210">
        <f t="shared" si="16"/>
        <v>4.5258000000000003</v>
      </c>
      <c r="S60" s="210">
        <f t="shared" si="16"/>
        <v>4.5534999999999997</v>
      </c>
      <c r="T60" s="210">
        <f t="shared" si="16"/>
        <v>4.4984999999999999</v>
      </c>
      <c r="U60" s="210">
        <f t="shared" si="16"/>
        <v>4.4447999999999999</v>
      </c>
      <c r="V60" s="210">
        <f t="shared" si="16"/>
        <v>4.4184000000000001</v>
      </c>
      <c r="W60" s="210">
        <f t="shared" si="16"/>
        <v>4.3794000000000004</v>
      </c>
      <c r="X60" s="210">
        <f t="shared" si="16"/>
        <v>4.3159000000000001</v>
      </c>
      <c r="Y60" s="210">
        <f t="shared" si="16"/>
        <v>4.2180999999999997</v>
      </c>
      <c r="Z60" s="210">
        <f t="shared" si="17"/>
        <v>4.1592000000000002</v>
      </c>
      <c r="AA60" s="210">
        <f t="shared" si="17"/>
        <v>4.2061999999999999</v>
      </c>
      <c r="AB60" s="210">
        <f t="shared" si="17"/>
        <v>4.2180999999999997</v>
      </c>
      <c r="AC60" s="210">
        <f t="shared" si="17"/>
        <v>4.1475999999999997</v>
      </c>
      <c r="AD60" s="210">
        <f t="shared" si="17"/>
        <v>3.9496000000000002</v>
      </c>
      <c r="AE60" s="210">
        <f t="shared" si="17"/>
        <v>3.7985000000000002</v>
      </c>
      <c r="AF60" s="210">
        <f t="shared" si="17"/>
        <v>3.6856</v>
      </c>
      <c r="AG60" s="210">
        <f t="shared" si="17"/>
        <v>3.4628000000000001</v>
      </c>
      <c r="AH60" s="210">
        <f t="shared" si="17"/>
        <v>3.0512000000000001</v>
      </c>
      <c r="AI60" s="210">
        <f t="shared" si="17"/>
        <v>2.9196</v>
      </c>
      <c r="AJ60" s="210">
        <f t="shared" si="18"/>
        <v>2.8147000000000002</v>
      </c>
      <c r="AK60" s="210">
        <f t="shared" si="18"/>
        <v>2.7321</v>
      </c>
      <c r="AL60" s="210">
        <f t="shared" si="18"/>
        <v>2.7023999999999999</v>
      </c>
      <c r="AM60" s="210">
        <f t="shared" si="18"/>
        <v>2.6076999999999999</v>
      </c>
      <c r="AN60" s="210">
        <f t="shared" si="18"/>
        <v>2.4449999999999998</v>
      </c>
      <c r="AO60" s="210">
        <f t="shared" si="18"/>
        <v>2.2907999999999999</v>
      </c>
      <c r="AP60" s="210">
        <f t="shared" si="18"/>
        <v>2.1547999999999998</v>
      </c>
      <c r="AQ60" s="210">
        <f t="shared" si="18"/>
        <v>2.1181000000000001</v>
      </c>
      <c r="AR60" s="210">
        <f t="shared" si="18"/>
        <v>2.0594999999999999</v>
      </c>
      <c r="AS60" s="210">
        <f t="shared" si="18"/>
        <v>2.0148999999999999</v>
      </c>
      <c r="AT60" s="210">
        <f t="shared" si="19"/>
        <v>2.0314000000000001</v>
      </c>
      <c r="AU60" s="210">
        <f t="shared" si="19"/>
        <v>2.0796000000000001</v>
      </c>
      <c r="AV60" s="210">
        <f t="shared" si="19"/>
        <v>2.0480999999999998</v>
      </c>
      <c r="AW60" s="210">
        <f t="shared" si="19"/>
        <v>1.996</v>
      </c>
      <c r="AX60" s="210">
        <f t="shared" si="19"/>
        <v>1.9643999999999999</v>
      </c>
      <c r="AY60" s="210">
        <f t="shared" si="19"/>
        <v>1.9238</v>
      </c>
      <c r="AZ60" s="210">
        <f t="shared" si="19"/>
        <v>1.8968</v>
      </c>
      <c r="BA60" s="210">
        <f t="shared" si="19"/>
        <v>1.8944000000000001</v>
      </c>
      <c r="BB60" s="210">
        <f t="shared" si="19"/>
        <v>1.8895999999999999</v>
      </c>
      <c r="BC60" s="210">
        <f t="shared" si="19"/>
        <v>1.8566</v>
      </c>
      <c r="BD60" s="210">
        <f t="shared" si="20"/>
        <v>1.8872</v>
      </c>
      <c r="BE60" s="210">
        <f t="shared" si="20"/>
        <v>1.8658999999999999</v>
      </c>
      <c r="BF60" s="210">
        <f t="shared" si="20"/>
        <v>1.8658999999999999</v>
      </c>
      <c r="BG60" s="210">
        <f t="shared" si="20"/>
        <v>1.8944000000000001</v>
      </c>
      <c r="BH60" s="210">
        <f t="shared" si="20"/>
        <v>1.8589</v>
      </c>
      <c r="BI60" s="210">
        <f t="shared" si="20"/>
        <v>1.8005</v>
      </c>
      <c r="BJ60" s="210">
        <f t="shared" si="20"/>
        <v>1.8113999999999999</v>
      </c>
      <c r="BK60" s="210">
        <f t="shared" si="20"/>
        <v>1.7854000000000001</v>
      </c>
      <c r="BL60" s="210">
        <f t="shared" si="20"/>
        <v>1.76</v>
      </c>
      <c r="BM60" s="210">
        <f t="shared" si="20"/>
        <v>1.6959</v>
      </c>
      <c r="BN60" s="210">
        <f t="shared" si="21"/>
        <v>1.6096999999999999</v>
      </c>
      <c r="BO60" s="210">
        <f t="shared" si="21"/>
        <v>1.5908</v>
      </c>
      <c r="BP60" s="210">
        <f t="shared" si="21"/>
        <v>1.5132000000000001</v>
      </c>
      <c r="BQ60" s="210">
        <f t="shared" si="21"/>
        <v>1.5657000000000001</v>
      </c>
      <c r="BR60" s="210">
        <f t="shared" si="21"/>
        <v>1.5527</v>
      </c>
      <c r="BS60" s="210">
        <f t="shared" si="21"/>
        <v>1.4816</v>
      </c>
      <c r="BT60" s="210">
        <f t="shared" si="21"/>
        <v>1.4612000000000001</v>
      </c>
      <c r="BU60" s="210">
        <f t="shared" si="21"/>
        <v>1.4598</v>
      </c>
      <c r="BV60" s="210">
        <f t="shared" si="21"/>
        <v>1.4699</v>
      </c>
      <c r="BW60" s="210">
        <f t="shared" si="21"/>
        <v>1.4890000000000001</v>
      </c>
      <c r="BX60" s="210">
        <f t="shared" si="22"/>
        <v>1.5101</v>
      </c>
      <c r="BY60" s="210">
        <f t="shared" si="22"/>
        <v>1.4728000000000001</v>
      </c>
      <c r="BZ60" s="210">
        <f t="shared" si="22"/>
        <v>1.4386000000000001</v>
      </c>
      <c r="CA60" s="210">
        <f t="shared" si="22"/>
        <v>1.4221999999999999</v>
      </c>
      <c r="CB60" s="210">
        <f t="shared" si="22"/>
        <v>1.429</v>
      </c>
      <c r="CC60" s="210">
        <f t="shared" si="22"/>
        <v>1.2992999999999999</v>
      </c>
      <c r="CD60" s="210">
        <f t="shared" si="13"/>
        <v>0.97899999999999998</v>
      </c>
      <c r="CE60" s="210">
        <f t="shared" si="14"/>
        <v>1</v>
      </c>
    </row>
    <row r="61" spans="1:83" x14ac:dyDescent="0.6">
      <c r="A61" s="205">
        <v>4</v>
      </c>
      <c r="B61" s="206" t="s">
        <v>191</v>
      </c>
      <c r="C61" s="7"/>
      <c r="D61" s="1">
        <v>25</v>
      </c>
      <c r="E61" s="207">
        <v>25</v>
      </c>
      <c r="F61" s="209">
        <f t="shared" si="15"/>
        <v>0</v>
      </c>
      <c r="G61" s="209">
        <f t="shared" si="15"/>
        <v>0</v>
      </c>
      <c r="H61" s="209">
        <f t="shared" si="15"/>
        <v>0</v>
      </c>
      <c r="I61" s="209">
        <f t="shared" si="15"/>
        <v>5.3754999999999997</v>
      </c>
      <c r="J61" s="210">
        <f t="shared" si="15"/>
        <v>5.5148000000000001</v>
      </c>
      <c r="K61" s="210">
        <f t="shared" si="15"/>
        <v>4.6531000000000002</v>
      </c>
      <c r="L61" s="210">
        <f t="shared" si="15"/>
        <v>4.5534999999999997</v>
      </c>
      <c r="M61" s="210">
        <f t="shared" si="15"/>
        <v>4.6677</v>
      </c>
      <c r="N61" s="210">
        <f t="shared" si="15"/>
        <v>4.742</v>
      </c>
      <c r="O61" s="210">
        <f t="shared" si="15"/>
        <v>4.6531000000000002</v>
      </c>
      <c r="P61" s="210">
        <f t="shared" si="16"/>
        <v>4.5815000000000001</v>
      </c>
      <c r="Q61" s="210">
        <f t="shared" si="16"/>
        <v>4.4984999999999999</v>
      </c>
      <c r="R61" s="210">
        <f t="shared" si="16"/>
        <v>4.5258000000000003</v>
      </c>
      <c r="S61" s="210">
        <f t="shared" si="16"/>
        <v>4.5534999999999997</v>
      </c>
      <c r="T61" s="210">
        <f t="shared" si="16"/>
        <v>4.4984999999999999</v>
      </c>
      <c r="U61" s="210">
        <f t="shared" si="16"/>
        <v>4.4447999999999999</v>
      </c>
      <c r="V61" s="210">
        <f t="shared" si="16"/>
        <v>4.4184000000000001</v>
      </c>
      <c r="W61" s="210">
        <f t="shared" si="16"/>
        <v>4.3794000000000004</v>
      </c>
      <c r="X61" s="210">
        <f t="shared" si="16"/>
        <v>4.3159000000000001</v>
      </c>
      <c r="Y61" s="210">
        <f t="shared" si="16"/>
        <v>4.2180999999999997</v>
      </c>
      <c r="Z61" s="210">
        <f t="shared" si="17"/>
        <v>4.1592000000000002</v>
      </c>
      <c r="AA61" s="210">
        <f t="shared" si="17"/>
        <v>4.2061999999999999</v>
      </c>
      <c r="AB61" s="210">
        <f t="shared" si="17"/>
        <v>4.2180999999999997</v>
      </c>
      <c r="AC61" s="210">
        <f t="shared" si="17"/>
        <v>4.1475999999999997</v>
      </c>
      <c r="AD61" s="210">
        <f t="shared" si="17"/>
        <v>3.9496000000000002</v>
      </c>
      <c r="AE61" s="210">
        <f t="shared" si="17"/>
        <v>3.7985000000000002</v>
      </c>
      <c r="AF61" s="210">
        <f t="shared" si="17"/>
        <v>3.6856</v>
      </c>
      <c r="AG61" s="210">
        <f t="shared" si="17"/>
        <v>3.4628000000000001</v>
      </c>
      <c r="AH61" s="210">
        <f t="shared" si="17"/>
        <v>3.0512000000000001</v>
      </c>
      <c r="AI61" s="210">
        <f t="shared" si="17"/>
        <v>2.9196</v>
      </c>
      <c r="AJ61" s="210">
        <f t="shared" si="18"/>
        <v>2.8147000000000002</v>
      </c>
      <c r="AK61" s="210">
        <f t="shared" si="18"/>
        <v>2.7321</v>
      </c>
      <c r="AL61" s="210">
        <f t="shared" si="18"/>
        <v>2.7023999999999999</v>
      </c>
      <c r="AM61" s="210">
        <f t="shared" si="18"/>
        <v>2.6076999999999999</v>
      </c>
      <c r="AN61" s="210">
        <f t="shared" si="18"/>
        <v>2.4449999999999998</v>
      </c>
      <c r="AO61" s="210">
        <f t="shared" si="18"/>
        <v>2.2907999999999999</v>
      </c>
      <c r="AP61" s="210">
        <f t="shared" si="18"/>
        <v>2.1547999999999998</v>
      </c>
      <c r="AQ61" s="210">
        <f t="shared" si="18"/>
        <v>2.1181000000000001</v>
      </c>
      <c r="AR61" s="210">
        <f t="shared" si="18"/>
        <v>2.0594999999999999</v>
      </c>
      <c r="AS61" s="210">
        <f t="shared" si="18"/>
        <v>2.0148999999999999</v>
      </c>
      <c r="AT61" s="210">
        <f t="shared" si="19"/>
        <v>2.0314000000000001</v>
      </c>
      <c r="AU61" s="210">
        <f t="shared" si="19"/>
        <v>2.0796000000000001</v>
      </c>
      <c r="AV61" s="210">
        <f t="shared" si="19"/>
        <v>2.0480999999999998</v>
      </c>
      <c r="AW61" s="210">
        <f t="shared" si="19"/>
        <v>1.996</v>
      </c>
      <c r="AX61" s="210">
        <f t="shared" si="19"/>
        <v>1.9643999999999999</v>
      </c>
      <c r="AY61" s="210">
        <f t="shared" si="19"/>
        <v>1.9238</v>
      </c>
      <c r="AZ61" s="210">
        <f t="shared" si="19"/>
        <v>1.8968</v>
      </c>
      <c r="BA61" s="210">
        <f t="shared" si="19"/>
        <v>1.8944000000000001</v>
      </c>
      <c r="BB61" s="210">
        <f t="shared" si="19"/>
        <v>1.8895999999999999</v>
      </c>
      <c r="BC61" s="210">
        <f t="shared" si="19"/>
        <v>1.8566</v>
      </c>
      <c r="BD61" s="210">
        <f t="shared" si="20"/>
        <v>1.8872</v>
      </c>
      <c r="BE61" s="210">
        <f t="shared" si="20"/>
        <v>1.8658999999999999</v>
      </c>
      <c r="BF61" s="210">
        <f t="shared" si="20"/>
        <v>1.8658999999999999</v>
      </c>
      <c r="BG61" s="210">
        <f t="shared" si="20"/>
        <v>1.8944000000000001</v>
      </c>
      <c r="BH61" s="210">
        <f t="shared" si="20"/>
        <v>1.8589</v>
      </c>
      <c r="BI61" s="210">
        <f t="shared" si="20"/>
        <v>1.8005</v>
      </c>
      <c r="BJ61" s="210">
        <f t="shared" si="20"/>
        <v>1.8113999999999999</v>
      </c>
      <c r="BK61" s="210">
        <f t="shared" si="20"/>
        <v>1.7854000000000001</v>
      </c>
      <c r="BL61" s="210">
        <f t="shared" si="20"/>
        <v>1.76</v>
      </c>
      <c r="BM61" s="210">
        <f t="shared" si="20"/>
        <v>1.6959</v>
      </c>
      <c r="BN61" s="210">
        <f t="shared" si="21"/>
        <v>1.6096999999999999</v>
      </c>
      <c r="BO61" s="210">
        <f t="shared" si="21"/>
        <v>1.5908</v>
      </c>
      <c r="BP61" s="210">
        <f t="shared" si="21"/>
        <v>1.5132000000000001</v>
      </c>
      <c r="BQ61" s="210">
        <f t="shared" si="21"/>
        <v>1.5657000000000001</v>
      </c>
      <c r="BR61" s="210">
        <f t="shared" si="21"/>
        <v>1.5527</v>
      </c>
      <c r="BS61" s="210">
        <f t="shared" si="21"/>
        <v>1.4816</v>
      </c>
      <c r="BT61" s="210">
        <f t="shared" si="21"/>
        <v>1.4612000000000001</v>
      </c>
      <c r="BU61" s="210">
        <f t="shared" si="21"/>
        <v>1.4598</v>
      </c>
      <c r="BV61" s="210">
        <f t="shared" si="21"/>
        <v>1.4699</v>
      </c>
      <c r="BW61" s="210">
        <f t="shared" si="21"/>
        <v>1.4890000000000001</v>
      </c>
      <c r="BX61" s="210">
        <f t="shared" si="22"/>
        <v>1.5101</v>
      </c>
      <c r="BY61" s="210">
        <f t="shared" si="22"/>
        <v>1.4728000000000001</v>
      </c>
      <c r="BZ61" s="210">
        <f t="shared" si="22"/>
        <v>1.4386000000000001</v>
      </c>
      <c r="CA61" s="210">
        <f t="shared" si="22"/>
        <v>1.4221999999999999</v>
      </c>
      <c r="CB61" s="210">
        <f t="shared" si="22"/>
        <v>1.429</v>
      </c>
      <c r="CC61" s="210">
        <f t="shared" si="22"/>
        <v>1.2992999999999999</v>
      </c>
      <c r="CD61" s="210">
        <f t="shared" si="13"/>
        <v>0.97899999999999998</v>
      </c>
      <c r="CE61" s="210">
        <f t="shared" si="14"/>
        <v>1</v>
      </c>
    </row>
    <row r="62" spans="1:83" x14ac:dyDescent="0.6">
      <c r="A62" s="205">
        <v>4</v>
      </c>
      <c r="B62" s="206" t="s">
        <v>192</v>
      </c>
      <c r="C62" s="7"/>
      <c r="D62" s="1">
        <v>25</v>
      </c>
      <c r="E62" s="207">
        <v>25</v>
      </c>
      <c r="F62" s="209">
        <f t="shared" si="15"/>
        <v>0</v>
      </c>
      <c r="G62" s="209">
        <f t="shared" si="15"/>
        <v>0</v>
      </c>
      <c r="H62" s="209">
        <f t="shared" si="15"/>
        <v>0</v>
      </c>
      <c r="I62" s="209">
        <f t="shared" si="15"/>
        <v>5.3754999999999997</v>
      </c>
      <c r="J62" s="210">
        <f t="shared" si="15"/>
        <v>5.5148000000000001</v>
      </c>
      <c r="K62" s="210">
        <f t="shared" si="15"/>
        <v>4.6531000000000002</v>
      </c>
      <c r="L62" s="210">
        <f t="shared" si="15"/>
        <v>4.5534999999999997</v>
      </c>
      <c r="M62" s="210">
        <f t="shared" si="15"/>
        <v>4.6677</v>
      </c>
      <c r="N62" s="210">
        <f t="shared" si="15"/>
        <v>4.742</v>
      </c>
      <c r="O62" s="210">
        <f t="shared" si="15"/>
        <v>4.6531000000000002</v>
      </c>
      <c r="P62" s="210">
        <f t="shared" si="16"/>
        <v>4.5815000000000001</v>
      </c>
      <c r="Q62" s="210">
        <f t="shared" si="16"/>
        <v>4.4984999999999999</v>
      </c>
      <c r="R62" s="210">
        <f t="shared" si="16"/>
        <v>4.5258000000000003</v>
      </c>
      <c r="S62" s="210">
        <f t="shared" si="16"/>
        <v>4.5534999999999997</v>
      </c>
      <c r="T62" s="210">
        <f t="shared" si="16"/>
        <v>4.4984999999999999</v>
      </c>
      <c r="U62" s="210">
        <f t="shared" si="16"/>
        <v>4.4447999999999999</v>
      </c>
      <c r="V62" s="210">
        <f t="shared" si="16"/>
        <v>4.4184000000000001</v>
      </c>
      <c r="W62" s="210">
        <f t="shared" si="16"/>
        <v>4.3794000000000004</v>
      </c>
      <c r="X62" s="210">
        <f t="shared" si="16"/>
        <v>4.3159000000000001</v>
      </c>
      <c r="Y62" s="210">
        <f t="shared" si="16"/>
        <v>4.2180999999999997</v>
      </c>
      <c r="Z62" s="210">
        <f t="shared" si="17"/>
        <v>4.1592000000000002</v>
      </c>
      <c r="AA62" s="210">
        <f t="shared" si="17"/>
        <v>4.2061999999999999</v>
      </c>
      <c r="AB62" s="210">
        <f t="shared" si="17"/>
        <v>4.2180999999999997</v>
      </c>
      <c r="AC62" s="210">
        <f t="shared" si="17"/>
        <v>4.1475999999999997</v>
      </c>
      <c r="AD62" s="210">
        <f t="shared" si="17"/>
        <v>3.9496000000000002</v>
      </c>
      <c r="AE62" s="210">
        <f t="shared" si="17"/>
        <v>3.7985000000000002</v>
      </c>
      <c r="AF62" s="210">
        <f t="shared" si="17"/>
        <v>3.6856</v>
      </c>
      <c r="AG62" s="210">
        <f t="shared" si="17"/>
        <v>3.4628000000000001</v>
      </c>
      <c r="AH62" s="210">
        <f t="shared" si="17"/>
        <v>3.0512000000000001</v>
      </c>
      <c r="AI62" s="210">
        <f t="shared" si="17"/>
        <v>2.9196</v>
      </c>
      <c r="AJ62" s="210">
        <f t="shared" si="18"/>
        <v>2.8147000000000002</v>
      </c>
      <c r="AK62" s="210">
        <f t="shared" si="18"/>
        <v>2.7321</v>
      </c>
      <c r="AL62" s="210">
        <f t="shared" si="18"/>
        <v>2.7023999999999999</v>
      </c>
      <c r="AM62" s="210">
        <f t="shared" si="18"/>
        <v>2.6076999999999999</v>
      </c>
      <c r="AN62" s="210">
        <f t="shared" si="18"/>
        <v>2.4449999999999998</v>
      </c>
      <c r="AO62" s="210">
        <f t="shared" si="18"/>
        <v>2.2907999999999999</v>
      </c>
      <c r="AP62" s="210">
        <f t="shared" si="18"/>
        <v>2.1547999999999998</v>
      </c>
      <c r="AQ62" s="210">
        <f t="shared" si="18"/>
        <v>2.1181000000000001</v>
      </c>
      <c r="AR62" s="210">
        <f t="shared" si="18"/>
        <v>2.0594999999999999</v>
      </c>
      <c r="AS62" s="210">
        <f t="shared" si="18"/>
        <v>2.0148999999999999</v>
      </c>
      <c r="AT62" s="210">
        <f t="shared" si="19"/>
        <v>2.0314000000000001</v>
      </c>
      <c r="AU62" s="210">
        <f t="shared" si="19"/>
        <v>2.0796000000000001</v>
      </c>
      <c r="AV62" s="210">
        <f t="shared" si="19"/>
        <v>2.0480999999999998</v>
      </c>
      <c r="AW62" s="210">
        <f t="shared" si="19"/>
        <v>1.996</v>
      </c>
      <c r="AX62" s="210">
        <f t="shared" si="19"/>
        <v>1.9643999999999999</v>
      </c>
      <c r="AY62" s="210">
        <f t="shared" si="19"/>
        <v>1.9238</v>
      </c>
      <c r="AZ62" s="210">
        <f t="shared" si="19"/>
        <v>1.8968</v>
      </c>
      <c r="BA62" s="210">
        <f t="shared" si="19"/>
        <v>1.8944000000000001</v>
      </c>
      <c r="BB62" s="210">
        <f t="shared" si="19"/>
        <v>1.8895999999999999</v>
      </c>
      <c r="BC62" s="210">
        <f t="shared" si="19"/>
        <v>1.8566</v>
      </c>
      <c r="BD62" s="210">
        <f t="shared" si="20"/>
        <v>1.8872</v>
      </c>
      <c r="BE62" s="210">
        <f t="shared" si="20"/>
        <v>1.8658999999999999</v>
      </c>
      <c r="BF62" s="210">
        <f t="shared" si="20"/>
        <v>1.8658999999999999</v>
      </c>
      <c r="BG62" s="210">
        <f t="shared" si="20"/>
        <v>1.8944000000000001</v>
      </c>
      <c r="BH62" s="210">
        <f t="shared" si="20"/>
        <v>1.8589</v>
      </c>
      <c r="BI62" s="210">
        <f t="shared" si="20"/>
        <v>1.8005</v>
      </c>
      <c r="BJ62" s="210">
        <f t="shared" si="20"/>
        <v>1.8113999999999999</v>
      </c>
      <c r="BK62" s="210">
        <f t="shared" si="20"/>
        <v>1.7854000000000001</v>
      </c>
      <c r="BL62" s="210">
        <f t="shared" si="20"/>
        <v>1.76</v>
      </c>
      <c r="BM62" s="210">
        <f t="shared" si="20"/>
        <v>1.6959</v>
      </c>
      <c r="BN62" s="210">
        <f t="shared" si="21"/>
        <v>1.6096999999999999</v>
      </c>
      <c r="BO62" s="210">
        <f t="shared" si="21"/>
        <v>1.5908</v>
      </c>
      <c r="BP62" s="210">
        <f t="shared" si="21"/>
        <v>1.5132000000000001</v>
      </c>
      <c r="BQ62" s="210">
        <f t="shared" si="21"/>
        <v>1.5657000000000001</v>
      </c>
      <c r="BR62" s="210">
        <f t="shared" si="21"/>
        <v>1.5527</v>
      </c>
      <c r="BS62" s="210">
        <f t="shared" si="21"/>
        <v>1.4816</v>
      </c>
      <c r="BT62" s="210">
        <f t="shared" si="21"/>
        <v>1.4612000000000001</v>
      </c>
      <c r="BU62" s="210">
        <f t="shared" si="21"/>
        <v>1.4598</v>
      </c>
      <c r="BV62" s="210">
        <f t="shared" si="21"/>
        <v>1.4699</v>
      </c>
      <c r="BW62" s="210">
        <f t="shared" si="21"/>
        <v>1.4890000000000001</v>
      </c>
      <c r="BX62" s="210">
        <f t="shared" si="22"/>
        <v>1.5101</v>
      </c>
      <c r="BY62" s="210">
        <f t="shared" si="22"/>
        <v>1.4728000000000001</v>
      </c>
      <c r="BZ62" s="210">
        <f t="shared" si="22"/>
        <v>1.4386000000000001</v>
      </c>
      <c r="CA62" s="210">
        <f t="shared" si="22"/>
        <v>1.4221999999999999</v>
      </c>
      <c r="CB62" s="210">
        <f t="shared" si="22"/>
        <v>1.429</v>
      </c>
      <c r="CC62" s="210">
        <f t="shared" si="22"/>
        <v>1.2992999999999999</v>
      </c>
      <c r="CD62" s="210">
        <f t="shared" si="22"/>
        <v>0.97899999999999998</v>
      </c>
      <c r="CE62" s="210">
        <f t="shared" si="14"/>
        <v>1</v>
      </c>
    </row>
    <row r="63" spans="1:83" x14ac:dyDescent="0.6">
      <c r="A63" s="205">
        <v>4</v>
      </c>
      <c r="B63" s="206" t="s">
        <v>193</v>
      </c>
      <c r="C63" s="7"/>
      <c r="D63" s="1">
        <v>20</v>
      </c>
      <c r="E63" s="207">
        <v>20</v>
      </c>
      <c r="F63" s="209">
        <f t="shared" si="15"/>
        <v>0</v>
      </c>
      <c r="G63" s="209">
        <f t="shared" si="15"/>
        <v>0</v>
      </c>
      <c r="H63" s="209">
        <f t="shared" si="15"/>
        <v>0</v>
      </c>
      <c r="I63" s="209">
        <f t="shared" si="15"/>
        <v>5.3754999999999997</v>
      </c>
      <c r="J63" s="210">
        <f t="shared" si="15"/>
        <v>5.5148000000000001</v>
      </c>
      <c r="K63" s="210">
        <f t="shared" si="15"/>
        <v>4.6531000000000002</v>
      </c>
      <c r="L63" s="210">
        <f t="shared" si="15"/>
        <v>4.5534999999999997</v>
      </c>
      <c r="M63" s="210">
        <f t="shared" si="15"/>
        <v>4.6677</v>
      </c>
      <c r="N63" s="210">
        <f t="shared" si="15"/>
        <v>4.742</v>
      </c>
      <c r="O63" s="210">
        <f t="shared" si="15"/>
        <v>4.6531000000000002</v>
      </c>
      <c r="P63" s="210">
        <f t="shared" si="16"/>
        <v>4.5815000000000001</v>
      </c>
      <c r="Q63" s="210">
        <f t="shared" si="16"/>
        <v>4.4984999999999999</v>
      </c>
      <c r="R63" s="210">
        <f t="shared" si="16"/>
        <v>4.5258000000000003</v>
      </c>
      <c r="S63" s="210">
        <f t="shared" si="16"/>
        <v>4.5534999999999997</v>
      </c>
      <c r="T63" s="210">
        <f t="shared" si="16"/>
        <v>4.4984999999999999</v>
      </c>
      <c r="U63" s="210">
        <f t="shared" si="16"/>
        <v>4.4447999999999999</v>
      </c>
      <c r="V63" s="210">
        <f t="shared" si="16"/>
        <v>4.4184000000000001</v>
      </c>
      <c r="W63" s="210">
        <f t="shared" si="16"/>
        <v>4.3794000000000004</v>
      </c>
      <c r="X63" s="210">
        <f t="shared" si="16"/>
        <v>4.3159000000000001</v>
      </c>
      <c r="Y63" s="210">
        <f t="shared" si="16"/>
        <v>4.2180999999999997</v>
      </c>
      <c r="Z63" s="210">
        <f t="shared" si="17"/>
        <v>4.1592000000000002</v>
      </c>
      <c r="AA63" s="210">
        <f t="shared" si="17"/>
        <v>4.2061999999999999</v>
      </c>
      <c r="AB63" s="210">
        <f t="shared" si="17"/>
        <v>4.2180999999999997</v>
      </c>
      <c r="AC63" s="210">
        <f t="shared" si="17"/>
        <v>4.1475999999999997</v>
      </c>
      <c r="AD63" s="210">
        <f t="shared" si="17"/>
        <v>3.9496000000000002</v>
      </c>
      <c r="AE63" s="210">
        <f t="shared" si="17"/>
        <v>3.7985000000000002</v>
      </c>
      <c r="AF63" s="210">
        <f t="shared" si="17"/>
        <v>3.6856</v>
      </c>
      <c r="AG63" s="210">
        <f t="shared" si="17"/>
        <v>3.4628000000000001</v>
      </c>
      <c r="AH63" s="210">
        <f t="shared" si="17"/>
        <v>3.0512000000000001</v>
      </c>
      <c r="AI63" s="210">
        <f t="shared" si="17"/>
        <v>2.9196</v>
      </c>
      <c r="AJ63" s="210">
        <f t="shared" si="18"/>
        <v>2.8147000000000002</v>
      </c>
      <c r="AK63" s="210">
        <f t="shared" si="18"/>
        <v>2.7321</v>
      </c>
      <c r="AL63" s="210">
        <f t="shared" si="18"/>
        <v>2.7023999999999999</v>
      </c>
      <c r="AM63" s="210">
        <f t="shared" si="18"/>
        <v>2.6076999999999999</v>
      </c>
      <c r="AN63" s="210">
        <f t="shared" si="18"/>
        <v>2.4449999999999998</v>
      </c>
      <c r="AO63" s="210">
        <f t="shared" si="18"/>
        <v>2.2907999999999999</v>
      </c>
      <c r="AP63" s="210">
        <f t="shared" si="18"/>
        <v>2.1547999999999998</v>
      </c>
      <c r="AQ63" s="210">
        <f t="shared" si="18"/>
        <v>2.1181000000000001</v>
      </c>
      <c r="AR63" s="210">
        <f t="shared" si="18"/>
        <v>2.0594999999999999</v>
      </c>
      <c r="AS63" s="210">
        <f t="shared" si="18"/>
        <v>2.0148999999999999</v>
      </c>
      <c r="AT63" s="210">
        <f t="shared" si="19"/>
        <v>2.0314000000000001</v>
      </c>
      <c r="AU63" s="210">
        <f t="shared" si="19"/>
        <v>2.0796000000000001</v>
      </c>
      <c r="AV63" s="210">
        <f t="shared" si="19"/>
        <v>2.0480999999999998</v>
      </c>
      <c r="AW63" s="210">
        <f t="shared" si="19"/>
        <v>1.996</v>
      </c>
      <c r="AX63" s="210">
        <f t="shared" si="19"/>
        <v>1.9643999999999999</v>
      </c>
      <c r="AY63" s="210">
        <f t="shared" si="19"/>
        <v>1.9238</v>
      </c>
      <c r="AZ63" s="210">
        <f t="shared" si="19"/>
        <v>1.8968</v>
      </c>
      <c r="BA63" s="210">
        <f t="shared" si="19"/>
        <v>1.8944000000000001</v>
      </c>
      <c r="BB63" s="210">
        <f t="shared" si="19"/>
        <v>1.8895999999999999</v>
      </c>
      <c r="BC63" s="210">
        <f t="shared" si="19"/>
        <v>1.8566</v>
      </c>
      <c r="BD63" s="210">
        <f t="shared" si="20"/>
        <v>1.8872</v>
      </c>
      <c r="BE63" s="210">
        <f t="shared" si="20"/>
        <v>1.8658999999999999</v>
      </c>
      <c r="BF63" s="210">
        <f t="shared" si="20"/>
        <v>1.8658999999999999</v>
      </c>
      <c r="BG63" s="210">
        <f t="shared" si="20"/>
        <v>1.8944000000000001</v>
      </c>
      <c r="BH63" s="210">
        <f t="shared" si="20"/>
        <v>1.8589</v>
      </c>
      <c r="BI63" s="210">
        <f t="shared" si="20"/>
        <v>1.8005</v>
      </c>
      <c r="BJ63" s="210">
        <f t="shared" si="20"/>
        <v>1.8113999999999999</v>
      </c>
      <c r="BK63" s="210">
        <f t="shared" si="20"/>
        <v>1.7854000000000001</v>
      </c>
      <c r="BL63" s="210">
        <f t="shared" si="20"/>
        <v>1.76</v>
      </c>
      <c r="BM63" s="210">
        <f t="shared" si="20"/>
        <v>1.6959</v>
      </c>
      <c r="BN63" s="210">
        <f t="shared" si="21"/>
        <v>1.6096999999999999</v>
      </c>
      <c r="BO63" s="210">
        <f t="shared" si="21"/>
        <v>1.5908</v>
      </c>
      <c r="BP63" s="210">
        <f t="shared" si="21"/>
        <v>1.5132000000000001</v>
      </c>
      <c r="BQ63" s="210">
        <f t="shared" si="21"/>
        <v>1.5657000000000001</v>
      </c>
      <c r="BR63" s="210">
        <f t="shared" si="21"/>
        <v>1.5527</v>
      </c>
      <c r="BS63" s="210">
        <f t="shared" si="21"/>
        <v>1.4816</v>
      </c>
      <c r="BT63" s="210">
        <f t="shared" si="21"/>
        <v>1.4612000000000001</v>
      </c>
      <c r="BU63" s="210">
        <f t="shared" si="21"/>
        <v>1.4598</v>
      </c>
      <c r="BV63" s="210">
        <f t="shared" si="21"/>
        <v>1.4699</v>
      </c>
      <c r="BW63" s="210">
        <f t="shared" si="21"/>
        <v>1.4890000000000001</v>
      </c>
      <c r="BX63" s="210">
        <f t="shared" si="22"/>
        <v>1.5101</v>
      </c>
      <c r="BY63" s="210">
        <f t="shared" si="22"/>
        <v>1.4728000000000001</v>
      </c>
      <c r="BZ63" s="210">
        <f t="shared" si="22"/>
        <v>1.4386000000000001</v>
      </c>
      <c r="CA63" s="210">
        <f t="shared" si="22"/>
        <v>1.4221999999999999</v>
      </c>
      <c r="CB63" s="210">
        <f t="shared" si="22"/>
        <v>1.429</v>
      </c>
      <c r="CC63" s="210">
        <f t="shared" si="22"/>
        <v>1.2992999999999999</v>
      </c>
      <c r="CD63" s="210">
        <f t="shared" si="22"/>
        <v>0.97899999999999998</v>
      </c>
      <c r="CE63" s="210">
        <f t="shared" si="14"/>
        <v>1</v>
      </c>
    </row>
    <row r="64" spans="1:83" x14ac:dyDescent="0.6">
      <c r="A64" s="205">
        <v>4</v>
      </c>
      <c r="B64" s="206" t="s">
        <v>194</v>
      </c>
      <c r="C64" s="7"/>
      <c r="D64" s="1">
        <v>25</v>
      </c>
      <c r="E64" s="207">
        <v>25</v>
      </c>
      <c r="F64" s="209">
        <f t="shared" si="15"/>
        <v>0</v>
      </c>
      <c r="G64" s="209">
        <f t="shared" si="15"/>
        <v>0</v>
      </c>
      <c r="H64" s="209">
        <f t="shared" si="15"/>
        <v>0</v>
      </c>
      <c r="I64" s="209">
        <f t="shared" si="15"/>
        <v>5.3754999999999997</v>
      </c>
      <c r="J64" s="210">
        <f t="shared" si="15"/>
        <v>5.5148000000000001</v>
      </c>
      <c r="K64" s="210">
        <f t="shared" si="15"/>
        <v>4.6531000000000002</v>
      </c>
      <c r="L64" s="210">
        <f t="shared" si="15"/>
        <v>4.5534999999999997</v>
      </c>
      <c r="M64" s="210">
        <f t="shared" si="15"/>
        <v>4.6677</v>
      </c>
      <c r="N64" s="210">
        <f t="shared" si="15"/>
        <v>4.742</v>
      </c>
      <c r="O64" s="210">
        <f t="shared" si="15"/>
        <v>4.6531000000000002</v>
      </c>
      <c r="P64" s="210">
        <f t="shared" si="16"/>
        <v>4.5815000000000001</v>
      </c>
      <c r="Q64" s="210">
        <f t="shared" si="16"/>
        <v>4.4984999999999999</v>
      </c>
      <c r="R64" s="210">
        <f t="shared" si="16"/>
        <v>4.5258000000000003</v>
      </c>
      <c r="S64" s="210">
        <f t="shared" si="16"/>
        <v>4.5534999999999997</v>
      </c>
      <c r="T64" s="210">
        <f t="shared" si="16"/>
        <v>4.4984999999999999</v>
      </c>
      <c r="U64" s="210">
        <f t="shared" si="16"/>
        <v>4.4447999999999999</v>
      </c>
      <c r="V64" s="210">
        <f t="shared" si="16"/>
        <v>4.4184000000000001</v>
      </c>
      <c r="W64" s="210">
        <f t="shared" si="16"/>
        <v>4.3794000000000004</v>
      </c>
      <c r="X64" s="210">
        <f t="shared" si="16"/>
        <v>4.3159000000000001</v>
      </c>
      <c r="Y64" s="210">
        <f t="shared" si="16"/>
        <v>4.2180999999999997</v>
      </c>
      <c r="Z64" s="210">
        <f t="shared" si="17"/>
        <v>4.1592000000000002</v>
      </c>
      <c r="AA64" s="210">
        <f t="shared" si="17"/>
        <v>4.2061999999999999</v>
      </c>
      <c r="AB64" s="210">
        <f t="shared" si="17"/>
        <v>4.2180999999999997</v>
      </c>
      <c r="AC64" s="210">
        <f t="shared" si="17"/>
        <v>4.1475999999999997</v>
      </c>
      <c r="AD64" s="210">
        <f t="shared" si="17"/>
        <v>3.9496000000000002</v>
      </c>
      <c r="AE64" s="210">
        <f t="shared" si="17"/>
        <v>3.7985000000000002</v>
      </c>
      <c r="AF64" s="210">
        <f t="shared" si="17"/>
        <v>3.6856</v>
      </c>
      <c r="AG64" s="210">
        <f t="shared" si="17"/>
        <v>3.4628000000000001</v>
      </c>
      <c r="AH64" s="210">
        <f t="shared" si="17"/>
        <v>3.0512000000000001</v>
      </c>
      <c r="AI64" s="210">
        <f t="shared" si="17"/>
        <v>2.9196</v>
      </c>
      <c r="AJ64" s="210">
        <f t="shared" si="18"/>
        <v>2.8147000000000002</v>
      </c>
      <c r="AK64" s="210">
        <f t="shared" si="18"/>
        <v>2.7321</v>
      </c>
      <c r="AL64" s="210">
        <f t="shared" si="18"/>
        <v>2.7023999999999999</v>
      </c>
      <c r="AM64" s="210">
        <f t="shared" si="18"/>
        <v>2.6076999999999999</v>
      </c>
      <c r="AN64" s="210">
        <f t="shared" si="18"/>
        <v>2.4449999999999998</v>
      </c>
      <c r="AO64" s="210">
        <f t="shared" si="18"/>
        <v>2.2907999999999999</v>
      </c>
      <c r="AP64" s="210">
        <f t="shared" si="18"/>
        <v>2.1547999999999998</v>
      </c>
      <c r="AQ64" s="210">
        <f t="shared" si="18"/>
        <v>2.1181000000000001</v>
      </c>
      <c r="AR64" s="210">
        <f t="shared" si="18"/>
        <v>2.0594999999999999</v>
      </c>
      <c r="AS64" s="210">
        <f t="shared" si="18"/>
        <v>2.0148999999999999</v>
      </c>
      <c r="AT64" s="210">
        <f t="shared" si="19"/>
        <v>2.0314000000000001</v>
      </c>
      <c r="AU64" s="210">
        <f t="shared" si="19"/>
        <v>2.0796000000000001</v>
      </c>
      <c r="AV64" s="210">
        <f t="shared" si="19"/>
        <v>2.0480999999999998</v>
      </c>
      <c r="AW64" s="210">
        <f t="shared" si="19"/>
        <v>1.996</v>
      </c>
      <c r="AX64" s="210">
        <f t="shared" si="19"/>
        <v>1.9643999999999999</v>
      </c>
      <c r="AY64" s="210">
        <f t="shared" si="19"/>
        <v>1.9238</v>
      </c>
      <c r="AZ64" s="210">
        <f t="shared" si="19"/>
        <v>1.8968</v>
      </c>
      <c r="BA64" s="210">
        <f t="shared" si="19"/>
        <v>1.8944000000000001</v>
      </c>
      <c r="BB64" s="210">
        <f t="shared" si="19"/>
        <v>1.8895999999999999</v>
      </c>
      <c r="BC64" s="210">
        <f t="shared" si="19"/>
        <v>1.8566</v>
      </c>
      <c r="BD64" s="210">
        <f t="shared" si="20"/>
        <v>1.8872</v>
      </c>
      <c r="BE64" s="210">
        <f t="shared" si="20"/>
        <v>1.8658999999999999</v>
      </c>
      <c r="BF64" s="210">
        <f t="shared" si="20"/>
        <v>1.8658999999999999</v>
      </c>
      <c r="BG64" s="210">
        <f t="shared" si="20"/>
        <v>1.8944000000000001</v>
      </c>
      <c r="BH64" s="210">
        <f t="shared" si="20"/>
        <v>1.8589</v>
      </c>
      <c r="BI64" s="210">
        <f t="shared" si="20"/>
        <v>1.8005</v>
      </c>
      <c r="BJ64" s="210">
        <f t="shared" si="20"/>
        <v>1.8113999999999999</v>
      </c>
      <c r="BK64" s="210">
        <f t="shared" si="20"/>
        <v>1.7854000000000001</v>
      </c>
      <c r="BL64" s="210">
        <f t="shared" si="20"/>
        <v>1.76</v>
      </c>
      <c r="BM64" s="210">
        <f t="shared" si="20"/>
        <v>1.6959</v>
      </c>
      <c r="BN64" s="210">
        <f t="shared" si="21"/>
        <v>1.6096999999999999</v>
      </c>
      <c r="BO64" s="210">
        <f t="shared" si="21"/>
        <v>1.5908</v>
      </c>
      <c r="BP64" s="210">
        <f t="shared" si="21"/>
        <v>1.5132000000000001</v>
      </c>
      <c r="BQ64" s="210">
        <f t="shared" si="21"/>
        <v>1.5657000000000001</v>
      </c>
      <c r="BR64" s="210">
        <f t="shared" si="21"/>
        <v>1.5527</v>
      </c>
      <c r="BS64" s="210">
        <f t="shared" si="21"/>
        <v>1.4816</v>
      </c>
      <c r="BT64" s="210">
        <f t="shared" si="21"/>
        <v>1.4612000000000001</v>
      </c>
      <c r="BU64" s="210">
        <f t="shared" si="21"/>
        <v>1.4598</v>
      </c>
      <c r="BV64" s="210">
        <f t="shared" si="21"/>
        <v>1.4699</v>
      </c>
      <c r="BW64" s="210">
        <f t="shared" si="21"/>
        <v>1.4890000000000001</v>
      </c>
      <c r="BX64" s="210">
        <f t="shared" si="22"/>
        <v>1.5101</v>
      </c>
      <c r="BY64" s="210">
        <f t="shared" si="22"/>
        <v>1.4728000000000001</v>
      </c>
      <c r="BZ64" s="210">
        <f t="shared" si="22"/>
        <v>1.4386000000000001</v>
      </c>
      <c r="CA64" s="210">
        <f t="shared" si="22"/>
        <v>1.4221999999999999</v>
      </c>
      <c r="CB64" s="210">
        <f t="shared" si="22"/>
        <v>1.429</v>
      </c>
      <c r="CC64" s="210">
        <f t="shared" si="22"/>
        <v>1.2992999999999999</v>
      </c>
      <c r="CD64" s="210">
        <f t="shared" si="22"/>
        <v>0.97899999999999998</v>
      </c>
      <c r="CE64" s="210">
        <f t="shared" si="14"/>
        <v>1</v>
      </c>
    </row>
    <row r="65" spans="1:83" x14ac:dyDescent="0.6">
      <c r="A65" s="205">
        <v>1</v>
      </c>
      <c r="B65" s="274" t="s">
        <v>195</v>
      </c>
      <c r="C65" s="7"/>
      <c r="D65" s="1">
        <f>D47</f>
        <v>50</v>
      </c>
      <c r="E65" s="207">
        <f>E47</f>
        <v>60</v>
      </c>
      <c r="F65" s="209">
        <f t="shared" si="15"/>
        <v>22.287700000000001</v>
      </c>
      <c r="G65" s="209">
        <f t="shared" si="15"/>
        <v>19.141200000000001</v>
      </c>
      <c r="H65" s="209">
        <f t="shared" si="15"/>
        <v>17.684799999999999</v>
      </c>
      <c r="I65" s="209">
        <f t="shared" si="15"/>
        <v>15.6442</v>
      </c>
      <c r="J65" s="210">
        <f t="shared" si="15"/>
        <v>16.27</v>
      </c>
      <c r="K65" s="210">
        <f t="shared" si="15"/>
        <v>14.1478</v>
      </c>
      <c r="L65" s="210">
        <f t="shared" si="15"/>
        <v>13.227600000000001</v>
      </c>
      <c r="M65" s="210">
        <f t="shared" si="15"/>
        <v>13.6723</v>
      </c>
      <c r="N65" s="210">
        <f t="shared" si="15"/>
        <v>13.6723</v>
      </c>
      <c r="O65" s="210">
        <f t="shared" si="15"/>
        <v>12.912699999999999</v>
      </c>
      <c r="P65" s="210">
        <f t="shared" si="16"/>
        <v>12.612399999999999</v>
      </c>
      <c r="Q65" s="210">
        <f t="shared" si="16"/>
        <v>12.1418</v>
      </c>
      <c r="R65" s="210">
        <f t="shared" si="16"/>
        <v>11.789899999999999</v>
      </c>
      <c r="S65" s="210">
        <f t="shared" si="16"/>
        <v>11.377599999999999</v>
      </c>
      <c r="T65" s="210">
        <f t="shared" si="16"/>
        <v>10.634</v>
      </c>
      <c r="U65" s="210">
        <f t="shared" si="16"/>
        <v>9.9816000000000003</v>
      </c>
      <c r="V65" s="210">
        <f t="shared" si="16"/>
        <v>9.2971000000000004</v>
      </c>
      <c r="W65" s="210">
        <f t="shared" si="16"/>
        <v>8.9396000000000004</v>
      </c>
      <c r="X65" s="210">
        <f t="shared" si="16"/>
        <v>8.5632000000000001</v>
      </c>
      <c r="Y65" s="210">
        <f t="shared" si="16"/>
        <v>8.2172000000000001</v>
      </c>
      <c r="Z65" s="210">
        <f t="shared" si="17"/>
        <v>8.0147999999999993</v>
      </c>
      <c r="AA65" s="210">
        <f t="shared" si="17"/>
        <v>8.4300999999999995</v>
      </c>
      <c r="AB65" s="210">
        <f t="shared" si="17"/>
        <v>8.0147999999999993</v>
      </c>
      <c r="AC65" s="210">
        <f t="shared" si="17"/>
        <v>7.4633000000000003</v>
      </c>
      <c r="AD65" s="210">
        <f t="shared" si="17"/>
        <v>6.3061999999999996</v>
      </c>
      <c r="AE65" s="210">
        <f t="shared" si="17"/>
        <v>5.6887999999999996</v>
      </c>
      <c r="AF65" s="210">
        <f t="shared" si="17"/>
        <v>5.4233000000000002</v>
      </c>
      <c r="AG65" s="210">
        <f t="shared" si="17"/>
        <v>5.1002999999999998</v>
      </c>
      <c r="AH65" s="210">
        <f t="shared" si="17"/>
        <v>4.8136000000000001</v>
      </c>
      <c r="AI65" s="210">
        <f t="shared" si="17"/>
        <v>4.6887999999999996</v>
      </c>
      <c r="AJ65" s="210">
        <f t="shared" si="18"/>
        <v>4.5194000000000001</v>
      </c>
      <c r="AK65" s="210">
        <f t="shared" si="18"/>
        <v>4.3387000000000002</v>
      </c>
      <c r="AL65" s="210">
        <f t="shared" si="18"/>
        <v>4.1505000000000001</v>
      </c>
      <c r="AM65" s="210">
        <f t="shared" si="18"/>
        <v>3.8645999999999998</v>
      </c>
      <c r="AN65" s="210">
        <f t="shared" si="18"/>
        <v>3.5065</v>
      </c>
      <c r="AO65" s="210">
        <f t="shared" si="18"/>
        <v>3.3069000000000002</v>
      </c>
      <c r="AP65" s="210">
        <f t="shared" si="18"/>
        <v>3.1777000000000002</v>
      </c>
      <c r="AQ65" s="210">
        <f t="shared" si="18"/>
        <v>3.1227999999999998</v>
      </c>
      <c r="AR65" s="210">
        <f t="shared" si="18"/>
        <v>3.0583</v>
      </c>
      <c r="AS65" s="210">
        <f t="shared" si="18"/>
        <v>3.0411000000000001</v>
      </c>
      <c r="AT65" s="210">
        <f t="shared" si="19"/>
        <v>2.9799000000000002</v>
      </c>
      <c r="AU65" s="210">
        <f t="shared" si="19"/>
        <v>2.9157999999999999</v>
      </c>
      <c r="AV65" s="210">
        <f t="shared" si="19"/>
        <v>2.8494000000000002</v>
      </c>
      <c r="AW65" s="210">
        <f t="shared" si="19"/>
        <v>2.7530000000000001</v>
      </c>
      <c r="AX65" s="210">
        <f t="shared" si="19"/>
        <v>2.5949</v>
      </c>
      <c r="AY65" s="210">
        <f t="shared" si="19"/>
        <v>2.4466000000000001</v>
      </c>
      <c r="AZ65" s="210">
        <f t="shared" si="19"/>
        <v>2.3012999999999999</v>
      </c>
      <c r="BA65" s="210">
        <f t="shared" si="19"/>
        <v>2.2256999999999998</v>
      </c>
      <c r="BB65" s="210">
        <f t="shared" si="19"/>
        <v>2.181</v>
      </c>
      <c r="BC65" s="210">
        <f t="shared" si="19"/>
        <v>2.1324000000000001</v>
      </c>
      <c r="BD65" s="210">
        <f t="shared" si="20"/>
        <v>2.1267999999999998</v>
      </c>
      <c r="BE65" s="210">
        <f t="shared" si="20"/>
        <v>2.1379999999999999</v>
      </c>
      <c r="BF65" s="210">
        <f t="shared" si="20"/>
        <v>2.1493000000000002</v>
      </c>
      <c r="BG65" s="210">
        <f t="shared" si="20"/>
        <v>2.1606999999999998</v>
      </c>
      <c r="BH65" s="210">
        <f t="shared" si="20"/>
        <v>2.1463999999999999</v>
      </c>
      <c r="BI65" s="210">
        <f t="shared" si="20"/>
        <v>2.1379999999999999</v>
      </c>
      <c r="BJ65" s="210">
        <f t="shared" si="20"/>
        <v>2.1324000000000001</v>
      </c>
      <c r="BK65" s="210">
        <f t="shared" si="20"/>
        <v>2.1267999999999998</v>
      </c>
      <c r="BL65" s="210">
        <f t="shared" si="20"/>
        <v>2.0966</v>
      </c>
      <c r="BM65" s="210">
        <f t="shared" si="20"/>
        <v>2.0543</v>
      </c>
      <c r="BN65" s="210">
        <f t="shared" si="21"/>
        <v>2.0062000000000002</v>
      </c>
      <c r="BO65" s="210">
        <f t="shared" si="21"/>
        <v>1.9232</v>
      </c>
      <c r="BP65" s="210">
        <f t="shared" si="21"/>
        <v>1.8531</v>
      </c>
      <c r="BQ65" s="210">
        <f t="shared" si="21"/>
        <v>1.8343</v>
      </c>
      <c r="BR65" s="210">
        <f t="shared" si="21"/>
        <v>1.8138000000000001</v>
      </c>
      <c r="BS65" s="210">
        <f t="shared" si="21"/>
        <v>1.7588999999999999</v>
      </c>
      <c r="BT65" s="210">
        <f t="shared" si="21"/>
        <v>1.7161999999999999</v>
      </c>
      <c r="BU65" s="210">
        <f t="shared" si="21"/>
        <v>1.6842999999999999</v>
      </c>
      <c r="BV65" s="210">
        <f t="shared" si="21"/>
        <v>1.6535</v>
      </c>
      <c r="BW65" s="210">
        <f t="shared" si="21"/>
        <v>1.627</v>
      </c>
      <c r="BX65" s="210">
        <f t="shared" si="22"/>
        <v>1.5934999999999999</v>
      </c>
      <c r="BY65" s="210">
        <f t="shared" si="22"/>
        <v>1.5422</v>
      </c>
      <c r="BZ65" s="210">
        <f t="shared" si="22"/>
        <v>1.4763999999999999</v>
      </c>
      <c r="CA65" s="210">
        <f t="shared" si="22"/>
        <v>1.4136</v>
      </c>
      <c r="CB65" s="210">
        <f t="shared" si="22"/>
        <v>1.3742000000000001</v>
      </c>
      <c r="CC65" s="210">
        <f t="shared" si="22"/>
        <v>1.2701</v>
      </c>
      <c r="CD65" s="210">
        <f t="shared" si="22"/>
        <v>1.0803</v>
      </c>
      <c r="CE65" s="210">
        <f t="shared" si="14"/>
        <v>1</v>
      </c>
    </row>
    <row r="66" spans="1:83" x14ac:dyDescent="0.6">
      <c r="A66" s="205">
        <v>2</v>
      </c>
      <c r="B66" s="206" t="s">
        <v>196</v>
      </c>
      <c r="C66" s="7"/>
      <c r="D66" s="1">
        <v>45</v>
      </c>
      <c r="E66" s="207">
        <v>55</v>
      </c>
      <c r="F66" s="209">
        <f t="shared" ref="F66:O75" si="23">VLOOKUP($A66,$A$11:$CE$14,F$44)</f>
        <v>0</v>
      </c>
      <c r="G66" s="209">
        <f t="shared" si="23"/>
        <v>0</v>
      </c>
      <c r="H66" s="209">
        <f t="shared" si="23"/>
        <v>0</v>
      </c>
      <c r="I66" s="209">
        <f t="shared" si="23"/>
        <v>10.1013</v>
      </c>
      <c r="J66" s="210">
        <f t="shared" si="23"/>
        <v>10.5695</v>
      </c>
      <c r="K66" s="210">
        <f t="shared" si="23"/>
        <v>9.1199999999999992</v>
      </c>
      <c r="L66" s="210">
        <f t="shared" si="23"/>
        <v>8.5806000000000004</v>
      </c>
      <c r="M66" s="210">
        <f t="shared" si="23"/>
        <v>8.8666999999999998</v>
      </c>
      <c r="N66" s="210">
        <f t="shared" si="23"/>
        <v>8.8177000000000003</v>
      </c>
      <c r="O66" s="210">
        <f t="shared" si="23"/>
        <v>8.3559999999999999</v>
      </c>
      <c r="P66" s="210">
        <f t="shared" ref="P66:Y75" si="24">VLOOKUP($A66,$A$11:$CE$14,P$44)</f>
        <v>8.1428999999999991</v>
      </c>
      <c r="Q66" s="210">
        <f t="shared" si="24"/>
        <v>7.9009999999999998</v>
      </c>
      <c r="R66" s="210">
        <f t="shared" si="24"/>
        <v>7.6364000000000001</v>
      </c>
      <c r="S66" s="210">
        <f t="shared" si="24"/>
        <v>7.0933000000000002</v>
      </c>
      <c r="T66" s="210">
        <f t="shared" si="24"/>
        <v>6.5949999999999998</v>
      </c>
      <c r="U66" s="210">
        <f t="shared" si="24"/>
        <v>6.1148999999999996</v>
      </c>
      <c r="V66" s="210">
        <f t="shared" si="24"/>
        <v>5.7409999999999997</v>
      </c>
      <c r="W66" s="210">
        <f t="shared" si="24"/>
        <v>5.4844999999999997</v>
      </c>
      <c r="X66" s="210">
        <f t="shared" si="24"/>
        <v>5.4101999999999997</v>
      </c>
      <c r="Y66" s="210">
        <f t="shared" si="24"/>
        <v>5.5416999999999996</v>
      </c>
      <c r="Z66" s="210">
        <f t="shared" ref="Z66:AI75" si="25">VLOOKUP($A66,$A$11:$CE$14,Z$44)</f>
        <v>5.5034000000000001</v>
      </c>
      <c r="AA66" s="210">
        <f t="shared" si="25"/>
        <v>5.7409999999999997</v>
      </c>
      <c r="AB66" s="210">
        <f t="shared" si="25"/>
        <v>5.4470999999999998</v>
      </c>
      <c r="AC66" s="210">
        <f t="shared" si="25"/>
        <v>5.2157</v>
      </c>
      <c r="AD66" s="210">
        <f t="shared" si="25"/>
        <v>4.4581</v>
      </c>
      <c r="AE66" s="210">
        <f t="shared" si="25"/>
        <v>4.1239999999999997</v>
      </c>
      <c r="AF66" s="210">
        <f t="shared" si="25"/>
        <v>3.99</v>
      </c>
      <c r="AG66" s="210">
        <f t="shared" si="25"/>
        <v>3.8365</v>
      </c>
      <c r="AH66" s="210">
        <f t="shared" si="25"/>
        <v>3.5945999999999998</v>
      </c>
      <c r="AI66" s="210">
        <f t="shared" si="25"/>
        <v>3.5310000000000001</v>
      </c>
      <c r="AJ66" s="210">
        <f t="shared" ref="AJ66:AS75" si="26">VLOOKUP($A66,$A$11:$CE$14,AJ$44)</f>
        <v>3.4544999999999999</v>
      </c>
      <c r="AK66" s="210">
        <f t="shared" si="26"/>
        <v>3.3389000000000002</v>
      </c>
      <c r="AL66" s="210">
        <f t="shared" si="26"/>
        <v>3.1604000000000001</v>
      </c>
      <c r="AM66" s="210">
        <f t="shared" si="26"/>
        <v>2.8757000000000001</v>
      </c>
      <c r="AN66" s="210">
        <f t="shared" si="26"/>
        <v>2.5992999999999999</v>
      </c>
      <c r="AO66" s="210">
        <f t="shared" si="26"/>
        <v>2.5293000000000001</v>
      </c>
      <c r="AP66" s="210">
        <f t="shared" si="26"/>
        <v>2.5783999999999998</v>
      </c>
      <c r="AQ66" s="210">
        <f t="shared" si="26"/>
        <v>2.5909</v>
      </c>
      <c r="AR66" s="210">
        <f t="shared" si="26"/>
        <v>2.5577000000000001</v>
      </c>
      <c r="AS66" s="210">
        <f t="shared" si="26"/>
        <v>2.5535999999999999</v>
      </c>
      <c r="AT66" s="210">
        <f t="shared" ref="AT66:BC75" si="27">VLOOKUP($A66,$A$11:$CE$14,AT$44)</f>
        <v>2.4977</v>
      </c>
      <c r="AU66" s="210">
        <f t="shared" si="27"/>
        <v>2.4516</v>
      </c>
      <c r="AV66" s="210">
        <f t="shared" si="27"/>
        <v>2.4182000000000001</v>
      </c>
      <c r="AW66" s="210">
        <f t="shared" si="27"/>
        <v>2.3471000000000002</v>
      </c>
      <c r="AX66" s="210">
        <f t="shared" si="27"/>
        <v>2.1983000000000001</v>
      </c>
      <c r="AY66" s="210">
        <f t="shared" si="27"/>
        <v>2.0488</v>
      </c>
      <c r="AZ66" s="210">
        <f t="shared" si="27"/>
        <v>1.9252</v>
      </c>
      <c r="BA66" s="210">
        <f t="shared" si="27"/>
        <v>1.871</v>
      </c>
      <c r="BB66" s="210">
        <f t="shared" si="27"/>
        <v>1.8493999999999999</v>
      </c>
      <c r="BC66" s="210">
        <f t="shared" si="27"/>
        <v>1.8324</v>
      </c>
      <c r="BD66" s="210">
        <f t="shared" ref="BD66:BM75" si="28">VLOOKUP($A66,$A$11:$CE$14,BD$44)</f>
        <v>1.8645</v>
      </c>
      <c r="BE66" s="210">
        <f t="shared" si="28"/>
        <v>1.8976999999999999</v>
      </c>
      <c r="BF66" s="210">
        <f t="shared" si="28"/>
        <v>1.9321999999999999</v>
      </c>
      <c r="BG66" s="210">
        <f t="shared" si="28"/>
        <v>1.9416</v>
      </c>
      <c r="BH66" s="210">
        <f t="shared" si="28"/>
        <v>1.9369000000000001</v>
      </c>
      <c r="BI66" s="210">
        <f t="shared" si="28"/>
        <v>1.9416</v>
      </c>
      <c r="BJ66" s="210">
        <f t="shared" si="28"/>
        <v>1.9462999999999999</v>
      </c>
      <c r="BK66" s="210">
        <f t="shared" si="28"/>
        <v>1.9535</v>
      </c>
      <c r="BL66" s="210">
        <f t="shared" si="28"/>
        <v>1.9535</v>
      </c>
      <c r="BM66" s="210">
        <f t="shared" si="28"/>
        <v>1.9511000000000001</v>
      </c>
      <c r="BN66" s="210">
        <f t="shared" ref="BN66:BW75" si="29">VLOOKUP($A66,$A$11:$CE$14,BN$44)</f>
        <v>1.9045000000000001</v>
      </c>
      <c r="BO66" s="210">
        <f t="shared" si="29"/>
        <v>1.8472</v>
      </c>
      <c r="BP66" s="210">
        <f t="shared" si="29"/>
        <v>1.7932999999999999</v>
      </c>
      <c r="BQ66" s="210">
        <f t="shared" si="29"/>
        <v>1.7635000000000001</v>
      </c>
      <c r="BR66" s="210">
        <f t="shared" si="29"/>
        <v>1.7538</v>
      </c>
      <c r="BS66" s="210">
        <f t="shared" si="29"/>
        <v>1.7217</v>
      </c>
      <c r="BT66" s="210">
        <f t="shared" si="29"/>
        <v>1.6781999999999999</v>
      </c>
      <c r="BU66" s="210">
        <f t="shared" si="29"/>
        <v>1.6505000000000001</v>
      </c>
      <c r="BV66" s="210">
        <f t="shared" si="29"/>
        <v>1.6253</v>
      </c>
      <c r="BW66" s="210">
        <f t="shared" si="29"/>
        <v>1.5960000000000001</v>
      </c>
      <c r="BX66" s="210">
        <f t="shared" ref="BX66:CD81" si="30">VLOOKUP($A66,$A$11:$CE$14,BX$44)</f>
        <v>1.5692999999999999</v>
      </c>
      <c r="BY66" s="210">
        <f t="shared" si="30"/>
        <v>1.5157</v>
      </c>
      <c r="BZ66" s="210">
        <f t="shared" si="30"/>
        <v>1.4314</v>
      </c>
      <c r="CA66" s="210">
        <f t="shared" si="30"/>
        <v>1.3560000000000001</v>
      </c>
      <c r="CB66" s="210">
        <f t="shared" si="30"/>
        <v>1.3255999999999999</v>
      </c>
      <c r="CC66" s="210">
        <f t="shared" si="30"/>
        <v>1.2637</v>
      </c>
      <c r="CD66" s="210">
        <f t="shared" si="22"/>
        <v>1.0969</v>
      </c>
      <c r="CE66" s="210">
        <f t="shared" si="14"/>
        <v>1</v>
      </c>
    </row>
    <row r="67" spans="1:83" x14ac:dyDescent="0.6">
      <c r="A67" s="205">
        <v>3</v>
      </c>
      <c r="B67" s="206" t="s">
        <v>197</v>
      </c>
      <c r="C67" s="7"/>
      <c r="D67" s="1">
        <v>45</v>
      </c>
      <c r="E67" s="207">
        <v>55</v>
      </c>
      <c r="F67" s="209">
        <f t="shared" si="23"/>
        <v>0</v>
      </c>
      <c r="G67" s="209">
        <f t="shared" si="23"/>
        <v>0</v>
      </c>
      <c r="H67" s="209">
        <f t="shared" si="23"/>
        <v>0</v>
      </c>
      <c r="I67" s="209">
        <f t="shared" si="23"/>
        <v>9.1931999999999992</v>
      </c>
      <c r="J67" s="210">
        <f t="shared" si="23"/>
        <v>9.2456999999999994</v>
      </c>
      <c r="K67" s="210">
        <f t="shared" si="23"/>
        <v>7.7416</v>
      </c>
      <c r="L67" s="210">
        <f t="shared" si="23"/>
        <v>6.3202999999999996</v>
      </c>
      <c r="M67" s="210">
        <f t="shared" si="23"/>
        <v>6.2713000000000001</v>
      </c>
      <c r="N67" s="210">
        <f t="shared" si="23"/>
        <v>6.3700999999999999</v>
      </c>
      <c r="O67" s="210">
        <f t="shared" si="23"/>
        <v>6.1056999999999997</v>
      </c>
      <c r="P67" s="210">
        <f t="shared" si="24"/>
        <v>5.9485000000000001</v>
      </c>
      <c r="Q67" s="210">
        <f t="shared" si="24"/>
        <v>5.6772</v>
      </c>
      <c r="R67" s="210">
        <f t="shared" si="24"/>
        <v>5.5411000000000001</v>
      </c>
      <c r="S67" s="210">
        <f t="shared" si="24"/>
        <v>5.3933</v>
      </c>
      <c r="T67" s="210">
        <f t="shared" si="24"/>
        <v>5.2194000000000003</v>
      </c>
      <c r="U67" s="210">
        <f t="shared" si="24"/>
        <v>5.0404999999999998</v>
      </c>
      <c r="V67" s="210">
        <f t="shared" si="24"/>
        <v>4.9179000000000004</v>
      </c>
      <c r="W67" s="210">
        <f t="shared" si="24"/>
        <v>4.8442999999999996</v>
      </c>
      <c r="X67" s="210">
        <f t="shared" si="24"/>
        <v>4.8011999999999997</v>
      </c>
      <c r="Y67" s="210">
        <f t="shared" si="24"/>
        <v>4.8734999999999999</v>
      </c>
      <c r="Z67" s="210">
        <f t="shared" si="25"/>
        <v>4.8589000000000002</v>
      </c>
      <c r="AA67" s="210">
        <f t="shared" si="25"/>
        <v>5.1203000000000003</v>
      </c>
      <c r="AB67" s="210">
        <f t="shared" si="25"/>
        <v>5.0092999999999996</v>
      </c>
      <c r="AC67" s="210">
        <f t="shared" si="25"/>
        <v>4.8299000000000003</v>
      </c>
      <c r="AD67" s="210">
        <f t="shared" si="25"/>
        <v>4.3032000000000004</v>
      </c>
      <c r="AE67" s="210">
        <f t="shared" si="25"/>
        <v>4.0755999999999997</v>
      </c>
      <c r="AF67" s="210">
        <f t="shared" si="25"/>
        <v>4.0049999999999999</v>
      </c>
      <c r="AG67" s="210">
        <f t="shared" si="25"/>
        <v>3.7804000000000002</v>
      </c>
      <c r="AH67" s="210">
        <f t="shared" si="25"/>
        <v>3.4426000000000001</v>
      </c>
      <c r="AI67" s="210">
        <f t="shared" si="25"/>
        <v>3.4647000000000001</v>
      </c>
      <c r="AJ67" s="210">
        <f t="shared" si="26"/>
        <v>3.3778999999999999</v>
      </c>
      <c r="AK67" s="210">
        <f t="shared" si="26"/>
        <v>3.3498999999999999</v>
      </c>
      <c r="AL67" s="210">
        <f t="shared" si="26"/>
        <v>3.2040000000000002</v>
      </c>
      <c r="AM67" s="210">
        <f t="shared" si="26"/>
        <v>3.0129999999999999</v>
      </c>
      <c r="AN67" s="210">
        <f t="shared" si="26"/>
        <v>2.8188</v>
      </c>
      <c r="AO67" s="210">
        <f t="shared" si="26"/>
        <v>2.7517</v>
      </c>
      <c r="AP67" s="210">
        <f t="shared" si="26"/>
        <v>2.6438000000000001</v>
      </c>
      <c r="AQ67" s="210">
        <f t="shared" si="26"/>
        <v>2.6966999999999999</v>
      </c>
      <c r="AR67" s="210">
        <f t="shared" si="26"/>
        <v>2.6568000000000001</v>
      </c>
      <c r="AS67" s="210">
        <f t="shared" si="26"/>
        <v>2.5847000000000002</v>
      </c>
      <c r="AT67" s="210">
        <f t="shared" si="27"/>
        <v>2.5320999999999998</v>
      </c>
      <c r="AU67" s="210">
        <f t="shared" si="27"/>
        <v>2.5520999999999998</v>
      </c>
      <c r="AV67" s="210">
        <f t="shared" si="27"/>
        <v>2.5163000000000002</v>
      </c>
      <c r="AW67" s="210">
        <f t="shared" si="27"/>
        <v>2.4258000000000002</v>
      </c>
      <c r="AX67" s="210">
        <f t="shared" si="27"/>
        <v>2.3180999999999998</v>
      </c>
      <c r="AY67" s="210">
        <f t="shared" si="27"/>
        <v>2.2256</v>
      </c>
      <c r="AZ67" s="210">
        <f t="shared" si="27"/>
        <v>2.1374</v>
      </c>
      <c r="BA67" s="210">
        <f t="shared" si="27"/>
        <v>2.1688999999999998</v>
      </c>
      <c r="BB67" s="210">
        <f t="shared" si="27"/>
        <v>2.1429999999999998</v>
      </c>
      <c r="BC67" s="210">
        <f t="shared" si="27"/>
        <v>2.0663999999999998</v>
      </c>
      <c r="BD67" s="210">
        <f t="shared" si="28"/>
        <v>2.1095000000000002</v>
      </c>
      <c r="BE67" s="210">
        <f t="shared" si="28"/>
        <v>2.1374</v>
      </c>
      <c r="BF67" s="210">
        <f t="shared" si="28"/>
        <v>2.1486999999999998</v>
      </c>
      <c r="BG67" s="210">
        <f t="shared" si="28"/>
        <v>2.1806000000000001</v>
      </c>
      <c r="BH67" s="210">
        <f t="shared" si="28"/>
        <v>2.1261000000000001</v>
      </c>
      <c r="BI67" s="210">
        <f t="shared" si="28"/>
        <v>2.0958999999999999</v>
      </c>
      <c r="BJ67" s="210">
        <f t="shared" si="28"/>
        <v>2.1013000000000002</v>
      </c>
      <c r="BK67" s="210">
        <f t="shared" si="28"/>
        <v>2.0851000000000002</v>
      </c>
      <c r="BL67" s="210">
        <f t="shared" si="28"/>
        <v>1.9827999999999999</v>
      </c>
      <c r="BM67" s="210">
        <f t="shared" si="28"/>
        <v>1.8879999999999999</v>
      </c>
      <c r="BN67" s="210">
        <f t="shared" si="29"/>
        <v>1.8449</v>
      </c>
      <c r="BO67" s="210">
        <f t="shared" si="29"/>
        <v>1.7379</v>
      </c>
      <c r="BP67" s="210">
        <f t="shared" si="29"/>
        <v>1.651</v>
      </c>
      <c r="BQ67" s="210">
        <f t="shared" si="29"/>
        <v>1.7085999999999999</v>
      </c>
      <c r="BR67" s="210">
        <f t="shared" si="29"/>
        <v>1.7158</v>
      </c>
      <c r="BS67" s="210">
        <f t="shared" si="29"/>
        <v>1.6359999999999999</v>
      </c>
      <c r="BT67" s="210">
        <f t="shared" si="29"/>
        <v>1.61</v>
      </c>
      <c r="BU67" s="210">
        <f t="shared" si="29"/>
        <v>1.6261000000000001</v>
      </c>
      <c r="BV67" s="210">
        <f t="shared" si="29"/>
        <v>1.6195999999999999</v>
      </c>
      <c r="BW67" s="210">
        <f t="shared" si="29"/>
        <v>1.6180000000000001</v>
      </c>
      <c r="BX67" s="210">
        <f t="shared" si="30"/>
        <v>1.6277999999999999</v>
      </c>
      <c r="BY67" s="210">
        <f t="shared" si="30"/>
        <v>1.5468</v>
      </c>
      <c r="BZ67" s="210">
        <f t="shared" si="30"/>
        <v>1.4537</v>
      </c>
      <c r="CA67" s="210">
        <f t="shared" si="30"/>
        <v>1.4056999999999999</v>
      </c>
      <c r="CB67" s="210">
        <f t="shared" si="30"/>
        <v>1.4045000000000001</v>
      </c>
      <c r="CC67" s="210">
        <f t="shared" si="30"/>
        <v>1.2891999999999999</v>
      </c>
      <c r="CD67" s="210">
        <f t="shared" si="22"/>
        <v>1.0568</v>
      </c>
      <c r="CE67" s="210">
        <f t="shared" si="14"/>
        <v>1</v>
      </c>
    </row>
    <row r="68" spans="1:83" x14ac:dyDescent="0.6">
      <c r="A68" s="205">
        <v>2</v>
      </c>
      <c r="B68" s="206" t="s">
        <v>198</v>
      </c>
      <c r="C68" s="7"/>
      <c r="D68" s="1">
        <v>55</v>
      </c>
      <c r="E68" s="207">
        <v>65</v>
      </c>
      <c r="F68" s="209">
        <f t="shared" si="23"/>
        <v>0</v>
      </c>
      <c r="G68" s="209">
        <f t="shared" si="23"/>
        <v>0</v>
      </c>
      <c r="H68" s="209">
        <f t="shared" si="23"/>
        <v>0</v>
      </c>
      <c r="I68" s="209">
        <f t="shared" si="23"/>
        <v>10.1013</v>
      </c>
      <c r="J68" s="210">
        <f t="shared" si="23"/>
        <v>10.5695</v>
      </c>
      <c r="K68" s="210">
        <f t="shared" si="23"/>
        <v>9.1199999999999992</v>
      </c>
      <c r="L68" s="210">
        <f t="shared" si="23"/>
        <v>8.5806000000000004</v>
      </c>
      <c r="M68" s="210">
        <f t="shared" si="23"/>
        <v>8.8666999999999998</v>
      </c>
      <c r="N68" s="210">
        <f t="shared" si="23"/>
        <v>8.8177000000000003</v>
      </c>
      <c r="O68" s="210">
        <f t="shared" si="23"/>
        <v>8.3559999999999999</v>
      </c>
      <c r="P68" s="210">
        <f t="shared" si="24"/>
        <v>8.1428999999999991</v>
      </c>
      <c r="Q68" s="210">
        <f t="shared" si="24"/>
        <v>7.9009999999999998</v>
      </c>
      <c r="R68" s="210">
        <f t="shared" si="24"/>
        <v>7.6364000000000001</v>
      </c>
      <c r="S68" s="210">
        <f t="shared" si="24"/>
        <v>7.0933000000000002</v>
      </c>
      <c r="T68" s="210">
        <f t="shared" si="24"/>
        <v>6.5949999999999998</v>
      </c>
      <c r="U68" s="210">
        <f t="shared" si="24"/>
        <v>6.1148999999999996</v>
      </c>
      <c r="V68" s="210">
        <f t="shared" si="24"/>
        <v>5.7409999999999997</v>
      </c>
      <c r="W68" s="210">
        <f t="shared" si="24"/>
        <v>5.4844999999999997</v>
      </c>
      <c r="X68" s="210">
        <f t="shared" si="24"/>
        <v>5.4101999999999997</v>
      </c>
      <c r="Y68" s="210">
        <f t="shared" si="24"/>
        <v>5.5416999999999996</v>
      </c>
      <c r="Z68" s="210">
        <f t="shared" si="25"/>
        <v>5.5034000000000001</v>
      </c>
      <c r="AA68" s="210">
        <f t="shared" si="25"/>
        <v>5.7409999999999997</v>
      </c>
      <c r="AB68" s="210">
        <f t="shared" si="25"/>
        <v>5.4470999999999998</v>
      </c>
      <c r="AC68" s="210">
        <f t="shared" si="25"/>
        <v>5.2157</v>
      </c>
      <c r="AD68" s="210">
        <f t="shared" si="25"/>
        <v>4.4581</v>
      </c>
      <c r="AE68" s="210">
        <f t="shared" si="25"/>
        <v>4.1239999999999997</v>
      </c>
      <c r="AF68" s="210">
        <f t="shared" si="25"/>
        <v>3.99</v>
      </c>
      <c r="AG68" s="210">
        <f t="shared" si="25"/>
        <v>3.8365</v>
      </c>
      <c r="AH68" s="210">
        <f t="shared" si="25"/>
        <v>3.5945999999999998</v>
      </c>
      <c r="AI68" s="210">
        <f t="shared" si="25"/>
        <v>3.5310000000000001</v>
      </c>
      <c r="AJ68" s="210">
        <f t="shared" si="26"/>
        <v>3.4544999999999999</v>
      </c>
      <c r="AK68" s="210">
        <f t="shared" si="26"/>
        <v>3.3389000000000002</v>
      </c>
      <c r="AL68" s="210">
        <f t="shared" si="26"/>
        <v>3.1604000000000001</v>
      </c>
      <c r="AM68" s="210">
        <f t="shared" si="26"/>
        <v>2.8757000000000001</v>
      </c>
      <c r="AN68" s="210">
        <f t="shared" si="26"/>
        <v>2.5992999999999999</v>
      </c>
      <c r="AO68" s="210">
        <f t="shared" si="26"/>
        <v>2.5293000000000001</v>
      </c>
      <c r="AP68" s="210">
        <f t="shared" si="26"/>
        <v>2.5783999999999998</v>
      </c>
      <c r="AQ68" s="210">
        <f t="shared" si="26"/>
        <v>2.5909</v>
      </c>
      <c r="AR68" s="210">
        <f t="shared" si="26"/>
        <v>2.5577000000000001</v>
      </c>
      <c r="AS68" s="210">
        <f t="shared" si="26"/>
        <v>2.5535999999999999</v>
      </c>
      <c r="AT68" s="210">
        <f t="shared" si="27"/>
        <v>2.4977</v>
      </c>
      <c r="AU68" s="210">
        <f t="shared" si="27"/>
        <v>2.4516</v>
      </c>
      <c r="AV68" s="210">
        <f t="shared" si="27"/>
        <v>2.4182000000000001</v>
      </c>
      <c r="AW68" s="210">
        <f t="shared" si="27"/>
        <v>2.3471000000000002</v>
      </c>
      <c r="AX68" s="210">
        <f t="shared" si="27"/>
        <v>2.1983000000000001</v>
      </c>
      <c r="AY68" s="210">
        <f t="shared" si="27"/>
        <v>2.0488</v>
      </c>
      <c r="AZ68" s="210">
        <f t="shared" si="27"/>
        <v>1.9252</v>
      </c>
      <c r="BA68" s="210">
        <f t="shared" si="27"/>
        <v>1.871</v>
      </c>
      <c r="BB68" s="210">
        <f t="shared" si="27"/>
        <v>1.8493999999999999</v>
      </c>
      <c r="BC68" s="210">
        <f t="shared" si="27"/>
        <v>1.8324</v>
      </c>
      <c r="BD68" s="210">
        <f t="shared" si="28"/>
        <v>1.8645</v>
      </c>
      <c r="BE68" s="210">
        <f t="shared" si="28"/>
        <v>1.8976999999999999</v>
      </c>
      <c r="BF68" s="210">
        <f t="shared" si="28"/>
        <v>1.9321999999999999</v>
      </c>
      <c r="BG68" s="210">
        <f t="shared" si="28"/>
        <v>1.9416</v>
      </c>
      <c r="BH68" s="210">
        <f t="shared" si="28"/>
        <v>1.9369000000000001</v>
      </c>
      <c r="BI68" s="210">
        <f t="shared" si="28"/>
        <v>1.9416</v>
      </c>
      <c r="BJ68" s="210">
        <f t="shared" si="28"/>
        <v>1.9462999999999999</v>
      </c>
      <c r="BK68" s="210">
        <f t="shared" si="28"/>
        <v>1.9535</v>
      </c>
      <c r="BL68" s="210">
        <f t="shared" si="28"/>
        <v>1.9535</v>
      </c>
      <c r="BM68" s="210">
        <f t="shared" si="28"/>
        <v>1.9511000000000001</v>
      </c>
      <c r="BN68" s="210">
        <f t="shared" si="29"/>
        <v>1.9045000000000001</v>
      </c>
      <c r="BO68" s="210">
        <f t="shared" si="29"/>
        <v>1.8472</v>
      </c>
      <c r="BP68" s="210">
        <f t="shared" si="29"/>
        <v>1.7932999999999999</v>
      </c>
      <c r="BQ68" s="210">
        <f t="shared" si="29"/>
        <v>1.7635000000000001</v>
      </c>
      <c r="BR68" s="210">
        <f t="shared" si="29"/>
        <v>1.7538</v>
      </c>
      <c r="BS68" s="210">
        <f t="shared" si="29"/>
        <v>1.7217</v>
      </c>
      <c r="BT68" s="210">
        <f t="shared" si="29"/>
        <v>1.6781999999999999</v>
      </c>
      <c r="BU68" s="210">
        <f t="shared" si="29"/>
        <v>1.6505000000000001</v>
      </c>
      <c r="BV68" s="210">
        <f t="shared" si="29"/>
        <v>1.6253</v>
      </c>
      <c r="BW68" s="210">
        <f t="shared" si="29"/>
        <v>1.5960000000000001</v>
      </c>
      <c r="BX68" s="210">
        <f t="shared" si="30"/>
        <v>1.5692999999999999</v>
      </c>
      <c r="BY68" s="210">
        <f t="shared" si="30"/>
        <v>1.5157</v>
      </c>
      <c r="BZ68" s="210">
        <f t="shared" si="30"/>
        <v>1.4314</v>
      </c>
      <c r="CA68" s="210">
        <f t="shared" si="30"/>
        <v>1.3560000000000001</v>
      </c>
      <c r="CB68" s="210">
        <f t="shared" si="30"/>
        <v>1.3255999999999999</v>
      </c>
      <c r="CC68" s="210">
        <f t="shared" si="30"/>
        <v>1.2637</v>
      </c>
      <c r="CD68" s="210">
        <f t="shared" si="22"/>
        <v>1.0969</v>
      </c>
      <c r="CE68" s="210">
        <f t="shared" si="14"/>
        <v>1</v>
      </c>
    </row>
    <row r="69" spans="1:83" x14ac:dyDescent="0.6">
      <c r="A69" s="205">
        <v>3</v>
      </c>
      <c r="B69" s="206" t="s">
        <v>199</v>
      </c>
      <c r="C69" s="7"/>
      <c r="D69" s="1">
        <v>55</v>
      </c>
      <c r="E69" s="207">
        <v>65</v>
      </c>
      <c r="F69" s="209">
        <f t="shared" si="23"/>
        <v>0</v>
      </c>
      <c r="G69" s="209">
        <f t="shared" si="23"/>
        <v>0</v>
      </c>
      <c r="H69" s="209">
        <f t="shared" si="23"/>
        <v>0</v>
      </c>
      <c r="I69" s="209">
        <f t="shared" si="23"/>
        <v>9.1931999999999992</v>
      </c>
      <c r="J69" s="210">
        <f t="shared" si="23"/>
        <v>9.2456999999999994</v>
      </c>
      <c r="K69" s="210">
        <f t="shared" si="23"/>
        <v>7.7416</v>
      </c>
      <c r="L69" s="210">
        <f t="shared" si="23"/>
        <v>6.3202999999999996</v>
      </c>
      <c r="M69" s="210">
        <f t="shared" si="23"/>
        <v>6.2713000000000001</v>
      </c>
      <c r="N69" s="210">
        <f t="shared" si="23"/>
        <v>6.3700999999999999</v>
      </c>
      <c r="O69" s="210">
        <f t="shared" si="23"/>
        <v>6.1056999999999997</v>
      </c>
      <c r="P69" s="210">
        <f t="shared" si="24"/>
        <v>5.9485000000000001</v>
      </c>
      <c r="Q69" s="210">
        <f t="shared" si="24"/>
        <v>5.6772</v>
      </c>
      <c r="R69" s="210">
        <f t="shared" si="24"/>
        <v>5.5411000000000001</v>
      </c>
      <c r="S69" s="210">
        <f t="shared" si="24"/>
        <v>5.3933</v>
      </c>
      <c r="T69" s="210">
        <f t="shared" si="24"/>
        <v>5.2194000000000003</v>
      </c>
      <c r="U69" s="210">
        <f t="shared" si="24"/>
        <v>5.0404999999999998</v>
      </c>
      <c r="V69" s="210">
        <f t="shared" si="24"/>
        <v>4.9179000000000004</v>
      </c>
      <c r="W69" s="210">
        <f t="shared" si="24"/>
        <v>4.8442999999999996</v>
      </c>
      <c r="X69" s="210">
        <f t="shared" si="24"/>
        <v>4.8011999999999997</v>
      </c>
      <c r="Y69" s="210">
        <f t="shared" si="24"/>
        <v>4.8734999999999999</v>
      </c>
      <c r="Z69" s="210">
        <f t="shared" si="25"/>
        <v>4.8589000000000002</v>
      </c>
      <c r="AA69" s="210">
        <f t="shared" si="25"/>
        <v>5.1203000000000003</v>
      </c>
      <c r="AB69" s="210">
        <f t="shared" si="25"/>
        <v>5.0092999999999996</v>
      </c>
      <c r="AC69" s="210">
        <f t="shared" si="25"/>
        <v>4.8299000000000003</v>
      </c>
      <c r="AD69" s="210">
        <f t="shared" si="25"/>
        <v>4.3032000000000004</v>
      </c>
      <c r="AE69" s="210">
        <f t="shared" si="25"/>
        <v>4.0755999999999997</v>
      </c>
      <c r="AF69" s="210">
        <f t="shared" si="25"/>
        <v>4.0049999999999999</v>
      </c>
      <c r="AG69" s="210">
        <f t="shared" si="25"/>
        <v>3.7804000000000002</v>
      </c>
      <c r="AH69" s="210">
        <f t="shared" si="25"/>
        <v>3.4426000000000001</v>
      </c>
      <c r="AI69" s="210">
        <f t="shared" si="25"/>
        <v>3.4647000000000001</v>
      </c>
      <c r="AJ69" s="210">
        <f t="shared" si="26"/>
        <v>3.3778999999999999</v>
      </c>
      <c r="AK69" s="210">
        <f t="shared" si="26"/>
        <v>3.3498999999999999</v>
      </c>
      <c r="AL69" s="210">
        <f t="shared" si="26"/>
        <v>3.2040000000000002</v>
      </c>
      <c r="AM69" s="210">
        <f t="shared" si="26"/>
        <v>3.0129999999999999</v>
      </c>
      <c r="AN69" s="210">
        <f t="shared" si="26"/>
        <v>2.8188</v>
      </c>
      <c r="AO69" s="210">
        <f t="shared" si="26"/>
        <v>2.7517</v>
      </c>
      <c r="AP69" s="210">
        <f t="shared" si="26"/>
        <v>2.6438000000000001</v>
      </c>
      <c r="AQ69" s="210">
        <f t="shared" si="26"/>
        <v>2.6966999999999999</v>
      </c>
      <c r="AR69" s="210">
        <f t="shared" si="26"/>
        <v>2.6568000000000001</v>
      </c>
      <c r="AS69" s="210">
        <f t="shared" si="26"/>
        <v>2.5847000000000002</v>
      </c>
      <c r="AT69" s="210">
        <f t="shared" si="27"/>
        <v>2.5320999999999998</v>
      </c>
      <c r="AU69" s="210">
        <f t="shared" si="27"/>
        <v>2.5520999999999998</v>
      </c>
      <c r="AV69" s="210">
        <f t="shared" si="27"/>
        <v>2.5163000000000002</v>
      </c>
      <c r="AW69" s="210">
        <f t="shared" si="27"/>
        <v>2.4258000000000002</v>
      </c>
      <c r="AX69" s="210">
        <f t="shared" si="27"/>
        <v>2.3180999999999998</v>
      </c>
      <c r="AY69" s="210">
        <f t="shared" si="27"/>
        <v>2.2256</v>
      </c>
      <c r="AZ69" s="210">
        <f t="shared" si="27"/>
        <v>2.1374</v>
      </c>
      <c r="BA69" s="210">
        <f t="shared" si="27"/>
        <v>2.1688999999999998</v>
      </c>
      <c r="BB69" s="210">
        <f t="shared" si="27"/>
        <v>2.1429999999999998</v>
      </c>
      <c r="BC69" s="210">
        <f t="shared" si="27"/>
        <v>2.0663999999999998</v>
      </c>
      <c r="BD69" s="210">
        <f t="shared" si="28"/>
        <v>2.1095000000000002</v>
      </c>
      <c r="BE69" s="210">
        <f t="shared" si="28"/>
        <v>2.1374</v>
      </c>
      <c r="BF69" s="210">
        <f t="shared" si="28"/>
        <v>2.1486999999999998</v>
      </c>
      <c r="BG69" s="210">
        <f t="shared" si="28"/>
        <v>2.1806000000000001</v>
      </c>
      <c r="BH69" s="210">
        <f t="shared" si="28"/>
        <v>2.1261000000000001</v>
      </c>
      <c r="BI69" s="210">
        <f t="shared" si="28"/>
        <v>2.0958999999999999</v>
      </c>
      <c r="BJ69" s="210">
        <f t="shared" si="28"/>
        <v>2.1013000000000002</v>
      </c>
      <c r="BK69" s="210">
        <f t="shared" si="28"/>
        <v>2.0851000000000002</v>
      </c>
      <c r="BL69" s="210">
        <f t="shared" si="28"/>
        <v>1.9827999999999999</v>
      </c>
      <c r="BM69" s="210">
        <f t="shared" si="28"/>
        <v>1.8879999999999999</v>
      </c>
      <c r="BN69" s="210">
        <f t="shared" si="29"/>
        <v>1.8449</v>
      </c>
      <c r="BO69" s="210">
        <f t="shared" si="29"/>
        <v>1.7379</v>
      </c>
      <c r="BP69" s="210">
        <f t="shared" si="29"/>
        <v>1.651</v>
      </c>
      <c r="BQ69" s="210">
        <f t="shared" si="29"/>
        <v>1.7085999999999999</v>
      </c>
      <c r="BR69" s="210">
        <f t="shared" si="29"/>
        <v>1.7158</v>
      </c>
      <c r="BS69" s="210">
        <f t="shared" si="29"/>
        <v>1.6359999999999999</v>
      </c>
      <c r="BT69" s="210">
        <f t="shared" si="29"/>
        <v>1.61</v>
      </c>
      <c r="BU69" s="210">
        <f t="shared" si="29"/>
        <v>1.6261000000000001</v>
      </c>
      <c r="BV69" s="210">
        <f t="shared" si="29"/>
        <v>1.6195999999999999</v>
      </c>
      <c r="BW69" s="210">
        <f t="shared" si="29"/>
        <v>1.6180000000000001</v>
      </c>
      <c r="BX69" s="210">
        <f t="shared" si="30"/>
        <v>1.6277999999999999</v>
      </c>
      <c r="BY69" s="210">
        <f t="shared" si="30"/>
        <v>1.5468</v>
      </c>
      <c r="BZ69" s="210">
        <f t="shared" si="30"/>
        <v>1.4537</v>
      </c>
      <c r="CA69" s="210">
        <f t="shared" si="30"/>
        <v>1.4056999999999999</v>
      </c>
      <c r="CB69" s="210">
        <f t="shared" si="30"/>
        <v>1.4045000000000001</v>
      </c>
      <c r="CC69" s="210">
        <f t="shared" si="30"/>
        <v>1.2891999999999999</v>
      </c>
      <c r="CD69" s="210">
        <f t="shared" si="22"/>
        <v>1.0568</v>
      </c>
      <c r="CE69" s="210">
        <f t="shared" si="14"/>
        <v>1</v>
      </c>
    </row>
    <row r="70" spans="1:83" x14ac:dyDescent="0.6">
      <c r="A70" s="205">
        <v>2</v>
      </c>
      <c r="B70" s="206" t="s">
        <v>200</v>
      </c>
      <c r="C70" s="7"/>
      <c r="D70" s="1">
        <v>45</v>
      </c>
      <c r="E70" s="207">
        <v>55</v>
      </c>
      <c r="F70" s="209">
        <f t="shared" si="23"/>
        <v>0</v>
      </c>
      <c r="G70" s="209">
        <f t="shared" si="23"/>
        <v>0</v>
      </c>
      <c r="H70" s="209">
        <f t="shared" si="23"/>
        <v>0</v>
      </c>
      <c r="I70" s="209">
        <f t="shared" si="23"/>
        <v>10.1013</v>
      </c>
      <c r="J70" s="210">
        <f t="shared" si="23"/>
        <v>10.5695</v>
      </c>
      <c r="K70" s="210">
        <f t="shared" si="23"/>
        <v>9.1199999999999992</v>
      </c>
      <c r="L70" s="210">
        <f t="shared" si="23"/>
        <v>8.5806000000000004</v>
      </c>
      <c r="M70" s="210">
        <f t="shared" si="23"/>
        <v>8.8666999999999998</v>
      </c>
      <c r="N70" s="210">
        <f t="shared" si="23"/>
        <v>8.8177000000000003</v>
      </c>
      <c r="O70" s="210">
        <f t="shared" si="23"/>
        <v>8.3559999999999999</v>
      </c>
      <c r="P70" s="210">
        <f t="shared" si="24"/>
        <v>8.1428999999999991</v>
      </c>
      <c r="Q70" s="210">
        <f t="shared" si="24"/>
        <v>7.9009999999999998</v>
      </c>
      <c r="R70" s="210">
        <f t="shared" si="24"/>
        <v>7.6364000000000001</v>
      </c>
      <c r="S70" s="210">
        <f t="shared" si="24"/>
        <v>7.0933000000000002</v>
      </c>
      <c r="T70" s="210">
        <f t="shared" si="24"/>
        <v>6.5949999999999998</v>
      </c>
      <c r="U70" s="210">
        <f t="shared" si="24"/>
        <v>6.1148999999999996</v>
      </c>
      <c r="V70" s="210">
        <f t="shared" si="24"/>
        <v>5.7409999999999997</v>
      </c>
      <c r="W70" s="210">
        <f t="shared" si="24"/>
        <v>5.4844999999999997</v>
      </c>
      <c r="X70" s="210">
        <f t="shared" si="24"/>
        <v>5.4101999999999997</v>
      </c>
      <c r="Y70" s="210">
        <f t="shared" si="24"/>
        <v>5.5416999999999996</v>
      </c>
      <c r="Z70" s="210">
        <f t="shared" si="25"/>
        <v>5.5034000000000001</v>
      </c>
      <c r="AA70" s="210">
        <f t="shared" si="25"/>
        <v>5.7409999999999997</v>
      </c>
      <c r="AB70" s="210">
        <f t="shared" si="25"/>
        <v>5.4470999999999998</v>
      </c>
      <c r="AC70" s="210">
        <f t="shared" si="25"/>
        <v>5.2157</v>
      </c>
      <c r="AD70" s="210">
        <f t="shared" si="25"/>
        <v>4.4581</v>
      </c>
      <c r="AE70" s="210">
        <f t="shared" si="25"/>
        <v>4.1239999999999997</v>
      </c>
      <c r="AF70" s="210">
        <f t="shared" si="25"/>
        <v>3.99</v>
      </c>
      <c r="AG70" s="210">
        <f t="shared" si="25"/>
        <v>3.8365</v>
      </c>
      <c r="AH70" s="210">
        <f t="shared" si="25"/>
        <v>3.5945999999999998</v>
      </c>
      <c r="AI70" s="210">
        <f t="shared" si="25"/>
        <v>3.5310000000000001</v>
      </c>
      <c r="AJ70" s="210">
        <f t="shared" si="26"/>
        <v>3.4544999999999999</v>
      </c>
      <c r="AK70" s="210">
        <f t="shared" si="26"/>
        <v>3.3389000000000002</v>
      </c>
      <c r="AL70" s="210">
        <f t="shared" si="26"/>
        <v>3.1604000000000001</v>
      </c>
      <c r="AM70" s="210">
        <f t="shared" si="26"/>
        <v>2.8757000000000001</v>
      </c>
      <c r="AN70" s="210">
        <f t="shared" si="26"/>
        <v>2.5992999999999999</v>
      </c>
      <c r="AO70" s="210">
        <f t="shared" si="26"/>
        <v>2.5293000000000001</v>
      </c>
      <c r="AP70" s="210">
        <f t="shared" si="26"/>
        <v>2.5783999999999998</v>
      </c>
      <c r="AQ70" s="210">
        <f t="shared" si="26"/>
        <v>2.5909</v>
      </c>
      <c r="AR70" s="210">
        <f t="shared" si="26"/>
        <v>2.5577000000000001</v>
      </c>
      <c r="AS70" s="210">
        <f t="shared" si="26"/>
        <v>2.5535999999999999</v>
      </c>
      <c r="AT70" s="210">
        <f t="shared" si="27"/>
        <v>2.4977</v>
      </c>
      <c r="AU70" s="210">
        <f t="shared" si="27"/>
        <v>2.4516</v>
      </c>
      <c r="AV70" s="210">
        <f t="shared" si="27"/>
        <v>2.4182000000000001</v>
      </c>
      <c r="AW70" s="210">
        <f t="shared" si="27"/>
        <v>2.3471000000000002</v>
      </c>
      <c r="AX70" s="210">
        <f t="shared" si="27"/>
        <v>2.1983000000000001</v>
      </c>
      <c r="AY70" s="210">
        <f t="shared" si="27"/>
        <v>2.0488</v>
      </c>
      <c r="AZ70" s="210">
        <f t="shared" si="27"/>
        <v>1.9252</v>
      </c>
      <c r="BA70" s="210">
        <f t="shared" si="27"/>
        <v>1.871</v>
      </c>
      <c r="BB70" s="210">
        <f t="shared" si="27"/>
        <v>1.8493999999999999</v>
      </c>
      <c r="BC70" s="210">
        <f t="shared" si="27"/>
        <v>1.8324</v>
      </c>
      <c r="BD70" s="210">
        <f t="shared" si="28"/>
        <v>1.8645</v>
      </c>
      <c r="BE70" s="210">
        <f t="shared" si="28"/>
        <v>1.8976999999999999</v>
      </c>
      <c r="BF70" s="210">
        <f t="shared" si="28"/>
        <v>1.9321999999999999</v>
      </c>
      <c r="BG70" s="210">
        <f t="shared" si="28"/>
        <v>1.9416</v>
      </c>
      <c r="BH70" s="210">
        <f t="shared" si="28"/>
        <v>1.9369000000000001</v>
      </c>
      <c r="BI70" s="210">
        <f t="shared" si="28"/>
        <v>1.9416</v>
      </c>
      <c r="BJ70" s="210">
        <f t="shared" si="28"/>
        <v>1.9462999999999999</v>
      </c>
      <c r="BK70" s="210">
        <f t="shared" si="28"/>
        <v>1.9535</v>
      </c>
      <c r="BL70" s="210">
        <f t="shared" si="28"/>
        <v>1.9535</v>
      </c>
      <c r="BM70" s="210">
        <f t="shared" si="28"/>
        <v>1.9511000000000001</v>
      </c>
      <c r="BN70" s="210">
        <f t="shared" si="29"/>
        <v>1.9045000000000001</v>
      </c>
      <c r="BO70" s="210">
        <f t="shared" si="29"/>
        <v>1.8472</v>
      </c>
      <c r="BP70" s="210">
        <f t="shared" si="29"/>
        <v>1.7932999999999999</v>
      </c>
      <c r="BQ70" s="210">
        <f t="shared" si="29"/>
        <v>1.7635000000000001</v>
      </c>
      <c r="BR70" s="210">
        <f t="shared" si="29"/>
        <v>1.7538</v>
      </c>
      <c r="BS70" s="210">
        <f t="shared" si="29"/>
        <v>1.7217</v>
      </c>
      <c r="BT70" s="210">
        <f t="shared" si="29"/>
        <v>1.6781999999999999</v>
      </c>
      <c r="BU70" s="210">
        <f t="shared" si="29"/>
        <v>1.6505000000000001</v>
      </c>
      <c r="BV70" s="210">
        <f t="shared" si="29"/>
        <v>1.6253</v>
      </c>
      <c r="BW70" s="210">
        <f t="shared" si="29"/>
        <v>1.5960000000000001</v>
      </c>
      <c r="BX70" s="210">
        <f t="shared" si="30"/>
        <v>1.5692999999999999</v>
      </c>
      <c r="BY70" s="210">
        <f t="shared" si="30"/>
        <v>1.5157</v>
      </c>
      <c r="BZ70" s="210">
        <f t="shared" si="30"/>
        <v>1.4314</v>
      </c>
      <c r="CA70" s="210">
        <f t="shared" si="30"/>
        <v>1.3560000000000001</v>
      </c>
      <c r="CB70" s="210">
        <f t="shared" si="30"/>
        <v>1.3255999999999999</v>
      </c>
      <c r="CC70" s="210">
        <f t="shared" si="30"/>
        <v>1.2637</v>
      </c>
      <c r="CD70" s="210">
        <f t="shared" si="22"/>
        <v>1.0969</v>
      </c>
      <c r="CE70" s="210">
        <f t="shared" si="14"/>
        <v>1</v>
      </c>
    </row>
    <row r="71" spans="1:83" x14ac:dyDescent="0.6">
      <c r="A71" s="205">
        <v>3</v>
      </c>
      <c r="B71" s="206" t="s">
        <v>201</v>
      </c>
      <c r="C71" s="7"/>
      <c r="D71" s="1">
        <v>45</v>
      </c>
      <c r="E71" s="207">
        <v>55</v>
      </c>
      <c r="F71" s="209">
        <f t="shared" si="23"/>
        <v>0</v>
      </c>
      <c r="G71" s="209">
        <f t="shared" si="23"/>
        <v>0</v>
      </c>
      <c r="H71" s="209">
        <f t="shared" si="23"/>
        <v>0</v>
      </c>
      <c r="I71" s="209">
        <f t="shared" si="23"/>
        <v>9.1931999999999992</v>
      </c>
      <c r="J71" s="210">
        <f t="shared" si="23"/>
        <v>9.2456999999999994</v>
      </c>
      <c r="K71" s="210">
        <f t="shared" si="23"/>
        <v>7.7416</v>
      </c>
      <c r="L71" s="210">
        <f t="shared" si="23"/>
        <v>6.3202999999999996</v>
      </c>
      <c r="M71" s="210">
        <f t="shared" si="23"/>
        <v>6.2713000000000001</v>
      </c>
      <c r="N71" s="210">
        <f t="shared" si="23"/>
        <v>6.3700999999999999</v>
      </c>
      <c r="O71" s="210">
        <f t="shared" si="23"/>
        <v>6.1056999999999997</v>
      </c>
      <c r="P71" s="210">
        <f t="shared" si="24"/>
        <v>5.9485000000000001</v>
      </c>
      <c r="Q71" s="210">
        <f t="shared" si="24"/>
        <v>5.6772</v>
      </c>
      <c r="R71" s="210">
        <f t="shared" si="24"/>
        <v>5.5411000000000001</v>
      </c>
      <c r="S71" s="210">
        <f t="shared" si="24"/>
        <v>5.3933</v>
      </c>
      <c r="T71" s="210">
        <f t="shared" si="24"/>
        <v>5.2194000000000003</v>
      </c>
      <c r="U71" s="210">
        <f t="shared" si="24"/>
        <v>5.0404999999999998</v>
      </c>
      <c r="V71" s="210">
        <f t="shared" si="24"/>
        <v>4.9179000000000004</v>
      </c>
      <c r="W71" s="210">
        <f t="shared" si="24"/>
        <v>4.8442999999999996</v>
      </c>
      <c r="X71" s="210">
        <f t="shared" si="24"/>
        <v>4.8011999999999997</v>
      </c>
      <c r="Y71" s="210">
        <f t="shared" si="24"/>
        <v>4.8734999999999999</v>
      </c>
      <c r="Z71" s="210">
        <f t="shared" si="25"/>
        <v>4.8589000000000002</v>
      </c>
      <c r="AA71" s="210">
        <f t="shared" si="25"/>
        <v>5.1203000000000003</v>
      </c>
      <c r="AB71" s="210">
        <f t="shared" si="25"/>
        <v>5.0092999999999996</v>
      </c>
      <c r="AC71" s="210">
        <f t="shared" si="25"/>
        <v>4.8299000000000003</v>
      </c>
      <c r="AD71" s="210">
        <f t="shared" si="25"/>
        <v>4.3032000000000004</v>
      </c>
      <c r="AE71" s="210">
        <f t="shared" si="25"/>
        <v>4.0755999999999997</v>
      </c>
      <c r="AF71" s="210">
        <f t="shared" si="25"/>
        <v>4.0049999999999999</v>
      </c>
      <c r="AG71" s="210">
        <f t="shared" si="25"/>
        <v>3.7804000000000002</v>
      </c>
      <c r="AH71" s="210">
        <f t="shared" si="25"/>
        <v>3.4426000000000001</v>
      </c>
      <c r="AI71" s="210">
        <f t="shared" si="25"/>
        <v>3.4647000000000001</v>
      </c>
      <c r="AJ71" s="210">
        <f t="shared" si="26"/>
        <v>3.3778999999999999</v>
      </c>
      <c r="AK71" s="210">
        <f t="shared" si="26"/>
        <v>3.3498999999999999</v>
      </c>
      <c r="AL71" s="210">
        <f t="shared" si="26"/>
        <v>3.2040000000000002</v>
      </c>
      <c r="AM71" s="210">
        <f t="shared" si="26"/>
        <v>3.0129999999999999</v>
      </c>
      <c r="AN71" s="210">
        <f t="shared" si="26"/>
        <v>2.8188</v>
      </c>
      <c r="AO71" s="210">
        <f t="shared" si="26"/>
        <v>2.7517</v>
      </c>
      <c r="AP71" s="210">
        <f t="shared" si="26"/>
        <v>2.6438000000000001</v>
      </c>
      <c r="AQ71" s="210">
        <f t="shared" si="26"/>
        <v>2.6966999999999999</v>
      </c>
      <c r="AR71" s="210">
        <f t="shared" si="26"/>
        <v>2.6568000000000001</v>
      </c>
      <c r="AS71" s="210">
        <f t="shared" si="26"/>
        <v>2.5847000000000002</v>
      </c>
      <c r="AT71" s="210">
        <f t="shared" si="27"/>
        <v>2.5320999999999998</v>
      </c>
      <c r="AU71" s="210">
        <f t="shared" si="27"/>
        <v>2.5520999999999998</v>
      </c>
      <c r="AV71" s="210">
        <f t="shared" si="27"/>
        <v>2.5163000000000002</v>
      </c>
      <c r="AW71" s="210">
        <f t="shared" si="27"/>
        <v>2.4258000000000002</v>
      </c>
      <c r="AX71" s="210">
        <f t="shared" si="27"/>
        <v>2.3180999999999998</v>
      </c>
      <c r="AY71" s="210">
        <f t="shared" si="27"/>
        <v>2.2256</v>
      </c>
      <c r="AZ71" s="210">
        <f t="shared" si="27"/>
        <v>2.1374</v>
      </c>
      <c r="BA71" s="210">
        <f t="shared" si="27"/>
        <v>2.1688999999999998</v>
      </c>
      <c r="BB71" s="210">
        <f t="shared" si="27"/>
        <v>2.1429999999999998</v>
      </c>
      <c r="BC71" s="210">
        <f t="shared" si="27"/>
        <v>2.0663999999999998</v>
      </c>
      <c r="BD71" s="210">
        <f t="shared" si="28"/>
        <v>2.1095000000000002</v>
      </c>
      <c r="BE71" s="210">
        <f t="shared" si="28"/>
        <v>2.1374</v>
      </c>
      <c r="BF71" s="210">
        <f t="shared" si="28"/>
        <v>2.1486999999999998</v>
      </c>
      <c r="BG71" s="210">
        <f t="shared" si="28"/>
        <v>2.1806000000000001</v>
      </c>
      <c r="BH71" s="210">
        <f t="shared" si="28"/>
        <v>2.1261000000000001</v>
      </c>
      <c r="BI71" s="210">
        <f t="shared" si="28"/>
        <v>2.0958999999999999</v>
      </c>
      <c r="BJ71" s="210">
        <f t="shared" si="28"/>
        <v>2.1013000000000002</v>
      </c>
      <c r="BK71" s="210">
        <f t="shared" si="28"/>
        <v>2.0851000000000002</v>
      </c>
      <c r="BL71" s="210">
        <f t="shared" si="28"/>
        <v>1.9827999999999999</v>
      </c>
      <c r="BM71" s="210">
        <f t="shared" si="28"/>
        <v>1.8879999999999999</v>
      </c>
      <c r="BN71" s="210">
        <f t="shared" si="29"/>
        <v>1.8449</v>
      </c>
      <c r="BO71" s="210">
        <f t="shared" si="29"/>
        <v>1.7379</v>
      </c>
      <c r="BP71" s="210">
        <f t="shared" si="29"/>
        <v>1.651</v>
      </c>
      <c r="BQ71" s="210">
        <f t="shared" si="29"/>
        <v>1.7085999999999999</v>
      </c>
      <c r="BR71" s="210">
        <f t="shared" si="29"/>
        <v>1.7158</v>
      </c>
      <c r="BS71" s="210">
        <f t="shared" si="29"/>
        <v>1.6359999999999999</v>
      </c>
      <c r="BT71" s="210">
        <f t="shared" si="29"/>
        <v>1.61</v>
      </c>
      <c r="BU71" s="210">
        <f t="shared" si="29"/>
        <v>1.6261000000000001</v>
      </c>
      <c r="BV71" s="210">
        <f t="shared" si="29"/>
        <v>1.6195999999999999</v>
      </c>
      <c r="BW71" s="210">
        <f t="shared" si="29"/>
        <v>1.6180000000000001</v>
      </c>
      <c r="BX71" s="210">
        <f t="shared" si="30"/>
        <v>1.6277999999999999</v>
      </c>
      <c r="BY71" s="210">
        <f t="shared" si="30"/>
        <v>1.5468</v>
      </c>
      <c r="BZ71" s="210">
        <f t="shared" si="30"/>
        <v>1.4537</v>
      </c>
      <c r="CA71" s="210">
        <f t="shared" si="30"/>
        <v>1.4056999999999999</v>
      </c>
      <c r="CB71" s="210">
        <f t="shared" si="30"/>
        <v>1.4045000000000001</v>
      </c>
      <c r="CC71" s="210">
        <f t="shared" si="30"/>
        <v>1.2891999999999999</v>
      </c>
      <c r="CD71" s="210">
        <f t="shared" si="22"/>
        <v>1.0568</v>
      </c>
      <c r="CE71" s="210">
        <f t="shared" si="14"/>
        <v>1</v>
      </c>
    </row>
    <row r="72" spans="1:83" x14ac:dyDescent="0.6">
      <c r="A72" s="205">
        <v>2</v>
      </c>
      <c r="B72" s="206" t="s">
        <v>202</v>
      </c>
      <c r="C72" s="7"/>
      <c r="D72" s="1">
        <v>45</v>
      </c>
      <c r="E72" s="207">
        <v>55</v>
      </c>
      <c r="F72" s="209">
        <f t="shared" si="23"/>
        <v>0</v>
      </c>
      <c r="G72" s="209">
        <f t="shared" si="23"/>
        <v>0</v>
      </c>
      <c r="H72" s="209">
        <f t="shared" si="23"/>
        <v>0</v>
      </c>
      <c r="I72" s="209">
        <f t="shared" si="23"/>
        <v>10.1013</v>
      </c>
      <c r="J72" s="210">
        <f t="shared" si="23"/>
        <v>10.5695</v>
      </c>
      <c r="K72" s="210">
        <f t="shared" si="23"/>
        <v>9.1199999999999992</v>
      </c>
      <c r="L72" s="210">
        <f t="shared" si="23"/>
        <v>8.5806000000000004</v>
      </c>
      <c r="M72" s="210">
        <f t="shared" si="23"/>
        <v>8.8666999999999998</v>
      </c>
      <c r="N72" s="210">
        <f t="shared" si="23"/>
        <v>8.8177000000000003</v>
      </c>
      <c r="O72" s="210">
        <f t="shared" si="23"/>
        <v>8.3559999999999999</v>
      </c>
      <c r="P72" s="210">
        <f t="shared" si="24"/>
        <v>8.1428999999999991</v>
      </c>
      <c r="Q72" s="210">
        <f t="shared" si="24"/>
        <v>7.9009999999999998</v>
      </c>
      <c r="R72" s="210">
        <f t="shared" si="24"/>
        <v>7.6364000000000001</v>
      </c>
      <c r="S72" s="210">
        <f t="shared" si="24"/>
        <v>7.0933000000000002</v>
      </c>
      <c r="T72" s="210">
        <f t="shared" si="24"/>
        <v>6.5949999999999998</v>
      </c>
      <c r="U72" s="210">
        <f t="shared" si="24"/>
        <v>6.1148999999999996</v>
      </c>
      <c r="V72" s="210">
        <f t="shared" si="24"/>
        <v>5.7409999999999997</v>
      </c>
      <c r="W72" s="210">
        <f t="shared" si="24"/>
        <v>5.4844999999999997</v>
      </c>
      <c r="X72" s="210">
        <f t="shared" si="24"/>
        <v>5.4101999999999997</v>
      </c>
      <c r="Y72" s="210">
        <f t="shared" si="24"/>
        <v>5.5416999999999996</v>
      </c>
      <c r="Z72" s="210">
        <f t="shared" si="25"/>
        <v>5.5034000000000001</v>
      </c>
      <c r="AA72" s="210">
        <f t="shared" si="25"/>
        <v>5.7409999999999997</v>
      </c>
      <c r="AB72" s="210">
        <f t="shared" si="25"/>
        <v>5.4470999999999998</v>
      </c>
      <c r="AC72" s="210">
        <f t="shared" si="25"/>
        <v>5.2157</v>
      </c>
      <c r="AD72" s="210">
        <f t="shared" si="25"/>
        <v>4.4581</v>
      </c>
      <c r="AE72" s="210">
        <f t="shared" si="25"/>
        <v>4.1239999999999997</v>
      </c>
      <c r="AF72" s="210">
        <f t="shared" si="25"/>
        <v>3.99</v>
      </c>
      <c r="AG72" s="210">
        <f t="shared" si="25"/>
        <v>3.8365</v>
      </c>
      <c r="AH72" s="210">
        <f t="shared" si="25"/>
        <v>3.5945999999999998</v>
      </c>
      <c r="AI72" s="210">
        <f t="shared" si="25"/>
        <v>3.5310000000000001</v>
      </c>
      <c r="AJ72" s="210">
        <f t="shared" si="26"/>
        <v>3.4544999999999999</v>
      </c>
      <c r="AK72" s="210">
        <f t="shared" si="26"/>
        <v>3.3389000000000002</v>
      </c>
      <c r="AL72" s="210">
        <f t="shared" si="26"/>
        <v>3.1604000000000001</v>
      </c>
      <c r="AM72" s="210">
        <f t="shared" si="26"/>
        <v>2.8757000000000001</v>
      </c>
      <c r="AN72" s="210">
        <f t="shared" si="26"/>
        <v>2.5992999999999999</v>
      </c>
      <c r="AO72" s="210">
        <f t="shared" si="26"/>
        <v>2.5293000000000001</v>
      </c>
      <c r="AP72" s="210">
        <f t="shared" si="26"/>
        <v>2.5783999999999998</v>
      </c>
      <c r="AQ72" s="210">
        <f t="shared" si="26"/>
        <v>2.5909</v>
      </c>
      <c r="AR72" s="210">
        <f t="shared" si="26"/>
        <v>2.5577000000000001</v>
      </c>
      <c r="AS72" s="210">
        <f t="shared" si="26"/>
        <v>2.5535999999999999</v>
      </c>
      <c r="AT72" s="210">
        <f t="shared" si="27"/>
        <v>2.4977</v>
      </c>
      <c r="AU72" s="210">
        <f t="shared" si="27"/>
        <v>2.4516</v>
      </c>
      <c r="AV72" s="210">
        <f t="shared" si="27"/>
        <v>2.4182000000000001</v>
      </c>
      <c r="AW72" s="210">
        <f t="shared" si="27"/>
        <v>2.3471000000000002</v>
      </c>
      <c r="AX72" s="210">
        <f t="shared" si="27"/>
        <v>2.1983000000000001</v>
      </c>
      <c r="AY72" s="210">
        <f t="shared" si="27"/>
        <v>2.0488</v>
      </c>
      <c r="AZ72" s="210">
        <f t="shared" si="27"/>
        <v>1.9252</v>
      </c>
      <c r="BA72" s="210">
        <f t="shared" si="27"/>
        <v>1.871</v>
      </c>
      <c r="BB72" s="210">
        <f t="shared" si="27"/>
        <v>1.8493999999999999</v>
      </c>
      <c r="BC72" s="210">
        <f t="shared" si="27"/>
        <v>1.8324</v>
      </c>
      <c r="BD72" s="210">
        <f t="shared" si="28"/>
        <v>1.8645</v>
      </c>
      <c r="BE72" s="210">
        <f t="shared" si="28"/>
        <v>1.8976999999999999</v>
      </c>
      <c r="BF72" s="210">
        <f t="shared" si="28"/>
        <v>1.9321999999999999</v>
      </c>
      <c r="BG72" s="210">
        <f t="shared" si="28"/>
        <v>1.9416</v>
      </c>
      <c r="BH72" s="210">
        <f t="shared" si="28"/>
        <v>1.9369000000000001</v>
      </c>
      <c r="BI72" s="210">
        <f t="shared" si="28"/>
        <v>1.9416</v>
      </c>
      <c r="BJ72" s="210">
        <f t="shared" si="28"/>
        <v>1.9462999999999999</v>
      </c>
      <c r="BK72" s="210">
        <f t="shared" si="28"/>
        <v>1.9535</v>
      </c>
      <c r="BL72" s="210">
        <f t="shared" si="28"/>
        <v>1.9535</v>
      </c>
      <c r="BM72" s="210">
        <f t="shared" si="28"/>
        <v>1.9511000000000001</v>
      </c>
      <c r="BN72" s="210">
        <f t="shared" si="29"/>
        <v>1.9045000000000001</v>
      </c>
      <c r="BO72" s="210">
        <f t="shared" si="29"/>
        <v>1.8472</v>
      </c>
      <c r="BP72" s="210">
        <f t="shared" si="29"/>
        <v>1.7932999999999999</v>
      </c>
      <c r="BQ72" s="210">
        <f t="shared" si="29"/>
        <v>1.7635000000000001</v>
      </c>
      <c r="BR72" s="210">
        <f t="shared" si="29"/>
        <v>1.7538</v>
      </c>
      <c r="BS72" s="210">
        <f t="shared" si="29"/>
        <v>1.7217</v>
      </c>
      <c r="BT72" s="210">
        <f t="shared" si="29"/>
        <v>1.6781999999999999</v>
      </c>
      <c r="BU72" s="210">
        <f t="shared" si="29"/>
        <v>1.6505000000000001</v>
      </c>
      <c r="BV72" s="210">
        <f t="shared" si="29"/>
        <v>1.6253</v>
      </c>
      <c r="BW72" s="210">
        <f t="shared" si="29"/>
        <v>1.5960000000000001</v>
      </c>
      <c r="BX72" s="210">
        <f t="shared" si="30"/>
        <v>1.5692999999999999</v>
      </c>
      <c r="BY72" s="210">
        <f t="shared" si="30"/>
        <v>1.5157</v>
      </c>
      <c r="BZ72" s="210">
        <f t="shared" si="30"/>
        <v>1.4314</v>
      </c>
      <c r="CA72" s="210">
        <f t="shared" si="30"/>
        <v>1.3560000000000001</v>
      </c>
      <c r="CB72" s="210">
        <f t="shared" si="30"/>
        <v>1.3255999999999999</v>
      </c>
      <c r="CC72" s="210">
        <f t="shared" si="30"/>
        <v>1.2637</v>
      </c>
      <c r="CD72" s="210">
        <f t="shared" si="30"/>
        <v>1.0969</v>
      </c>
      <c r="CE72" s="210">
        <f t="shared" si="14"/>
        <v>1</v>
      </c>
    </row>
    <row r="73" spans="1:83" x14ac:dyDescent="0.6">
      <c r="A73" s="205">
        <v>2</v>
      </c>
      <c r="B73" s="206" t="s">
        <v>203</v>
      </c>
      <c r="C73" s="7"/>
      <c r="D73" s="1">
        <v>45</v>
      </c>
      <c r="E73" s="207">
        <v>55</v>
      </c>
      <c r="F73" s="209">
        <f t="shared" si="23"/>
        <v>0</v>
      </c>
      <c r="G73" s="209">
        <f t="shared" si="23"/>
        <v>0</v>
      </c>
      <c r="H73" s="209">
        <f t="shared" si="23"/>
        <v>0</v>
      </c>
      <c r="I73" s="209">
        <f t="shared" si="23"/>
        <v>10.1013</v>
      </c>
      <c r="J73" s="210">
        <f t="shared" si="23"/>
        <v>10.5695</v>
      </c>
      <c r="K73" s="210">
        <f t="shared" si="23"/>
        <v>9.1199999999999992</v>
      </c>
      <c r="L73" s="210">
        <f t="shared" si="23"/>
        <v>8.5806000000000004</v>
      </c>
      <c r="M73" s="210">
        <f t="shared" si="23"/>
        <v>8.8666999999999998</v>
      </c>
      <c r="N73" s="210">
        <f t="shared" si="23"/>
        <v>8.8177000000000003</v>
      </c>
      <c r="O73" s="210">
        <f t="shared" si="23"/>
        <v>8.3559999999999999</v>
      </c>
      <c r="P73" s="210">
        <f t="shared" si="24"/>
        <v>8.1428999999999991</v>
      </c>
      <c r="Q73" s="210">
        <f t="shared" si="24"/>
        <v>7.9009999999999998</v>
      </c>
      <c r="R73" s="210">
        <f t="shared" si="24"/>
        <v>7.6364000000000001</v>
      </c>
      <c r="S73" s="210">
        <f t="shared" si="24"/>
        <v>7.0933000000000002</v>
      </c>
      <c r="T73" s="210">
        <f t="shared" si="24"/>
        <v>6.5949999999999998</v>
      </c>
      <c r="U73" s="210">
        <f t="shared" si="24"/>
        <v>6.1148999999999996</v>
      </c>
      <c r="V73" s="210">
        <f t="shared" si="24"/>
        <v>5.7409999999999997</v>
      </c>
      <c r="W73" s="210">
        <f t="shared" si="24"/>
        <v>5.4844999999999997</v>
      </c>
      <c r="X73" s="210">
        <f t="shared" si="24"/>
        <v>5.4101999999999997</v>
      </c>
      <c r="Y73" s="210">
        <f t="shared" si="24"/>
        <v>5.5416999999999996</v>
      </c>
      <c r="Z73" s="210">
        <f t="shared" si="25"/>
        <v>5.5034000000000001</v>
      </c>
      <c r="AA73" s="210">
        <f t="shared" si="25"/>
        <v>5.7409999999999997</v>
      </c>
      <c r="AB73" s="210">
        <f t="shared" si="25"/>
        <v>5.4470999999999998</v>
      </c>
      <c r="AC73" s="210">
        <f t="shared" si="25"/>
        <v>5.2157</v>
      </c>
      <c r="AD73" s="210">
        <f t="shared" si="25"/>
        <v>4.4581</v>
      </c>
      <c r="AE73" s="210">
        <f t="shared" si="25"/>
        <v>4.1239999999999997</v>
      </c>
      <c r="AF73" s="210">
        <f t="shared" si="25"/>
        <v>3.99</v>
      </c>
      <c r="AG73" s="210">
        <f t="shared" si="25"/>
        <v>3.8365</v>
      </c>
      <c r="AH73" s="210">
        <f t="shared" si="25"/>
        <v>3.5945999999999998</v>
      </c>
      <c r="AI73" s="210">
        <f t="shared" si="25"/>
        <v>3.5310000000000001</v>
      </c>
      <c r="AJ73" s="210">
        <f t="shared" si="26"/>
        <v>3.4544999999999999</v>
      </c>
      <c r="AK73" s="210">
        <f t="shared" si="26"/>
        <v>3.3389000000000002</v>
      </c>
      <c r="AL73" s="210">
        <f t="shared" si="26"/>
        <v>3.1604000000000001</v>
      </c>
      <c r="AM73" s="210">
        <f t="shared" si="26"/>
        <v>2.8757000000000001</v>
      </c>
      <c r="AN73" s="210">
        <f t="shared" si="26"/>
        <v>2.5992999999999999</v>
      </c>
      <c r="AO73" s="210">
        <f t="shared" si="26"/>
        <v>2.5293000000000001</v>
      </c>
      <c r="AP73" s="210">
        <f t="shared" si="26"/>
        <v>2.5783999999999998</v>
      </c>
      <c r="AQ73" s="210">
        <f t="shared" si="26"/>
        <v>2.5909</v>
      </c>
      <c r="AR73" s="210">
        <f t="shared" si="26"/>
        <v>2.5577000000000001</v>
      </c>
      <c r="AS73" s="210">
        <f t="shared" si="26"/>
        <v>2.5535999999999999</v>
      </c>
      <c r="AT73" s="210">
        <f t="shared" si="27"/>
        <v>2.4977</v>
      </c>
      <c r="AU73" s="210">
        <f t="shared" si="27"/>
        <v>2.4516</v>
      </c>
      <c r="AV73" s="210">
        <f t="shared" si="27"/>
        <v>2.4182000000000001</v>
      </c>
      <c r="AW73" s="210">
        <f t="shared" si="27"/>
        <v>2.3471000000000002</v>
      </c>
      <c r="AX73" s="210">
        <f t="shared" si="27"/>
        <v>2.1983000000000001</v>
      </c>
      <c r="AY73" s="210">
        <f t="shared" si="27"/>
        <v>2.0488</v>
      </c>
      <c r="AZ73" s="210">
        <f t="shared" si="27"/>
        <v>1.9252</v>
      </c>
      <c r="BA73" s="210">
        <f t="shared" si="27"/>
        <v>1.871</v>
      </c>
      <c r="BB73" s="210">
        <f t="shared" si="27"/>
        <v>1.8493999999999999</v>
      </c>
      <c r="BC73" s="210">
        <f t="shared" si="27"/>
        <v>1.8324</v>
      </c>
      <c r="BD73" s="210">
        <f t="shared" si="28"/>
        <v>1.8645</v>
      </c>
      <c r="BE73" s="210">
        <f t="shared" si="28"/>
        <v>1.8976999999999999</v>
      </c>
      <c r="BF73" s="210">
        <f t="shared" si="28"/>
        <v>1.9321999999999999</v>
      </c>
      <c r="BG73" s="210">
        <f t="shared" si="28"/>
        <v>1.9416</v>
      </c>
      <c r="BH73" s="210">
        <f t="shared" si="28"/>
        <v>1.9369000000000001</v>
      </c>
      <c r="BI73" s="210">
        <f t="shared" si="28"/>
        <v>1.9416</v>
      </c>
      <c r="BJ73" s="210">
        <f t="shared" si="28"/>
        <v>1.9462999999999999</v>
      </c>
      <c r="BK73" s="210">
        <f t="shared" si="28"/>
        <v>1.9535</v>
      </c>
      <c r="BL73" s="210">
        <f t="shared" si="28"/>
        <v>1.9535</v>
      </c>
      <c r="BM73" s="210">
        <f t="shared" si="28"/>
        <v>1.9511000000000001</v>
      </c>
      <c r="BN73" s="210">
        <f t="shared" si="29"/>
        <v>1.9045000000000001</v>
      </c>
      <c r="BO73" s="210">
        <f t="shared" si="29"/>
        <v>1.8472</v>
      </c>
      <c r="BP73" s="210">
        <f t="shared" si="29"/>
        <v>1.7932999999999999</v>
      </c>
      <c r="BQ73" s="210">
        <f t="shared" si="29"/>
        <v>1.7635000000000001</v>
      </c>
      <c r="BR73" s="210">
        <f t="shared" si="29"/>
        <v>1.7538</v>
      </c>
      <c r="BS73" s="210">
        <f t="shared" si="29"/>
        <v>1.7217</v>
      </c>
      <c r="BT73" s="210">
        <f t="shared" si="29"/>
        <v>1.6781999999999999</v>
      </c>
      <c r="BU73" s="210">
        <f t="shared" si="29"/>
        <v>1.6505000000000001</v>
      </c>
      <c r="BV73" s="210">
        <f t="shared" si="29"/>
        <v>1.6253</v>
      </c>
      <c r="BW73" s="210">
        <f t="shared" si="29"/>
        <v>1.5960000000000001</v>
      </c>
      <c r="BX73" s="210">
        <f t="shared" si="30"/>
        <v>1.5692999999999999</v>
      </c>
      <c r="BY73" s="210">
        <f t="shared" si="30"/>
        <v>1.5157</v>
      </c>
      <c r="BZ73" s="210">
        <f t="shared" si="30"/>
        <v>1.4314</v>
      </c>
      <c r="CA73" s="210">
        <f t="shared" si="30"/>
        <v>1.3560000000000001</v>
      </c>
      <c r="CB73" s="210">
        <f t="shared" si="30"/>
        <v>1.3255999999999999</v>
      </c>
      <c r="CC73" s="210">
        <f t="shared" si="30"/>
        <v>1.2637</v>
      </c>
      <c r="CD73" s="210">
        <f t="shared" si="30"/>
        <v>1.0969</v>
      </c>
      <c r="CE73" s="210">
        <f t="shared" si="14"/>
        <v>1</v>
      </c>
    </row>
    <row r="74" spans="1:83" x14ac:dyDescent="0.6">
      <c r="A74" s="205">
        <v>2</v>
      </c>
      <c r="B74" s="206" t="s">
        <v>204</v>
      </c>
      <c r="C74" s="7"/>
      <c r="D74" s="1">
        <v>45</v>
      </c>
      <c r="E74" s="207">
        <v>55</v>
      </c>
      <c r="F74" s="209">
        <f t="shared" si="23"/>
        <v>0</v>
      </c>
      <c r="G74" s="209">
        <f t="shared" si="23"/>
        <v>0</v>
      </c>
      <c r="H74" s="209">
        <f t="shared" si="23"/>
        <v>0</v>
      </c>
      <c r="I74" s="209">
        <f t="shared" si="23"/>
        <v>10.1013</v>
      </c>
      <c r="J74" s="210">
        <f t="shared" si="23"/>
        <v>10.5695</v>
      </c>
      <c r="K74" s="210">
        <f t="shared" si="23"/>
        <v>9.1199999999999992</v>
      </c>
      <c r="L74" s="210">
        <f t="shared" si="23"/>
        <v>8.5806000000000004</v>
      </c>
      <c r="M74" s="210">
        <f t="shared" si="23"/>
        <v>8.8666999999999998</v>
      </c>
      <c r="N74" s="210">
        <f t="shared" si="23"/>
        <v>8.8177000000000003</v>
      </c>
      <c r="O74" s="210">
        <f t="shared" si="23"/>
        <v>8.3559999999999999</v>
      </c>
      <c r="P74" s="210">
        <f t="shared" si="24"/>
        <v>8.1428999999999991</v>
      </c>
      <c r="Q74" s="210">
        <f t="shared" si="24"/>
        <v>7.9009999999999998</v>
      </c>
      <c r="R74" s="210">
        <f t="shared" si="24"/>
        <v>7.6364000000000001</v>
      </c>
      <c r="S74" s="210">
        <f t="shared" si="24"/>
        <v>7.0933000000000002</v>
      </c>
      <c r="T74" s="210">
        <f t="shared" si="24"/>
        <v>6.5949999999999998</v>
      </c>
      <c r="U74" s="210">
        <f t="shared" si="24"/>
        <v>6.1148999999999996</v>
      </c>
      <c r="V74" s="210">
        <f t="shared" si="24"/>
        <v>5.7409999999999997</v>
      </c>
      <c r="W74" s="210">
        <f t="shared" si="24"/>
        <v>5.4844999999999997</v>
      </c>
      <c r="X74" s="210">
        <f t="shared" si="24"/>
        <v>5.4101999999999997</v>
      </c>
      <c r="Y74" s="210">
        <f t="shared" si="24"/>
        <v>5.5416999999999996</v>
      </c>
      <c r="Z74" s="210">
        <f t="shared" si="25"/>
        <v>5.5034000000000001</v>
      </c>
      <c r="AA74" s="210">
        <f t="shared" si="25"/>
        <v>5.7409999999999997</v>
      </c>
      <c r="AB74" s="210">
        <f t="shared" si="25"/>
        <v>5.4470999999999998</v>
      </c>
      <c r="AC74" s="210">
        <f t="shared" si="25"/>
        <v>5.2157</v>
      </c>
      <c r="AD74" s="210">
        <f t="shared" si="25"/>
        <v>4.4581</v>
      </c>
      <c r="AE74" s="210">
        <f t="shared" si="25"/>
        <v>4.1239999999999997</v>
      </c>
      <c r="AF74" s="210">
        <f t="shared" si="25"/>
        <v>3.99</v>
      </c>
      <c r="AG74" s="210">
        <f t="shared" si="25"/>
        <v>3.8365</v>
      </c>
      <c r="AH74" s="210">
        <f t="shared" si="25"/>
        <v>3.5945999999999998</v>
      </c>
      <c r="AI74" s="210">
        <f t="shared" si="25"/>
        <v>3.5310000000000001</v>
      </c>
      <c r="AJ74" s="210">
        <f t="shared" si="26"/>
        <v>3.4544999999999999</v>
      </c>
      <c r="AK74" s="210">
        <f t="shared" si="26"/>
        <v>3.3389000000000002</v>
      </c>
      <c r="AL74" s="210">
        <f t="shared" si="26"/>
        <v>3.1604000000000001</v>
      </c>
      <c r="AM74" s="210">
        <f t="shared" si="26"/>
        <v>2.8757000000000001</v>
      </c>
      <c r="AN74" s="210">
        <f t="shared" si="26"/>
        <v>2.5992999999999999</v>
      </c>
      <c r="AO74" s="210">
        <f t="shared" si="26"/>
        <v>2.5293000000000001</v>
      </c>
      <c r="AP74" s="210">
        <f t="shared" si="26"/>
        <v>2.5783999999999998</v>
      </c>
      <c r="AQ74" s="210">
        <f t="shared" si="26"/>
        <v>2.5909</v>
      </c>
      <c r="AR74" s="210">
        <f t="shared" si="26"/>
        <v>2.5577000000000001</v>
      </c>
      <c r="AS74" s="210">
        <f t="shared" si="26"/>
        <v>2.5535999999999999</v>
      </c>
      <c r="AT74" s="210">
        <f t="shared" si="27"/>
        <v>2.4977</v>
      </c>
      <c r="AU74" s="210">
        <f t="shared" si="27"/>
        <v>2.4516</v>
      </c>
      <c r="AV74" s="210">
        <f t="shared" si="27"/>
        <v>2.4182000000000001</v>
      </c>
      <c r="AW74" s="210">
        <f t="shared" si="27"/>
        <v>2.3471000000000002</v>
      </c>
      <c r="AX74" s="210">
        <f t="shared" si="27"/>
        <v>2.1983000000000001</v>
      </c>
      <c r="AY74" s="210">
        <f t="shared" si="27"/>
        <v>2.0488</v>
      </c>
      <c r="AZ74" s="210">
        <f t="shared" si="27"/>
        <v>1.9252</v>
      </c>
      <c r="BA74" s="210">
        <f t="shared" si="27"/>
        <v>1.871</v>
      </c>
      <c r="BB74" s="210">
        <f t="shared" si="27"/>
        <v>1.8493999999999999</v>
      </c>
      <c r="BC74" s="210">
        <f t="shared" si="27"/>
        <v>1.8324</v>
      </c>
      <c r="BD74" s="210">
        <f t="shared" si="28"/>
        <v>1.8645</v>
      </c>
      <c r="BE74" s="210">
        <f t="shared" si="28"/>
        <v>1.8976999999999999</v>
      </c>
      <c r="BF74" s="210">
        <f t="shared" si="28"/>
        <v>1.9321999999999999</v>
      </c>
      <c r="BG74" s="210">
        <f t="shared" si="28"/>
        <v>1.9416</v>
      </c>
      <c r="BH74" s="210">
        <f t="shared" si="28"/>
        <v>1.9369000000000001</v>
      </c>
      <c r="BI74" s="210">
        <f t="shared" si="28"/>
        <v>1.9416</v>
      </c>
      <c r="BJ74" s="210">
        <f t="shared" si="28"/>
        <v>1.9462999999999999</v>
      </c>
      <c r="BK74" s="210">
        <f t="shared" si="28"/>
        <v>1.9535</v>
      </c>
      <c r="BL74" s="210">
        <f t="shared" si="28"/>
        <v>1.9535</v>
      </c>
      <c r="BM74" s="210">
        <f t="shared" si="28"/>
        <v>1.9511000000000001</v>
      </c>
      <c r="BN74" s="210">
        <f t="shared" si="29"/>
        <v>1.9045000000000001</v>
      </c>
      <c r="BO74" s="210">
        <f t="shared" si="29"/>
        <v>1.8472</v>
      </c>
      <c r="BP74" s="210">
        <f t="shared" si="29"/>
        <v>1.7932999999999999</v>
      </c>
      <c r="BQ74" s="210">
        <f t="shared" si="29"/>
        <v>1.7635000000000001</v>
      </c>
      <c r="BR74" s="210">
        <f t="shared" si="29"/>
        <v>1.7538</v>
      </c>
      <c r="BS74" s="210">
        <f t="shared" si="29"/>
        <v>1.7217</v>
      </c>
      <c r="BT74" s="210">
        <f t="shared" si="29"/>
        <v>1.6781999999999999</v>
      </c>
      <c r="BU74" s="210">
        <f t="shared" si="29"/>
        <v>1.6505000000000001</v>
      </c>
      <c r="BV74" s="210">
        <f t="shared" si="29"/>
        <v>1.6253</v>
      </c>
      <c r="BW74" s="210">
        <f t="shared" si="29"/>
        <v>1.5960000000000001</v>
      </c>
      <c r="BX74" s="210">
        <f t="shared" si="30"/>
        <v>1.5692999999999999</v>
      </c>
      <c r="BY74" s="210">
        <f t="shared" si="30"/>
        <v>1.5157</v>
      </c>
      <c r="BZ74" s="210">
        <f t="shared" si="30"/>
        <v>1.4314</v>
      </c>
      <c r="CA74" s="210">
        <f t="shared" si="30"/>
        <v>1.3560000000000001</v>
      </c>
      <c r="CB74" s="210">
        <f t="shared" si="30"/>
        <v>1.3255999999999999</v>
      </c>
      <c r="CC74" s="210">
        <f t="shared" si="30"/>
        <v>1.2637</v>
      </c>
      <c r="CD74" s="210">
        <f t="shared" si="30"/>
        <v>1.0969</v>
      </c>
      <c r="CE74" s="210">
        <f t="shared" si="14"/>
        <v>1</v>
      </c>
    </row>
    <row r="75" spans="1:83" x14ac:dyDescent="0.6">
      <c r="A75" s="205">
        <v>2</v>
      </c>
      <c r="B75" s="206" t="s">
        <v>205</v>
      </c>
      <c r="C75" s="7"/>
      <c r="D75" s="1">
        <v>30</v>
      </c>
      <c r="E75" s="207">
        <v>40</v>
      </c>
      <c r="F75" s="209">
        <f t="shared" si="23"/>
        <v>0</v>
      </c>
      <c r="G75" s="209">
        <f t="shared" si="23"/>
        <v>0</v>
      </c>
      <c r="H75" s="209">
        <f t="shared" si="23"/>
        <v>0</v>
      </c>
      <c r="I75" s="209">
        <f t="shared" si="23"/>
        <v>10.1013</v>
      </c>
      <c r="J75" s="210">
        <f t="shared" si="23"/>
        <v>10.5695</v>
      </c>
      <c r="K75" s="210">
        <f t="shared" si="23"/>
        <v>9.1199999999999992</v>
      </c>
      <c r="L75" s="210">
        <f t="shared" si="23"/>
        <v>8.5806000000000004</v>
      </c>
      <c r="M75" s="210">
        <f t="shared" si="23"/>
        <v>8.8666999999999998</v>
      </c>
      <c r="N75" s="210">
        <f t="shared" si="23"/>
        <v>8.8177000000000003</v>
      </c>
      <c r="O75" s="210">
        <f t="shared" si="23"/>
        <v>8.3559999999999999</v>
      </c>
      <c r="P75" s="210">
        <f t="shared" si="24"/>
        <v>8.1428999999999991</v>
      </c>
      <c r="Q75" s="210">
        <f t="shared" si="24"/>
        <v>7.9009999999999998</v>
      </c>
      <c r="R75" s="210">
        <f t="shared" si="24"/>
        <v>7.6364000000000001</v>
      </c>
      <c r="S75" s="210">
        <f t="shared" si="24"/>
        <v>7.0933000000000002</v>
      </c>
      <c r="T75" s="210">
        <f t="shared" si="24"/>
        <v>6.5949999999999998</v>
      </c>
      <c r="U75" s="210">
        <f t="shared" si="24"/>
        <v>6.1148999999999996</v>
      </c>
      <c r="V75" s="210">
        <f t="shared" si="24"/>
        <v>5.7409999999999997</v>
      </c>
      <c r="W75" s="210">
        <f t="shared" si="24"/>
        <v>5.4844999999999997</v>
      </c>
      <c r="X75" s="210">
        <f t="shared" si="24"/>
        <v>5.4101999999999997</v>
      </c>
      <c r="Y75" s="210">
        <f t="shared" si="24"/>
        <v>5.5416999999999996</v>
      </c>
      <c r="Z75" s="210">
        <f t="shared" si="25"/>
        <v>5.5034000000000001</v>
      </c>
      <c r="AA75" s="210">
        <f t="shared" si="25"/>
        <v>5.7409999999999997</v>
      </c>
      <c r="AB75" s="210">
        <f t="shared" si="25"/>
        <v>5.4470999999999998</v>
      </c>
      <c r="AC75" s="210">
        <f t="shared" si="25"/>
        <v>5.2157</v>
      </c>
      <c r="AD75" s="210">
        <f t="shared" si="25"/>
        <v>4.4581</v>
      </c>
      <c r="AE75" s="210">
        <f t="shared" si="25"/>
        <v>4.1239999999999997</v>
      </c>
      <c r="AF75" s="210">
        <f t="shared" si="25"/>
        <v>3.99</v>
      </c>
      <c r="AG75" s="210">
        <f t="shared" si="25"/>
        <v>3.8365</v>
      </c>
      <c r="AH75" s="210">
        <f t="shared" si="25"/>
        <v>3.5945999999999998</v>
      </c>
      <c r="AI75" s="210">
        <f t="shared" si="25"/>
        <v>3.5310000000000001</v>
      </c>
      <c r="AJ75" s="210">
        <f t="shared" si="26"/>
        <v>3.4544999999999999</v>
      </c>
      <c r="AK75" s="210">
        <f t="shared" si="26"/>
        <v>3.3389000000000002</v>
      </c>
      <c r="AL75" s="210">
        <f t="shared" si="26"/>
        <v>3.1604000000000001</v>
      </c>
      <c r="AM75" s="210">
        <f t="shared" si="26"/>
        <v>2.8757000000000001</v>
      </c>
      <c r="AN75" s="210">
        <f t="shared" si="26"/>
        <v>2.5992999999999999</v>
      </c>
      <c r="AO75" s="210">
        <f t="shared" si="26"/>
        <v>2.5293000000000001</v>
      </c>
      <c r="AP75" s="210">
        <f t="shared" si="26"/>
        <v>2.5783999999999998</v>
      </c>
      <c r="AQ75" s="210">
        <f t="shared" si="26"/>
        <v>2.5909</v>
      </c>
      <c r="AR75" s="210">
        <f t="shared" si="26"/>
        <v>2.5577000000000001</v>
      </c>
      <c r="AS75" s="210">
        <f t="shared" si="26"/>
        <v>2.5535999999999999</v>
      </c>
      <c r="AT75" s="210">
        <f t="shared" si="27"/>
        <v>2.4977</v>
      </c>
      <c r="AU75" s="210">
        <f t="shared" si="27"/>
        <v>2.4516</v>
      </c>
      <c r="AV75" s="210">
        <f t="shared" si="27"/>
        <v>2.4182000000000001</v>
      </c>
      <c r="AW75" s="210">
        <f t="shared" si="27"/>
        <v>2.3471000000000002</v>
      </c>
      <c r="AX75" s="210">
        <f t="shared" si="27"/>
        <v>2.1983000000000001</v>
      </c>
      <c r="AY75" s="210">
        <f t="shared" si="27"/>
        <v>2.0488</v>
      </c>
      <c r="AZ75" s="210">
        <f t="shared" si="27"/>
        <v>1.9252</v>
      </c>
      <c r="BA75" s="210">
        <f t="shared" si="27"/>
        <v>1.871</v>
      </c>
      <c r="BB75" s="210">
        <f t="shared" si="27"/>
        <v>1.8493999999999999</v>
      </c>
      <c r="BC75" s="210">
        <f t="shared" si="27"/>
        <v>1.8324</v>
      </c>
      <c r="BD75" s="210">
        <f t="shared" si="28"/>
        <v>1.8645</v>
      </c>
      <c r="BE75" s="210">
        <f t="shared" si="28"/>
        <v>1.8976999999999999</v>
      </c>
      <c r="BF75" s="210">
        <f t="shared" si="28"/>
        <v>1.9321999999999999</v>
      </c>
      <c r="BG75" s="210">
        <f t="shared" si="28"/>
        <v>1.9416</v>
      </c>
      <c r="BH75" s="210">
        <f t="shared" si="28"/>
        <v>1.9369000000000001</v>
      </c>
      <c r="BI75" s="210">
        <f t="shared" si="28"/>
        <v>1.9416</v>
      </c>
      <c r="BJ75" s="210">
        <f t="shared" si="28"/>
        <v>1.9462999999999999</v>
      </c>
      <c r="BK75" s="210">
        <f t="shared" si="28"/>
        <v>1.9535</v>
      </c>
      <c r="BL75" s="210">
        <f t="shared" si="28"/>
        <v>1.9535</v>
      </c>
      <c r="BM75" s="210">
        <f t="shared" si="28"/>
        <v>1.9511000000000001</v>
      </c>
      <c r="BN75" s="210">
        <f t="shared" si="29"/>
        <v>1.9045000000000001</v>
      </c>
      <c r="BO75" s="210">
        <f t="shared" si="29"/>
        <v>1.8472</v>
      </c>
      <c r="BP75" s="210">
        <f t="shared" si="29"/>
        <v>1.7932999999999999</v>
      </c>
      <c r="BQ75" s="210">
        <f t="shared" si="29"/>
        <v>1.7635000000000001</v>
      </c>
      <c r="BR75" s="210">
        <f t="shared" si="29"/>
        <v>1.7538</v>
      </c>
      <c r="BS75" s="210">
        <f t="shared" si="29"/>
        <v>1.7217</v>
      </c>
      <c r="BT75" s="210">
        <f t="shared" si="29"/>
        <v>1.6781999999999999</v>
      </c>
      <c r="BU75" s="210">
        <f t="shared" si="29"/>
        <v>1.6505000000000001</v>
      </c>
      <c r="BV75" s="210">
        <f t="shared" si="29"/>
        <v>1.6253</v>
      </c>
      <c r="BW75" s="210">
        <f t="shared" si="29"/>
        <v>1.5960000000000001</v>
      </c>
      <c r="BX75" s="210">
        <f t="shared" si="30"/>
        <v>1.5692999999999999</v>
      </c>
      <c r="BY75" s="210">
        <f t="shared" si="30"/>
        <v>1.5157</v>
      </c>
      <c r="BZ75" s="210">
        <f t="shared" si="30"/>
        <v>1.4314</v>
      </c>
      <c r="CA75" s="210">
        <f t="shared" si="30"/>
        <v>1.3560000000000001</v>
      </c>
      <c r="CB75" s="210">
        <f t="shared" si="30"/>
        <v>1.3255999999999999</v>
      </c>
      <c r="CC75" s="210">
        <f t="shared" si="30"/>
        <v>1.2637</v>
      </c>
      <c r="CD75" s="210">
        <f t="shared" si="30"/>
        <v>1.0969</v>
      </c>
      <c r="CE75" s="210">
        <f t="shared" si="14"/>
        <v>1</v>
      </c>
    </row>
    <row r="76" spans="1:83" x14ac:dyDescent="0.6">
      <c r="A76" s="205">
        <v>4</v>
      </c>
      <c r="B76" s="206" t="s">
        <v>206</v>
      </c>
      <c r="C76" s="7"/>
      <c r="D76" s="1">
        <v>45</v>
      </c>
      <c r="E76" s="207">
        <v>45</v>
      </c>
      <c r="F76" s="209">
        <f t="shared" ref="F76:O88" si="31">VLOOKUP($A76,$A$11:$CE$14,F$44)</f>
        <v>0</v>
      </c>
      <c r="G76" s="209">
        <f t="shared" si="31"/>
        <v>0</v>
      </c>
      <c r="H76" s="209">
        <f t="shared" si="31"/>
        <v>0</v>
      </c>
      <c r="I76" s="209">
        <f t="shared" si="31"/>
        <v>5.3754999999999997</v>
      </c>
      <c r="J76" s="210">
        <f t="shared" si="31"/>
        <v>5.5148000000000001</v>
      </c>
      <c r="K76" s="210">
        <f t="shared" si="31"/>
        <v>4.6531000000000002</v>
      </c>
      <c r="L76" s="210">
        <f t="shared" si="31"/>
        <v>4.5534999999999997</v>
      </c>
      <c r="M76" s="210">
        <f t="shared" si="31"/>
        <v>4.6677</v>
      </c>
      <c r="N76" s="210">
        <f t="shared" si="31"/>
        <v>4.742</v>
      </c>
      <c r="O76" s="210">
        <f t="shared" si="31"/>
        <v>4.6531000000000002</v>
      </c>
      <c r="P76" s="210">
        <f t="shared" ref="P76:Y88" si="32">VLOOKUP($A76,$A$11:$CE$14,P$44)</f>
        <v>4.5815000000000001</v>
      </c>
      <c r="Q76" s="210">
        <f t="shared" si="32"/>
        <v>4.4984999999999999</v>
      </c>
      <c r="R76" s="210">
        <f t="shared" si="32"/>
        <v>4.5258000000000003</v>
      </c>
      <c r="S76" s="210">
        <f t="shared" si="32"/>
        <v>4.5534999999999997</v>
      </c>
      <c r="T76" s="210">
        <f t="shared" si="32"/>
        <v>4.4984999999999999</v>
      </c>
      <c r="U76" s="210">
        <f t="shared" si="32"/>
        <v>4.4447999999999999</v>
      </c>
      <c r="V76" s="210">
        <f t="shared" si="32"/>
        <v>4.4184000000000001</v>
      </c>
      <c r="W76" s="210">
        <f t="shared" si="32"/>
        <v>4.3794000000000004</v>
      </c>
      <c r="X76" s="210">
        <f t="shared" si="32"/>
        <v>4.3159000000000001</v>
      </c>
      <c r="Y76" s="210">
        <f t="shared" si="32"/>
        <v>4.2180999999999997</v>
      </c>
      <c r="Z76" s="210">
        <f t="shared" ref="Z76:AI88" si="33">VLOOKUP($A76,$A$11:$CE$14,Z$44)</f>
        <v>4.1592000000000002</v>
      </c>
      <c r="AA76" s="210">
        <f t="shared" si="33"/>
        <v>4.2061999999999999</v>
      </c>
      <c r="AB76" s="210">
        <f t="shared" si="33"/>
        <v>4.2180999999999997</v>
      </c>
      <c r="AC76" s="210">
        <f t="shared" si="33"/>
        <v>4.1475999999999997</v>
      </c>
      <c r="AD76" s="210">
        <f t="shared" si="33"/>
        <v>3.9496000000000002</v>
      </c>
      <c r="AE76" s="210">
        <f t="shared" si="33"/>
        <v>3.7985000000000002</v>
      </c>
      <c r="AF76" s="210">
        <f t="shared" si="33"/>
        <v>3.6856</v>
      </c>
      <c r="AG76" s="210">
        <f t="shared" si="33"/>
        <v>3.4628000000000001</v>
      </c>
      <c r="AH76" s="210">
        <f t="shared" si="33"/>
        <v>3.0512000000000001</v>
      </c>
      <c r="AI76" s="210">
        <f t="shared" si="33"/>
        <v>2.9196</v>
      </c>
      <c r="AJ76" s="210">
        <f t="shared" ref="AJ76:AS88" si="34">VLOOKUP($A76,$A$11:$CE$14,AJ$44)</f>
        <v>2.8147000000000002</v>
      </c>
      <c r="AK76" s="210">
        <f t="shared" si="34"/>
        <v>2.7321</v>
      </c>
      <c r="AL76" s="210">
        <f t="shared" si="34"/>
        <v>2.7023999999999999</v>
      </c>
      <c r="AM76" s="210">
        <f t="shared" si="34"/>
        <v>2.6076999999999999</v>
      </c>
      <c r="AN76" s="210">
        <f t="shared" si="34"/>
        <v>2.4449999999999998</v>
      </c>
      <c r="AO76" s="210">
        <f t="shared" si="34"/>
        <v>2.2907999999999999</v>
      </c>
      <c r="AP76" s="210">
        <f t="shared" si="34"/>
        <v>2.1547999999999998</v>
      </c>
      <c r="AQ76" s="210">
        <f t="shared" si="34"/>
        <v>2.1181000000000001</v>
      </c>
      <c r="AR76" s="210">
        <f t="shared" si="34"/>
        <v>2.0594999999999999</v>
      </c>
      <c r="AS76" s="210">
        <f t="shared" si="34"/>
        <v>2.0148999999999999</v>
      </c>
      <c r="AT76" s="210">
        <f t="shared" ref="AT76:BC88" si="35">VLOOKUP($A76,$A$11:$CE$14,AT$44)</f>
        <v>2.0314000000000001</v>
      </c>
      <c r="AU76" s="210">
        <f t="shared" si="35"/>
        <v>2.0796000000000001</v>
      </c>
      <c r="AV76" s="210">
        <f t="shared" si="35"/>
        <v>2.0480999999999998</v>
      </c>
      <c r="AW76" s="210">
        <f t="shared" si="35"/>
        <v>1.996</v>
      </c>
      <c r="AX76" s="210">
        <f t="shared" si="35"/>
        <v>1.9643999999999999</v>
      </c>
      <c r="AY76" s="210">
        <f t="shared" si="35"/>
        <v>1.9238</v>
      </c>
      <c r="AZ76" s="210">
        <f t="shared" si="35"/>
        <v>1.8968</v>
      </c>
      <c r="BA76" s="210">
        <f t="shared" si="35"/>
        <v>1.8944000000000001</v>
      </c>
      <c r="BB76" s="210">
        <f t="shared" si="35"/>
        <v>1.8895999999999999</v>
      </c>
      <c r="BC76" s="210">
        <f t="shared" si="35"/>
        <v>1.8566</v>
      </c>
      <c r="BD76" s="210">
        <f t="shared" ref="BD76:BM88" si="36">VLOOKUP($A76,$A$11:$CE$14,BD$44)</f>
        <v>1.8872</v>
      </c>
      <c r="BE76" s="210">
        <f t="shared" si="36"/>
        <v>1.8658999999999999</v>
      </c>
      <c r="BF76" s="210">
        <f t="shared" si="36"/>
        <v>1.8658999999999999</v>
      </c>
      <c r="BG76" s="210">
        <f t="shared" si="36"/>
        <v>1.8944000000000001</v>
      </c>
      <c r="BH76" s="210">
        <f t="shared" si="36"/>
        <v>1.8589</v>
      </c>
      <c r="BI76" s="210">
        <f t="shared" si="36"/>
        <v>1.8005</v>
      </c>
      <c r="BJ76" s="210">
        <f t="shared" si="36"/>
        <v>1.8113999999999999</v>
      </c>
      <c r="BK76" s="210">
        <f t="shared" si="36"/>
        <v>1.7854000000000001</v>
      </c>
      <c r="BL76" s="210">
        <f t="shared" si="36"/>
        <v>1.76</v>
      </c>
      <c r="BM76" s="210">
        <f t="shared" si="36"/>
        <v>1.6959</v>
      </c>
      <c r="BN76" s="210">
        <f t="shared" ref="BN76:BW88" si="37">VLOOKUP($A76,$A$11:$CE$14,BN$44)</f>
        <v>1.6096999999999999</v>
      </c>
      <c r="BO76" s="210">
        <f t="shared" si="37"/>
        <v>1.5908</v>
      </c>
      <c r="BP76" s="210">
        <f t="shared" si="37"/>
        <v>1.5132000000000001</v>
      </c>
      <c r="BQ76" s="210">
        <f t="shared" si="37"/>
        <v>1.5657000000000001</v>
      </c>
      <c r="BR76" s="210">
        <f t="shared" si="37"/>
        <v>1.5527</v>
      </c>
      <c r="BS76" s="210">
        <f t="shared" si="37"/>
        <v>1.4816</v>
      </c>
      <c r="BT76" s="210">
        <f t="shared" si="37"/>
        <v>1.4612000000000001</v>
      </c>
      <c r="BU76" s="210">
        <f t="shared" si="37"/>
        <v>1.4598</v>
      </c>
      <c r="BV76" s="210">
        <f t="shared" si="37"/>
        <v>1.4699</v>
      </c>
      <c r="BW76" s="210">
        <f t="shared" si="37"/>
        <v>1.4890000000000001</v>
      </c>
      <c r="BX76" s="210">
        <f t="shared" ref="BX76:CD88" si="38">VLOOKUP($A76,$A$11:$CE$14,BX$44)</f>
        <v>1.5101</v>
      </c>
      <c r="BY76" s="210">
        <f t="shared" si="38"/>
        <v>1.4728000000000001</v>
      </c>
      <c r="BZ76" s="210">
        <f t="shared" si="38"/>
        <v>1.4386000000000001</v>
      </c>
      <c r="CA76" s="210">
        <f t="shared" si="38"/>
        <v>1.4221999999999999</v>
      </c>
      <c r="CB76" s="210">
        <f t="shared" si="38"/>
        <v>1.429</v>
      </c>
      <c r="CC76" s="210">
        <f t="shared" si="38"/>
        <v>1.2992999999999999</v>
      </c>
      <c r="CD76" s="210">
        <f t="shared" si="30"/>
        <v>0.97899999999999998</v>
      </c>
      <c r="CE76" s="210">
        <f t="shared" si="14"/>
        <v>1</v>
      </c>
    </row>
    <row r="77" spans="1:83" x14ac:dyDescent="0.6">
      <c r="A77" s="205">
        <v>4</v>
      </c>
      <c r="B77" s="206" t="s">
        <v>207</v>
      </c>
      <c r="C77" s="7"/>
      <c r="D77" s="1">
        <v>45</v>
      </c>
      <c r="E77" s="207">
        <v>45</v>
      </c>
      <c r="F77" s="209">
        <f t="shared" si="31"/>
        <v>0</v>
      </c>
      <c r="G77" s="209">
        <f t="shared" si="31"/>
        <v>0</v>
      </c>
      <c r="H77" s="209">
        <f t="shared" si="31"/>
        <v>0</v>
      </c>
      <c r="I77" s="209">
        <f t="shared" si="31"/>
        <v>5.3754999999999997</v>
      </c>
      <c r="J77" s="210">
        <f t="shared" si="31"/>
        <v>5.5148000000000001</v>
      </c>
      <c r="K77" s="210">
        <f t="shared" si="31"/>
        <v>4.6531000000000002</v>
      </c>
      <c r="L77" s="210">
        <f t="shared" si="31"/>
        <v>4.5534999999999997</v>
      </c>
      <c r="M77" s="210">
        <f t="shared" si="31"/>
        <v>4.6677</v>
      </c>
      <c r="N77" s="210">
        <f t="shared" si="31"/>
        <v>4.742</v>
      </c>
      <c r="O77" s="210">
        <f t="shared" si="31"/>
        <v>4.6531000000000002</v>
      </c>
      <c r="P77" s="210">
        <f t="shared" si="32"/>
        <v>4.5815000000000001</v>
      </c>
      <c r="Q77" s="210">
        <f t="shared" si="32"/>
        <v>4.4984999999999999</v>
      </c>
      <c r="R77" s="210">
        <f t="shared" si="32"/>
        <v>4.5258000000000003</v>
      </c>
      <c r="S77" s="210">
        <f t="shared" si="32"/>
        <v>4.5534999999999997</v>
      </c>
      <c r="T77" s="210">
        <f t="shared" si="32"/>
        <v>4.4984999999999999</v>
      </c>
      <c r="U77" s="210">
        <f t="shared" si="32"/>
        <v>4.4447999999999999</v>
      </c>
      <c r="V77" s="210">
        <f t="shared" si="32"/>
        <v>4.4184000000000001</v>
      </c>
      <c r="W77" s="210">
        <f t="shared" si="32"/>
        <v>4.3794000000000004</v>
      </c>
      <c r="X77" s="210">
        <f t="shared" si="32"/>
        <v>4.3159000000000001</v>
      </c>
      <c r="Y77" s="210">
        <f t="shared" si="32"/>
        <v>4.2180999999999997</v>
      </c>
      <c r="Z77" s="210">
        <f t="shared" si="33"/>
        <v>4.1592000000000002</v>
      </c>
      <c r="AA77" s="210">
        <f t="shared" si="33"/>
        <v>4.2061999999999999</v>
      </c>
      <c r="AB77" s="210">
        <f t="shared" si="33"/>
        <v>4.2180999999999997</v>
      </c>
      <c r="AC77" s="210">
        <f t="shared" si="33"/>
        <v>4.1475999999999997</v>
      </c>
      <c r="AD77" s="210">
        <f t="shared" si="33"/>
        <v>3.9496000000000002</v>
      </c>
      <c r="AE77" s="210">
        <f t="shared" si="33"/>
        <v>3.7985000000000002</v>
      </c>
      <c r="AF77" s="210">
        <f t="shared" si="33"/>
        <v>3.6856</v>
      </c>
      <c r="AG77" s="210">
        <f t="shared" si="33"/>
        <v>3.4628000000000001</v>
      </c>
      <c r="AH77" s="210">
        <f t="shared" si="33"/>
        <v>3.0512000000000001</v>
      </c>
      <c r="AI77" s="210">
        <f t="shared" si="33"/>
        <v>2.9196</v>
      </c>
      <c r="AJ77" s="210">
        <f t="shared" si="34"/>
        <v>2.8147000000000002</v>
      </c>
      <c r="AK77" s="210">
        <f t="shared" si="34"/>
        <v>2.7321</v>
      </c>
      <c r="AL77" s="210">
        <f t="shared" si="34"/>
        <v>2.7023999999999999</v>
      </c>
      <c r="AM77" s="210">
        <f t="shared" si="34"/>
        <v>2.6076999999999999</v>
      </c>
      <c r="AN77" s="210">
        <f t="shared" si="34"/>
        <v>2.4449999999999998</v>
      </c>
      <c r="AO77" s="210">
        <f t="shared" si="34"/>
        <v>2.2907999999999999</v>
      </c>
      <c r="AP77" s="210">
        <f t="shared" si="34"/>
        <v>2.1547999999999998</v>
      </c>
      <c r="AQ77" s="210">
        <f t="shared" si="34"/>
        <v>2.1181000000000001</v>
      </c>
      <c r="AR77" s="210">
        <f t="shared" si="34"/>
        <v>2.0594999999999999</v>
      </c>
      <c r="AS77" s="210">
        <f t="shared" si="34"/>
        <v>2.0148999999999999</v>
      </c>
      <c r="AT77" s="210">
        <f t="shared" si="35"/>
        <v>2.0314000000000001</v>
      </c>
      <c r="AU77" s="210">
        <f t="shared" si="35"/>
        <v>2.0796000000000001</v>
      </c>
      <c r="AV77" s="210">
        <f t="shared" si="35"/>
        <v>2.0480999999999998</v>
      </c>
      <c r="AW77" s="210">
        <f t="shared" si="35"/>
        <v>1.996</v>
      </c>
      <c r="AX77" s="210">
        <f t="shared" si="35"/>
        <v>1.9643999999999999</v>
      </c>
      <c r="AY77" s="210">
        <f t="shared" si="35"/>
        <v>1.9238</v>
      </c>
      <c r="AZ77" s="210">
        <f t="shared" si="35"/>
        <v>1.8968</v>
      </c>
      <c r="BA77" s="210">
        <f t="shared" si="35"/>
        <v>1.8944000000000001</v>
      </c>
      <c r="BB77" s="210">
        <f t="shared" si="35"/>
        <v>1.8895999999999999</v>
      </c>
      <c r="BC77" s="210">
        <f t="shared" si="35"/>
        <v>1.8566</v>
      </c>
      <c r="BD77" s="210">
        <f t="shared" si="36"/>
        <v>1.8872</v>
      </c>
      <c r="BE77" s="210">
        <f t="shared" si="36"/>
        <v>1.8658999999999999</v>
      </c>
      <c r="BF77" s="210">
        <f t="shared" si="36"/>
        <v>1.8658999999999999</v>
      </c>
      <c r="BG77" s="210">
        <f t="shared" si="36"/>
        <v>1.8944000000000001</v>
      </c>
      <c r="BH77" s="210">
        <f t="shared" si="36"/>
        <v>1.8589</v>
      </c>
      <c r="BI77" s="210">
        <f t="shared" si="36"/>
        <v>1.8005</v>
      </c>
      <c r="BJ77" s="210">
        <f t="shared" si="36"/>
        <v>1.8113999999999999</v>
      </c>
      <c r="BK77" s="210">
        <f t="shared" si="36"/>
        <v>1.7854000000000001</v>
      </c>
      <c r="BL77" s="210">
        <f t="shared" si="36"/>
        <v>1.76</v>
      </c>
      <c r="BM77" s="210">
        <f t="shared" si="36"/>
        <v>1.6959</v>
      </c>
      <c r="BN77" s="210">
        <f t="shared" si="37"/>
        <v>1.6096999999999999</v>
      </c>
      <c r="BO77" s="210">
        <f t="shared" si="37"/>
        <v>1.5908</v>
      </c>
      <c r="BP77" s="210">
        <f t="shared" si="37"/>
        <v>1.5132000000000001</v>
      </c>
      <c r="BQ77" s="210">
        <f t="shared" si="37"/>
        <v>1.5657000000000001</v>
      </c>
      <c r="BR77" s="210">
        <f t="shared" si="37"/>
        <v>1.5527</v>
      </c>
      <c r="BS77" s="210">
        <f t="shared" si="37"/>
        <v>1.4816</v>
      </c>
      <c r="BT77" s="210">
        <f t="shared" si="37"/>
        <v>1.4612000000000001</v>
      </c>
      <c r="BU77" s="210">
        <f t="shared" si="37"/>
        <v>1.4598</v>
      </c>
      <c r="BV77" s="210">
        <f t="shared" si="37"/>
        <v>1.4699</v>
      </c>
      <c r="BW77" s="210">
        <f t="shared" si="37"/>
        <v>1.4890000000000001</v>
      </c>
      <c r="BX77" s="210">
        <f t="shared" si="38"/>
        <v>1.5101</v>
      </c>
      <c r="BY77" s="210">
        <f t="shared" si="38"/>
        <v>1.4728000000000001</v>
      </c>
      <c r="BZ77" s="210">
        <f t="shared" si="38"/>
        <v>1.4386000000000001</v>
      </c>
      <c r="CA77" s="210">
        <f t="shared" si="38"/>
        <v>1.4221999999999999</v>
      </c>
      <c r="CB77" s="210">
        <f t="shared" si="38"/>
        <v>1.429</v>
      </c>
      <c r="CC77" s="210">
        <f t="shared" si="38"/>
        <v>1.2992999999999999</v>
      </c>
      <c r="CD77" s="210">
        <f t="shared" si="30"/>
        <v>0.97899999999999998</v>
      </c>
      <c r="CE77" s="210">
        <f t="shared" si="14"/>
        <v>1</v>
      </c>
    </row>
    <row r="78" spans="1:83" x14ac:dyDescent="0.6">
      <c r="A78" s="205">
        <v>4</v>
      </c>
      <c r="B78" s="206" t="s">
        <v>208</v>
      </c>
      <c r="C78" s="7"/>
      <c r="D78" s="1">
        <v>45</v>
      </c>
      <c r="E78" s="207">
        <v>45</v>
      </c>
      <c r="F78" s="209">
        <f t="shared" si="31"/>
        <v>0</v>
      </c>
      <c r="G78" s="209">
        <f t="shared" si="31"/>
        <v>0</v>
      </c>
      <c r="H78" s="209">
        <f t="shared" si="31"/>
        <v>0</v>
      </c>
      <c r="I78" s="209">
        <f t="shared" si="31"/>
        <v>5.3754999999999997</v>
      </c>
      <c r="J78" s="210">
        <f t="shared" si="31"/>
        <v>5.5148000000000001</v>
      </c>
      <c r="K78" s="210">
        <f t="shared" si="31"/>
        <v>4.6531000000000002</v>
      </c>
      <c r="L78" s="210">
        <f t="shared" si="31"/>
        <v>4.5534999999999997</v>
      </c>
      <c r="M78" s="210">
        <f t="shared" si="31"/>
        <v>4.6677</v>
      </c>
      <c r="N78" s="210">
        <f t="shared" si="31"/>
        <v>4.742</v>
      </c>
      <c r="O78" s="210">
        <f t="shared" si="31"/>
        <v>4.6531000000000002</v>
      </c>
      <c r="P78" s="210">
        <f t="shared" si="32"/>
        <v>4.5815000000000001</v>
      </c>
      <c r="Q78" s="210">
        <f t="shared" si="32"/>
        <v>4.4984999999999999</v>
      </c>
      <c r="R78" s="210">
        <f t="shared" si="32"/>
        <v>4.5258000000000003</v>
      </c>
      <c r="S78" s="210">
        <f t="shared" si="32"/>
        <v>4.5534999999999997</v>
      </c>
      <c r="T78" s="210">
        <f t="shared" si="32"/>
        <v>4.4984999999999999</v>
      </c>
      <c r="U78" s="210">
        <f t="shared" si="32"/>
        <v>4.4447999999999999</v>
      </c>
      <c r="V78" s="210">
        <f t="shared" si="32"/>
        <v>4.4184000000000001</v>
      </c>
      <c r="W78" s="210">
        <f t="shared" si="32"/>
        <v>4.3794000000000004</v>
      </c>
      <c r="X78" s="210">
        <f t="shared" si="32"/>
        <v>4.3159000000000001</v>
      </c>
      <c r="Y78" s="210">
        <f t="shared" si="32"/>
        <v>4.2180999999999997</v>
      </c>
      <c r="Z78" s="210">
        <f t="shared" si="33"/>
        <v>4.1592000000000002</v>
      </c>
      <c r="AA78" s="210">
        <f t="shared" si="33"/>
        <v>4.2061999999999999</v>
      </c>
      <c r="AB78" s="210">
        <f t="shared" si="33"/>
        <v>4.2180999999999997</v>
      </c>
      <c r="AC78" s="210">
        <f t="shared" si="33"/>
        <v>4.1475999999999997</v>
      </c>
      <c r="AD78" s="210">
        <f t="shared" si="33"/>
        <v>3.9496000000000002</v>
      </c>
      <c r="AE78" s="210">
        <f t="shared" si="33"/>
        <v>3.7985000000000002</v>
      </c>
      <c r="AF78" s="210">
        <f t="shared" si="33"/>
        <v>3.6856</v>
      </c>
      <c r="AG78" s="210">
        <f t="shared" si="33"/>
        <v>3.4628000000000001</v>
      </c>
      <c r="AH78" s="210">
        <f t="shared" si="33"/>
        <v>3.0512000000000001</v>
      </c>
      <c r="AI78" s="210">
        <f t="shared" si="33"/>
        <v>2.9196</v>
      </c>
      <c r="AJ78" s="210">
        <f t="shared" si="34"/>
        <v>2.8147000000000002</v>
      </c>
      <c r="AK78" s="210">
        <f t="shared" si="34"/>
        <v>2.7321</v>
      </c>
      <c r="AL78" s="210">
        <f t="shared" si="34"/>
        <v>2.7023999999999999</v>
      </c>
      <c r="AM78" s="210">
        <f t="shared" si="34"/>
        <v>2.6076999999999999</v>
      </c>
      <c r="AN78" s="210">
        <f t="shared" si="34"/>
        <v>2.4449999999999998</v>
      </c>
      <c r="AO78" s="210">
        <f t="shared" si="34"/>
        <v>2.2907999999999999</v>
      </c>
      <c r="AP78" s="210">
        <f t="shared" si="34"/>
        <v>2.1547999999999998</v>
      </c>
      <c r="AQ78" s="210">
        <f t="shared" si="34"/>
        <v>2.1181000000000001</v>
      </c>
      <c r="AR78" s="210">
        <f t="shared" si="34"/>
        <v>2.0594999999999999</v>
      </c>
      <c r="AS78" s="210">
        <f t="shared" si="34"/>
        <v>2.0148999999999999</v>
      </c>
      <c r="AT78" s="210">
        <f t="shared" si="35"/>
        <v>2.0314000000000001</v>
      </c>
      <c r="AU78" s="210">
        <f t="shared" si="35"/>
        <v>2.0796000000000001</v>
      </c>
      <c r="AV78" s="210">
        <f t="shared" si="35"/>
        <v>2.0480999999999998</v>
      </c>
      <c r="AW78" s="210">
        <f t="shared" si="35"/>
        <v>1.996</v>
      </c>
      <c r="AX78" s="210">
        <f t="shared" si="35"/>
        <v>1.9643999999999999</v>
      </c>
      <c r="AY78" s="210">
        <f t="shared" si="35"/>
        <v>1.9238</v>
      </c>
      <c r="AZ78" s="210">
        <f t="shared" si="35"/>
        <v>1.8968</v>
      </c>
      <c r="BA78" s="210">
        <f t="shared" si="35"/>
        <v>1.8944000000000001</v>
      </c>
      <c r="BB78" s="210">
        <f t="shared" si="35"/>
        <v>1.8895999999999999</v>
      </c>
      <c r="BC78" s="210">
        <f t="shared" si="35"/>
        <v>1.8566</v>
      </c>
      <c r="BD78" s="210">
        <f t="shared" si="36"/>
        <v>1.8872</v>
      </c>
      <c r="BE78" s="210">
        <f t="shared" si="36"/>
        <v>1.8658999999999999</v>
      </c>
      <c r="BF78" s="210">
        <f t="shared" si="36"/>
        <v>1.8658999999999999</v>
      </c>
      <c r="BG78" s="210">
        <f t="shared" si="36"/>
        <v>1.8944000000000001</v>
      </c>
      <c r="BH78" s="210">
        <f t="shared" si="36"/>
        <v>1.8589</v>
      </c>
      <c r="BI78" s="210">
        <f t="shared" si="36"/>
        <v>1.8005</v>
      </c>
      <c r="BJ78" s="210">
        <f t="shared" si="36"/>
        <v>1.8113999999999999</v>
      </c>
      <c r="BK78" s="210">
        <f t="shared" si="36"/>
        <v>1.7854000000000001</v>
      </c>
      <c r="BL78" s="210">
        <f t="shared" si="36"/>
        <v>1.76</v>
      </c>
      <c r="BM78" s="210">
        <f t="shared" si="36"/>
        <v>1.6959</v>
      </c>
      <c r="BN78" s="210">
        <f t="shared" si="37"/>
        <v>1.6096999999999999</v>
      </c>
      <c r="BO78" s="210">
        <f t="shared" si="37"/>
        <v>1.5908</v>
      </c>
      <c r="BP78" s="210">
        <f t="shared" si="37"/>
        <v>1.5132000000000001</v>
      </c>
      <c r="BQ78" s="210">
        <f t="shared" si="37"/>
        <v>1.5657000000000001</v>
      </c>
      <c r="BR78" s="210">
        <f t="shared" si="37"/>
        <v>1.5527</v>
      </c>
      <c r="BS78" s="210">
        <f t="shared" si="37"/>
        <v>1.4816</v>
      </c>
      <c r="BT78" s="210">
        <f t="shared" si="37"/>
        <v>1.4612000000000001</v>
      </c>
      <c r="BU78" s="210">
        <f t="shared" si="37"/>
        <v>1.4598</v>
      </c>
      <c r="BV78" s="210">
        <f t="shared" si="37"/>
        <v>1.4699</v>
      </c>
      <c r="BW78" s="210">
        <f t="shared" si="37"/>
        <v>1.4890000000000001</v>
      </c>
      <c r="BX78" s="210">
        <f t="shared" si="38"/>
        <v>1.5101</v>
      </c>
      <c r="BY78" s="210">
        <f t="shared" si="38"/>
        <v>1.4728000000000001</v>
      </c>
      <c r="BZ78" s="210">
        <f t="shared" si="38"/>
        <v>1.4386000000000001</v>
      </c>
      <c r="CA78" s="210">
        <f t="shared" si="38"/>
        <v>1.4221999999999999</v>
      </c>
      <c r="CB78" s="210">
        <f t="shared" si="38"/>
        <v>1.429</v>
      </c>
      <c r="CC78" s="210">
        <f t="shared" si="38"/>
        <v>1.2992999999999999</v>
      </c>
      <c r="CD78" s="210">
        <f t="shared" si="30"/>
        <v>0.97899999999999998</v>
      </c>
      <c r="CE78" s="210">
        <f t="shared" si="14"/>
        <v>1</v>
      </c>
    </row>
    <row r="79" spans="1:83" x14ac:dyDescent="0.6">
      <c r="A79" s="205">
        <v>4</v>
      </c>
      <c r="B79" s="206" t="s">
        <v>209</v>
      </c>
      <c r="C79" s="7"/>
      <c r="D79" s="1">
        <v>8</v>
      </c>
      <c r="E79" s="207">
        <v>16</v>
      </c>
      <c r="F79" s="209">
        <f t="shared" si="31"/>
        <v>0</v>
      </c>
      <c r="G79" s="209">
        <f t="shared" si="31"/>
        <v>0</v>
      </c>
      <c r="H79" s="209">
        <f t="shared" si="31"/>
        <v>0</v>
      </c>
      <c r="I79" s="209">
        <f t="shared" si="31"/>
        <v>5.3754999999999997</v>
      </c>
      <c r="J79" s="210">
        <f t="shared" si="31"/>
        <v>5.5148000000000001</v>
      </c>
      <c r="K79" s="210">
        <f t="shared" si="31"/>
        <v>4.6531000000000002</v>
      </c>
      <c r="L79" s="210">
        <f t="shared" si="31"/>
        <v>4.5534999999999997</v>
      </c>
      <c r="M79" s="210">
        <f t="shared" si="31"/>
        <v>4.6677</v>
      </c>
      <c r="N79" s="210">
        <f t="shared" si="31"/>
        <v>4.742</v>
      </c>
      <c r="O79" s="210">
        <f t="shared" si="31"/>
        <v>4.6531000000000002</v>
      </c>
      <c r="P79" s="210">
        <f t="shared" si="32"/>
        <v>4.5815000000000001</v>
      </c>
      <c r="Q79" s="210">
        <f t="shared" si="32"/>
        <v>4.4984999999999999</v>
      </c>
      <c r="R79" s="210">
        <f t="shared" si="32"/>
        <v>4.5258000000000003</v>
      </c>
      <c r="S79" s="210">
        <f t="shared" si="32"/>
        <v>4.5534999999999997</v>
      </c>
      <c r="T79" s="210">
        <f t="shared" si="32"/>
        <v>4.4984999999999999</v>
      </c>
      <c r="U79" s="210">
        <f t="shared" si="32"/>
        <v>4.4447999999999999</v>
      </c>
      <c r="V79" s="210">
        <f t="shared" si="32"/>
        <v>4.4184000000000001</v>
      </c>
      <c r="W79" s="210">
        <f t="shared" si="32"/>
        <v>4.3794000000000004</v>
      </c>
      <c r="X79" s="210">
        <f t="shared" si="32"/>
        <v>4.3159000000000001</v>
      </c>
      <c r="Y79" s="210">
        <f t="shared" si="32"/>
        <v>4.2180999999999997</v>
      </c>
      <c r="Z79" s="210">
        <f t="shared" si="33"/>
        <v>4.1592000000000002</v>
      </c>
      <c r="AA79" s="210">
        <f t="shared" si="33"/>
        <v>4.2061999999999999</v>
      </c>
      <c r="AB79" s="210">
        <f t="shared" si="33"/>
        <v>4.2180999999999997</v>
      </c>
      <c r="AC79" s="210">
        <f t="shared" si="33"/>
        <v>4.1475999999999997</v>
      </c>
      <c r="AD79" s="210">
        <f t="shared" si="33"/>
        <v>3.9496000000000002</v>
      </c>
      <c r="AE79" s="210">
        <f t="shared" si="33"/>
        <v>3.7985000000000002</v>
      </c>
      <c r="AF79" s="210">
        <f t="shared" si="33"/>
        <v>3.6856</v>
      </c>
      <c r="AG79" s="210">
        <f t="shared" si="33"/>
        <v>3.4628000000000001</v>
      </c>
      <c r="AH79" s="210">
        <f t="shared" si="33"/>
        <v>3.0512000000000001</v>
      </c>
      <c r="AI79" s="210">
        <f t="shared" si="33"/>
        <v>2.9196</v>
      </c>
      <c r="AJ79" s="210">
        <f t="shared" si="34"/>
        <v>2.8147000000000002</v>
      </c>
      <c r="AK79" s="210">
        <f t="shared" si="34"/>
        <v>2.7321</v>
      </c>
      <c r="AL79" s="210">
        <f t="shared" si="34"/>
        <v>2.7023999999999999</v>
      </c>
      <c r="AM79" s="210">
        <f t="shared" si="34"/>
        <v>2.6076999999999999</v>
      </c>
      <c r="AN79" s="210">
        <f t="shared" si="34"/>
        <v>2.4449999999999998</v>
      </c>
      <c r="AO79" s="210">
        <f t="shared" si="34"/>
        <v>2.2907999999999999</v>
      </c>
      <c r="AP79" s="210">
        <f t="shared" si="34"/>
        <v>2.1547999999999998</v>
      </c>
      <c r="AQ79" s="210">
        <f t="shared" si="34"/>
        <v>2.1181000000000001</v>
      </c>
      <c r="AR79" s="210">
        <f t="shared" si="34"/>
        <v>2.0594999999999999</v>
      </c>
      <c r="AS79" s="210">
        <f t="shared" si="34"/>
        <v>2.0148999999999999</v>
      </c>
      <c r="AT79" s="210">
        <f t="shared" si="35"/>
        <v>2.0314000000000001</v>
      </c>
      <c r="AU79" s="210">
        <f t="shared" si="35"/>
        <v>2.0796000000000001</v>
      </c>
      <c r="AV79" s="210">
        <f t="shared" si="35"/>
        <v>2.0480999999999998</v>
      </c>
      <c r="AW79" s="210">
        <f t="shared" si="35"/>
        <v>1.996</v>
      </c>
      <c r="AX79" s="210">
        <f t="shared" si="35"/>
        <v>1.9643999999999999</v>
      </c>
      <c r="AY79" s="210">
        <f t="shared" si="35"/>
        <v>1.9238</v>
      </c>
      <c r="AZ79" s="210">
        <f t="shared" si="35"/>
        <v>1.8968</v>
      </c>
      <c r="BA79" s="210">
        <f t="shared" si="35"/>
        <v>1.8944000000000001</v>
      </c>
      <c r="BB79" s="210">
        <f t="shared" si="35"/>
        <v>1.8895999999999999</v>
      </c>
      <c r="BC79" s="210">
        <f t="shared" si="35"/>
        <v>1.8566</v>
      </c>
      <c r="BD79" s="210">
        <f t="shared" si="36"/>
        <v>1.8872</v>
      </c>
      <c r="BE79" s="210">
        <f t="shared" si="36"/>
        <v>1.8658999999999999</v>
      </c>
      <c r="BF79" s="210">
        <f t="shared" si="36"/>
        <v>1.8658999999999999</v>
      </c>
      <c r="BG79" s="210">
        <f t="shared" si="36"/>
        <v>1.8944000000000001</v>
      </c>
      <c r="BH79" s="210">
        <f t="shared" si="36"/>
        <v>1.8589</v>
      </c>
      <c r="BI79" s="210">
        <f t="shared" si="36"/>
        <v>1.8005</v>
      </c>
      <c r="BJ79" s="210">
        <f t="shared" si="36"/>
        <v>1.8113999999999999</v>
      </c>
      <c r="BK79" s="210">
        <f t="shared" si="36"/>
        <v>1.7854000000000001</v>
      </c>
      <c r="BL79" s="210">
        <f t="shared" si="36"/>
        <v>1.76</v>
      </c>
      <c r="BM79" s="210">
        <f t="shared" si="36"/>
        <v>1.6959</v>
      </c>
      <c r="BN79" s="210">
        <f t="shared" si="37"/>
        <v>1.6096999999999999</v>
      </c>
      <c r="BO79" s="210">
        <f t="shared" si="37"/>
        <v>1.5908</v>
      </c>
      <c r="BP79" s="210">
        <f t="shared" si="37"/>
        <v>1.5132000000000001</v>
      </c>
      <c r="BQ79" s="210">
        <f t="shared" si="37"/>
        <v>1.5657000000000001</v>
      </c>
      <c r="BR79" s="210">
        <f t="shared" si="37"/>
        <v>1.5527</v>
      </c>
      <c r="BS79" s="210">
        <f t="shared" si="37"/>
        <v>1.4816</v>
      </c>
      <c r="BT79" s="210">
        <f t="shared" si="37"/>
        <v>1.4612000000000001</v>
      </c>
      <c r="BU79" s="210">
        <f t="shared" si="37"/>
        <v>1.4598</v>
      </c>
      <c r="BV79" s="210">
        <f t="shared" si="37"/>
        <v>1.4699</v>
      </c>
      <c r="BW79" s="210">
        <f t="shared" si="37"/>
        <v>1.4890000000000001</v>
      </c>
      <c r="BX79" s="210">
        <f t="shared" si="38"/>
        <v>1.5101</v>
      </c>
      <c r="BY79" s="210">
        <f t="shared" si="38"/>
        <v>1.4728000000000001</v>
      </c>
      <c r="BZ79" s="210">
        <f t="shared" si="38"/>
        <v>1.4386000000000001</v>
      </c>
      <c r="CA79" s="210">
        <f t="shared" si="38"/>
        <v>1.4221999999999999</v>
      </c>
      <c r="CB79" s="210">
        <f t="shared" si="38"/>
        <v>1.429</v>
      </c>
      <c r="CC79" s="210">
        <f t="shared" si="38"/>
        <v>1.2992999999999999</v>
      </c>
      <c r="CD79" s="210">
        <f t="shared" si="30"/>
        <v>0.97899999999999998</v>
      </c>
      <c r="CE79" s="210">
        <f t="shared" si="14"/>
        <v>1</v>
      </c>
    </row>
    <row r="80" spans="1:83" x14ac:dyDescent="0.6">
      <c r="A80" s="205">
        <v>4</v>
      </c>
      <c r="B80" s="206" t="s">
        <v>210</v>
      </c>
      <c r="C80" s="7"/>
      <c r="D80" s="1">
        <v>15</v>
      </c>
      <c r="E80" s="207">
        <v>25</v>
      </c>
      <c r="F80" s="209">
        <f t="shared" si="31"/>
        <v>0</v>
      </c>
      <c r="G80" s="209">
        <f t="shared" si="31"/>
        <v>0</v>
      </c>
      <c r="H80" s="209">
        <f t="shared" si="31"/>
        <v>0</v>
      </c>
      <c r="I80" s="209">
        <f t="shared" si="31"/>
        <v>5.3754999999999997</v>
      </c>
      <c r="J80" s="210">
        <f t="shared" si="31"/>
        <v>5.5148000000000001</v>
      </c>
      <c r="K80" s="210">
        <f t="shared" si="31"/>
        <v>4.6531000000000002</v>
      </c>
      <c r="L80" s="210">
        <f t="shared" si="31"/>
        <v>4.5534999999999997</v>
      </c>
      <c r="M80" s="210">
        <f t="shared" si="31"/>
        <v>4.6677</v>
      </c>
      <c r="N80" s="210">
        <f t="shared" si="31"/>
        <v>4.742</v>
      </c>
      <c r="O80" s="210">
        <f t="shared" si="31"/>
        <v>4.6531000000000002</v>
      </c>
      <c r="P80" s="210">
        <f t="shared" si="32"/>
        <v>4.5815000000000001</v>
      </c>
      <c r="Q80" s="210">
        <f t="shared" si="32"/>
        <v>4.4984999999999999</v>
      </c>
      <c r="R80" s="210">
        <f t="shared" si="32"/>
        <v>4.5258000000000003</v>
      </c>
      <c r="S80" s="210">
        <f t="shared" si="32"/>
        <v>4.5534999999999997</v>
      </c>
      <c r="T80" s="210">
        <f t="shared" si="32"/>
        <v>4.4984999999999999</v>
      </c>
      <c r="U80" s="210">
        <f t="shared" si="32"/>
        <v>4.4447999999999999</v>
      </c>
      <c r="V80" s="210">
        <f t="shared" si="32"/>
        <v>4.4184000000000001</v>
      </c>
      <c r="W80" s="210">
        <f t="shared" si="32"/>
        <v>4.3794000000000004</v>
      </c>
      <c r="X80" s="210">
        <f t="shared" si="32"/>
        <v>4.3159000000000001</v>
      </c>
      <c r="Y80" s="210">
        <f t="shared" si="32"/>
        <v>4.2180999999999997</v>
      </c>
      <c r="Z80" s="210">
        <f t="shared" si="33"/>
        <v>4.1592000000000002</v>
      </c>
      <c r="AA80" s="210">
        <f t="shared" si="33"/>
        <v>4.2061999999999999</v>
      </c>
      <c r="AB80" s="210">
        <f t="shared" si="33"/>
        <v>4.2180999999999997</v>
      </c>
      <c r="AC80" s="210">
        <f t="shared" si="33"/>
        <v>4.1475999999999997</v>
      </c>
      <c r="AD80" s="210">
        <f t="shared" si="33"/>
        <v>3.9496000000000002</v>
      </c>
      <c r="AE80" s="210">
        <f t="shared" si="33"/>
        <v>3.7985000000000002</v>
      </c>
      <c r="AF80" s="210">
        <f t="shared" si="33"/>
        <v>3.6856</v>
      </c>
      <c r="AG80" s="210">
        <f t="shared" si="33"/>
        <v>3.4628000000000001</v>
      </c>
      <c r="AH80" s="210">
        <f t="shared" si="33"/>
        <v>3.0512000000000001</v>
      </c>
      <c r="AI80" s="210">
        <f t="shared" si="33"/>
        <v>2.9196</v>
      </c>
      <c r="AJ80" s="210">
        <f t="shared" si="34"/>
        <v>2.8147000000000002</v>
      </c>
      <c r="AK80" s="210">
        <f t="shared" si="34"/>
        <v>2.7321</v>
      </c>
      <c r="AL80" s="210">
        <f t="shared" si="34"/>
        <v>2.7023999999999999</v>
      </c>
      <c r="AM80" s="210">
        <f t="shared" si="34"/>
        <v>2.6076999999999999</v>
      </c>
      <c r="AN80" s="210">
        <f t="shared" si="34"/>
        <v>2.4449999999999998</v>
      </c>
      <c r="AO80" s="210">
        <f t="shared" si="34"/>
        <v>2.2907999999999999</v>
      </c>
      <c r="AP80" s="210">
        <f t="shared" si="34"/>
        <v>2.1547999999999998</v>
      </c>
      <c r="AQ80" s="210">
        <f t="shared" si="34"/>
        <v>2.1181000000000001</v>
      </c>
      <c r="AR80" s="210">
        <f t="shared" si="34"/>
        <v>2.0594999999999999</v>
      </c>
      <c r="AS80" s="210">
        <f t="shared" si="34"/>
        <v>2.0148999999999999</v>
      </c>
      <c r="AT80" s="210">
        <f t="shared" si="35"/>
        <v>2.0314000000000001</v>
      </c>
      <c r="AU80" s="210">
        <f t="shared" si="35"/>
        <v>2.0796000000000001</v>
      </c>
      <c r="AV80" s="210">
        <f t="shared" si="35"/>
        <v>2.0480999999999998</v>
      </c>
      <c r="AW80" s="210">
        <f t="shared" si="35"/>
        <v>1.996</v>
      </c>
      <c r="AX80" s="210">
        <f t="shared" si="35"/>
        <v>1.9643999999999999</v>
      </c>
      <c r="AY80" s="210">
        <f t="shared" si="35"/>
        <v>1.9238</v>
      </c>
      <c r="AZ80" s="210">
        <f t="shared" si="35"/>
        <v>1.8968</v>
      </c>
      <c r="BA80" s="210">
        <f t="shared" si="35"/>
        <v>1.8944000000000001</v>
      </c>
      <c r="BB80" s="210">
        <f t="shared" si="35"/>
        <v>1.8895999999999999</v>
      </c>
      <c r="BC80" s="210">
        <f t="shared" si="35"/>
        <v>1.8566</v>
      </c>
      <c r="BD80" s="210">
        <f t="shared" si="36"/>
        <v>1.8872</v>
      </c>
      <c r="BE80" s="210">
        <f t="shared" si="36"/>
        <v>1.8658999999999999</v>
      </c>
      <c r="BF80" s="210">
        <f t="shared" si="36"/>
        <v>1.8658999999999999</v>
      </c>
      <c r="BG80" s="210">
        <f t="shared" si="36"/>
        <v>1.8944000000000001</v>
      </c>
      <c r="BH80" s="210">
        <f t="shared" si="36"/>
        <v>1.8589</v>
      </c>
      <c r="BI80" s="210">
        <f t="shared" si="36"/>
        <v>1.8005</v>
      </c>
      <c r="BJ80" s="210">
        <f t="shared" si="36"/>
        <v>1.8113999999999999</v>
      </c>
      <c r="BK80" s="210">
        <f t="shared" si="36"/>
        <v>1.7854000000000001</v>
      </c>
      <c r="BL80" s="210">
        <f t="shared" si="36"/>
        <v>1.76</v>
      </c>
      <c r="BM80" s="210">
        <f t="shared" si="36"/>
        <v>1.6959</v>
      </c>
      <c r="BN80" s="210">
        <f t="shared" si="37"/>
        <v>1.6096999999999999</v>
      </c>
      <c r="BO80" s="210">
        <f t="shared" si="37"/>
        <v>1.5908</v>
      </c>
      <c r="BP80" s="210">
        <f t="shared" si="37"/>
        <v>1.5132000000000001</v>
      </c>
      <c r="BQ80" s="210">
        <f t="shared" si="37"/>
        <v>1.5657000000000001</v>
      </c>
      <c r="BR80" s="210">
        <f t="shared" si="37"/>
        <v>1.5527</v>
      </c>
      <c r="BS80" s="210">
        <f t="shared" si="37"/>
        <v>1.4816</v>
      </c>
      <c r="BT80" s="210">
        <f t="shared" si="37"/>
        <v>1.4612000000000001</v>
      </c>
      <c r="BU80" s="210">
        <f t="shared" si="37"/>
        <v>1.4598</v>
      </c>
      <c r="BV80" s="210">
        <f t="shared" si="37"/>
        <v>1.4699</v>
      </c>
      <c r="BW80" s="210">
        <f t="shared" si="37"/>
        <v>1.4890000000000001</v>
      </c>
      <c r="BX80" s="210">
        <f t="shared" si="38"/>
        <v>1.5101</v>
      </c>
      <c r="BY80" s="210">
        <f t="shared" si="38"/>
        <v>1.4728000000000001</v>
      </c>
      <c r="BZ80" s="210">
        <f t="shared" si="38"/>
        <v>1.4386000000000001</v>
      </c>
      <c r="CA80" s="210">
        <f t="shared" si="38"/>
        <v>1.4221999999999999</v>
      </c>
      <c r="CB80" s="210">
        <f t="shared" si="38"/>
        <v>1.429</v>
      </c>
      <c r="CC80" s="210">
        <f t="shared" si="38"/>
        <v>1.2992999999999999</v>
      </c>
      <c r="CD80" s="210">
        <f t="shared" si="30"/>
        <v>0.97899999999999998</v>
      </c>
      <c r="CE80" s="210">
        <f t="shared" si="14"/>
        <v>1</v>
      </c>
    </row>
    <row r="81" spans="1:83" x14ac:dyDescent="0.6">
      <c r="A81" s="205">
        <v>4</v>
      </c>
      <c r="B81" s="206" t="s">
        <v>211</v>
      </c>
      <c r="C81" s="7"/>
      <c r="D81" s="1">
        <v>45</v>
      </c>
      <c r="E81" s="207">
        <v>45</v>
      </c>
      <c r="F81" s="209">
        <f t="shared" si="31"/>
        <v>0</v>
      </c>
      <c r="G81" s="209">
        <f t="shared" si="31"/>
        <v>0</v>
      </c>
      <c r="H81" s="209">
        <f t="shared" si="31"/>
        <v>0</v>
      </c>
      <c r="I81" s="209">
        <f t="shared" si="31"/>
        <v>5.3754999999999997</v>
      </c>
      <c r="J81" s="210">
        <f t="shared" si="31"/>
        <v>5.5148000000000001</v>
      </c>
      <c r="K81" s="210">
        <f t="shared" si="31"/>
        <v>4.6531000000000002</v>
      </c>
      <c r="L81" s="210">
        <f t="shared" si="31"/>
        <v>4.5534999999999997</v>
      </c>
      <c r="M81" s="210">
        <f t="shared" si="31"/>
        <v>4.6677</v>
      </c>
      <c r="N81" s="210">
        <f t="shared" si="31"/>
        <v>4.742</v>
      </c>
      <c r="O81" s="210">
        <f t="shared" si="31"/>
        <v>4.6531000000000002</v>
      </c>
      <c r="P81" s="210">
        <f t="shared" si="32"/>
        <v>4.5815000000000001</v>
      </c>
      <c r="Q81" s="210">
        <f t="shared" si="32"/>
        <v>4.4984999999999999</v>
      </c>
      <c r="R81" s="210">
        <f t="shared" si="32"/>
        <v>4.5258000000000003</v>
      </c>
      <c r="S81" s="210">
        <f t="shared" si="32"/>
        <v>4.5534999999999997</v>
      </c>
      <c r="T81" s="210">
        <f t="shared" si="32"/>
        <v>4.4984999999999999</v>
      </c>
      <c r="U81" s="210">
        <f t="shared" si="32"/>
        <v>4.4447999999999999</v>
      </c>
      <c r="V81" s="210">
        <f t="shared" si="32"/>
        <v>4.4184000000000001</v>
      </c>
      <c r="W81" s="210">
        <f t="shared" si="32"/>
        <v>4.3794000000000004</v>
      </c>
      <c r="X81" s="210">
        <f t="shared" si="32"/>
        <v>4.3159000000000001</v>
      </c>
      <c r="Y81" s="210">
        <f t="shared" si="32"/>
        <v>4.2180999999999997</v>
      </c>
      <c r="Z81" s="210">
        <f t="shared" si="33"/>
        <v>4.1592000000000002</v>
      </c>
      <c r="AA81" s="210">
        <f t="shared" si="33"/>
        <v>4.2061999999999999</v>
      </c>
      <c r="AB81" s="210">
        <f t="shared" si="33"/>
        <v>4.2180999999999997</v>
      </c>
      <c r="AC81" s="210">
        <f t="shared" si="33"/>
        <v>4.1475999999999997</v>
      </c>
      <c r="AD81" s="210">
        <f t="shared" si="33"/>
        <v>3.9496000000000002</v>
      </c>
      <c r="AE81" s="210">
        <f t="shared" si="33"/>
        <v>3.7985000000000002</v>
      </c>
      <c r="AF81" s="210">
        <f t="shared" si="33"/>
        <v>3.6856</v>
      </c>
      <c r="AG81" s="210">
        <f t="shared" si="33"/>
        <v>3.4628000000000001</v>
      </c>
      <c r="AH81" s="210">
        <f t="shared" si="33"/>
        <v>3.0512000000000001</v>
      </c>
      <c r="AI81" s="210">
        <f t="shared" si="33"/>
        <v>2.9196</v>
      </c>
      <c r="AJ81" s="210">
        <f t="shared" si="34"/>
        <v>2.8147000000000002</v>
      </c>
      <c r="AK81" s="210">
        <f t="shared" si="34"/>
        <v>2.7321</v>
      </c>
      <c r="AL81" s="210">
        <f t="shared" si="34"/>
        <v>2.7023999999999999</v>
      </c>
      <c r="AM81" s="210">
        <f t="shared" si="34"/>
        <v>2.6076999999999999</v>
      </c>
      <c r="AN81" s="210">
        <f t="shared" si="34"/>
        <v>2.4449999999999998</v>
      </c>
      <c r="AO81" s="210">
        <f t="shared" si="34"/>
        <v>2.2907999999999999</v>
      </c>
      <c r="AP81" s="210">
        <f t="shared" si="34"/>
        <v>2.1547999999999998</v>
      </c>
      <c r="AQ81" s="210">
        <f t="shared" si="34"/>
        <v>2.1181000000000001</v>
      </c>
      <c r="AR81" s="210">
        <f t="shared" si="34"/>
        <v>2.0594999999999999</v>
      </c>
      <c r="AS81" s="210">
        <f t="shared" si="34"/>
        <v>2.0148999999999999</v>
      </c>
      <c r="AT81" s="210">
        <f t="shared" si="35"/>
        <v>2.0314000000000001</v>
      </c>
      <c r="AU81" s="210">
        <f t="shared" si="35"/>
        <v>2.0796000000000001</v>
      </c>
      <c r="AV81" s="210">
        <f t="shared" si="35"/>
        <v>2.0480999999999998</v>
      </c>
      <c r="AW81" s="210">
        <f t="shared" si="35"/>
        <v>1.996</v>
      </c>
      <c r="AX81" s="210">
        <f t="shared" si="35"/>
        <v>1.9643999999999999</v>
      </c>
      <c r="AY81" s="210">
        <f t="shared" si="35"/>
        <v>1.9238</v>
      </c>
      <c r="AZ81" s="210">
        <f t="shared" si="35"/>
        <v>1.8968</v>
      </c>
      <c r="BA81" s="210">
        <f t="shared" si="35"/>
        <v>1.8944000000000001</v>
      </c>
      <c r="BB81" s="210">
        <f t="shared" si="35"/>
        <v>1.8895999999999999</v>
      </c>
      <c r="BC81" s="210">
        <f t="shared" si="35"/>
        <v>1.8566</v>
      </c>
      <c r="BD81" s="210">
        <f t="shared" si="36"/>
        <v>1.8872</v>
      </c>
      <c r="BE81" s="210">
        <f t="shared" si="36"/>
        <v>1.8658999999999999</v>
      </c>
      <c r="BF81" s="210">
        <f t="shared" si="36"/>
        <v>1.8658999999999999</v>
      </c>
      <c r="BG81" s="210">
        <f t="shared" si="36"/>
        <v>1.8944000000000001</v>
      </c>
      <c r="BH81" s="210">
        <f t="shared" si="36"/>
        <v>1.8589</v>
      </c>
      <c r="BI81" s="210">
        <f t="shared" si="36"/>
        <v>1.8005</v>
      </c>
      <c r="BJ81" s="210">
        <f t="shared" si="36"/>
        <v>1.8113999999999999</v>
      </c>
      <c r="BK81" s="210">
        <f t="shared" si="36"/>
        <v>1.7854000000000001</v>
      </c>
      <c r="BL81" s="210">
        <f t="shared" si="36"/>
        <v>1.76</v>
      </c>
      <c r="BM81" s="210">
        <f t="shared" si="36"/>
        <v>1.6959</v>
      </c>
      <c r="BN81" s="210">
        <f t="shared" si="37"/>
        <v>1.6096999999999999</v>
      </c>
      <c r="BO81" s="210">
        <f t="shared" si="37"/>
        <v>1.5908</v>
      </c>
      <c r="BP81" s="210">
        <f t="shared" si="37"/>
        <v>1.5132000000000001</v>
      </c>
      <c r="BQ81" s="210">
        <f t="shared" si="37"/>
        <v>1.5657000000000001</v>
      </c>
      <c r="BR81" s="210">
        <f t="shared" si="37"/>
        <v>1.5527</v>
      </c>
      <c r="BS81" s="210">
        <f t="shared" si="37"/>
        <v>1.4816</v>
      </c>
      <c r="BT81" s="210">
        <f t="shared" si="37"/>
        <v>1.4612000000000001</v>
      </c>
      <c r="BU81" s="210">
        <f t="shared" si="37"/>
        <v>1.4598</v>
      </c>
      <c r="BV81" s="210">
        <f t="shared" si="37"/>
        <v>1.4699</v>
      </c>
      <c r="BW81" s="210">
        <f t="shared" si="37"/>
        <v>1.4890000000000001</v>
      </c>
      <c r="BX81" s="210">
        <f t="shared" si="38"/>
        <v>1.5101</v>
      </c>
      <c r="BY81" s="210">
        <f t="shared" si="38"/>
        <v>1.4728000000000001</v>
      </c>
      <c r="BZ81" s="210">
        <f t="shared" si="38"/>
        <v>1.4386000000000001</v>
      </c>
      <c r="CA81" s="210">
        <f t="shared" si="38"/>
        <v>1.4221999999999999</v>
      </c>
      <c r="CB81" s="210">
        <f t="shared" si="38"/>
        <v>1.429</v>
      </c>
      <c r="CC81" s="210">
        <f t="shared" si="38"/>
        <v>1.2992999999999999</v>
      </c>
      <c r="CD81" s="210">
        <f t="shared" si="30"/>
        <v>0.97899999999999998</v>
      </c>
      <c r="CE81" s="210">
        <f t="shared" si="14"/>
        <v>1</v>
      </c>
    </row>
    <row r="82" spans="1:83" x14ac:dyDescent="0.6">
      <c r="A82" s="205">
        <v>4</v>
      </c>
      <c r="B82" s="206" t="s">
        <v>212</v>
      </c>
      <c r="C82" s="7"/>
      <c r="D82" s="1">
        <v>45</v>
      </c>
      <c r="E82" s="207">
        <v>45</v>
      </c>
      <c r="F82" s="209">
        <f t="shared" si="31"/>
        <v>0</v>
      </c>
      <c r="G82" s="209">
        <f t="shared" si="31"/>
        <v>0</v>
      </c>
      <c r="H82" s="209">
        <f t="shared" si="31"/>
        <v>0</v>
      </c>
      <c r="I82" s="209">
        <f t="shared" si="31"/>
        <v>5.3754999999999997</v>
      </c>
      <c r="J82" s="210">
        <f t="shared" si="31"/>
        <v>5.5148000000000001</v>
      </c>
      <c r="K82" s="210">
        <f t="shared" si="31"/>
        <v>4.6531000000000002</v>
      </c>
      <c r="L82" s="210">
        <f t="shared" si="31"/>
        <v>4.5534999999999997</v>
      </c>
      <c r="M82" s="210">
        <f t="shared" si="31"/>
        <v>4.6677</v>
      </c>
      <c r="N82" s="210">
        <f t="shared" si="31"/>
        <v>4.742</v>
      </c>
      <c r="O82" s="210">
        <f t="shared" si="31"/>
        <v>4.6531000000000002</v>
      </c>
      <c r="P82" s="210">
        <f t="shared" si="32"/>
        <v>4.5815000000000001</v>
      </c>
      <c r="Q82" s="210">
        <f t="shared" si="32"/>
        <v>4.4984999999999999</v>
      </c>
      <c r="R82" s="210">
        <f t="shared" si="32"/>
        <v>4.5258000000000003</v>
      </c>
      <c r="S82" s="210">
        <f t="shared" si="32"/>
        <v>4.5534999999999997</v>
      </c>
      <c r="T82" s="210">
        <f t="shared" si="32"/>
        <v>4.4984999999999999</v>
      </c>
      <c r="U82" s="210">
        <f t="shared" si="32"/>
        <v>4.4447999999999999</v>
      </c>
      <c r="V82" s="210">
        <f t="shared" si="32"/>
        <v>4.4184000000000001</v>
      </c>
      <c r="W82" s="210">
        <f t="shared" si="32"/>
        <v>4.3794000000000004</v>
      </c>
      <c r="X82" s="210">
        <f t="shared" si="32"/>
        <v>4.3159000000000001</v>
      </c>
      <c r="Y82" s="210">
        <f t="shared" si="32"/>
        <v>4.2180999999999997</v>
      </c>
      <c r="Z82" s="210">
        <f t="shared" si="33"/>
        <v>4.1592000000000002</v>
      </c>
      <c r="AA82" s="210">
        <f t="shared" si="33"/>
        <v>4.2061999999999999</v>
      </c>
      <c r="AB82" s="210">
        <f t="shared" si="33"/>
        <v>4.2180999999999997</v>
      </c>
      <c r="AC82" s="210">
        <f t="shared" si="33"/>
        <v>4.1475999999999997</v>
      </c>
      <c r="AD82" s="210">
        <f t="shared" si="33"/>
        <v>3.9496000000000002</v>
      </c>
      <c r="AE82" s="210">
        <f t="shared" si="33"/>
        <v>3.7985000000000002</v>
      </c>
      <c r="AF82" s="210">
        <f t="shared" si="33"/>
        <v>3.6856</v>
      </c>
      <c r="AG82" s="210">
        <f t="shared" si="33"/>
        <v>3.4628000000000001</v>
      </c>
      <c r="AH82" s="210">
        <f t="shared" si="33"/>
        <v>3.0512000000000001</v>
      </c>
      <c r="AI82" s="210">
        <f t="shared" si="33"/>
        <v>2.9196</v>
      </c>
      <c r="AJ82" s="210">
        <f t="shared" si="34"/>
        <v>2.8147000000000002</v>
      </c>
      <c r="AK82" s="210">
        <f t="shared" si="34"/>
        <v>2.7321</v>
      </c>
      <c r="AL82" s="210">
        <f t="shared" si="34"/>
        <v>2.7023999999999999</v>
      </c>
      <c r="AM82" s="210">
        <f t="shared" si="34"/>
        <v>2.6076999999999999</v>
      </c>
      <c r="AN82" s="210">
        <f t="shared" si="34"/>
        <v>2.4449999999999998</v>
      </c>
      <c r="AO82" s="210">
        <f t="shared" si="34"/>
        <v>2.2907999999999999</v>
      </c>
      <c r="AP82" s="210">
        <f t="shared" si="34"/>
        <v>2.1547999999999998</v>
      </c>
      <c r="AQ82" s="210">
        <f t="shared" si="34"/>
        <v>2.1181000000000001</v>
      </c>
      <c r="AR82" s="210">
        <f t="shared" si="34"/>
        <v>2.0594999999999999</v>
      </c>
      <c r="AS82" s="210">
        <f t="shared" si="34"/>
        <v>2.0148999999999999</v>
      </c>
      <c r="AT82" s="210">
        <f t="shared" si="35"/>
        <v>2.0314000000000001</v>
      </c>
      <c r="AU82" s="210">
        <f t="shared" si="35"/>
        <v>2.0796000000000001</v>
      </c>
      <c r="AV82" s="210">
        <f t="shared" si="35"/>
        <v>2.0480999999999998</v>
      </c>
      <c r="AW82" s="210">
        <f t="shared" si="35"/>
        <v>1.996</v>
      </c>
      <c r="AX82" s="210">
        <f t="shared" si="35"/>
        <v>1.9643999999999999</v>
      </c>
      <c r="AY82" s="210">
        <f t="shared" si="35"/>
        <v>1.9238</v>
      </c>
      <c r="AZ82" s="210">
        <f t="shared" si="35"/>
        <v>1.8968</v>
      </c>
      <c r="BA82" s="210">
        <f t="shared" si="35"/>
        <v>1.8944000000000001</v>
      </c>
      <c r="BB82" s="210">
        <f t="shared" si="35"/>
        <v>1.8895999999999999</v>
      </c>
      <c r="BC82" s="210">
        <f t="shared" si="35"/>
        <v>1.8566</v>
      </c>
      <c r="BD82" s="210">
        <f t="shared" si="36"/>
        <v>1.8872</v>
      </c>
      <c r="BE82" s="210">
        <f t="shared" si="36"/>
        <v>1.8658999999999999</v>
      </c>
      <c r="BF82" s="210">
        <f t="shared" si="36"/>
        <v>1.8658999999999999</v>
      </c>
      <c r="BG82" s="210">
        <f t="shared" si="36"/>
        <v>1.8944000000000001</v>
      </c>
      <c r="BH82" s="210">
        <f t="shared" si="36"/>
        <v>1.8589</v>
      </c>
      <c r="BI82" s="210">
        <f t="shared" si="36"/>
        <v>1.8005</v>
      </c>
      <c r="BJ82" s="210">
        <f t="shared" si="36"/>
        <v>1.8113999999999999</v>
      </c>
      <c r="BK82" s="210">
        <f t="shared" si="36"/>
        <v>1.7854000000000001</v>
      </c>
      <c r="BL82" s="210">
        <f t="shared" si="36"/>
        <v>1.76</v>
      </c>
      <c r="BM82" s="210">
        <f t="shared" si="36"/>
        <v>1.6959</v>
      </c>
      <c r="BN82" s="210">
        <f t="shared" si="37"/>
        <v>1.6096999999999999</v>
      </c>
      <c r="BO82" s="210">
        <f t="shared" si="37"/>
        <v>1.5908</v>
      </c>
      <c r="BP82" s="210">
        <f t="shared" si="37"/>
        <v>1.5132000000000001</v>
      </c>
      <c r="BQ82" s="210">
        <f t="shared" si="37"/>
        <v>1.5657000000000001</v>
      </c>
      <c r="BR82" s="210">
        <f t="shared" si="37"/>
        <v>1.5527</v>
      </c>
      <c r="BS82" s="210">
        <f t="shared" si="37"/>
        <v>1.4816</v>
      </c>
      <c r="BT82" s="210">
        <f t="shared" si="37"/>
        <v>1.4612000000000001</v>
      </c>
      <c r="BU82" s="210">
        <f t="shared" si="37"/>
        <v>1.4598</v>
      </c>
      <c r="BV82" s="210">
        <f t="shared" si="37"/>
        <v>1.4699</v>
      </c>
      <c r="BW82" s="210">
        <f t="shared" si="37"/>
        <v>1.4890000000000001</v>
      </c>
      <c r="BX82" s="210">
        <f t="shared" si="38"/>
        <v>1.5101</v>
      </c>
      <c r="BY82" s="210">
        <f t="shared" si="38"/>
        <v>1.4728000000000001</v>
      </c>
      <c r="BZ82" s="210">
        <f t="shared" si="38"/>
        <v>1.4386000000000001</v>
      </c>
      <c r="CA82" s="210">
        <f t="shared" si="38"/>
        <v>1.4221999999999999</v>
      </c>
      <c r="CB82" s="210">
        <f t="shared" si="38"/>
        <v>1.429</v>
      </c>
      <c r="CC82" s="210">
        <f t="shared" si="38"/>
        <v>1.2992999999999999</v>
      </c>
      <c r="CD82" s="210">
        <f t="shared" si="38"/>
        <v>0.97899999999999998</v>
      </c>
      <c r="CE82" s="210">
        <f t="shared" si="14"/>
        <v>1</v>
      </c>
    </row>
    <row r="83" spans="1:83" x14ac:dyDescent="0.6">
      <c r="A83" s="205">
        <v>4</v>
      </c>
      <c r="B83" s="206" t="s">
        <v>213</v>
      </c>
      <c r="C83" s="7"/>
      <c r="D83" s="1">
        <v>20</v>
      </c>
      <c r="E83" s="207">
        <v>30</v>
      </c>
      <c r="F83" s="209">
        <f t="shared" si="31"/>
        <v>0</v>
      </c>
      <c r="G83" s="209">
        <f t="shared" si="31"/>
        <v>0</v>
      </c>
      <c r="H83" s="209">
        <f t="shared" si="31"/>
        <v>0</v>
      </c>
      <c r="I83" s="209">
        <f t="shared" si="31"/>
        <v>5.3754999999999997</v>
      </c>
      <c r="J83" s="210">
        <f t="shared" si="31"/>
        <v>5.5148000000000001</v>
      </c>
      <c r="K83" s="210">
        <f t="shared" si="31"/>
        <v>4.6531000000000002</v>
      </c>
      <c r="L83" s="210">
        <f t="shared" si="31"/>
        <v>4.5534999999999997</v>
      </c>
      <c r="M83" s="210">
        <f t="shared" si="31"/>
        <v>4.6677</v>
      </c>
      <c r="N83" s="210">
        <f t="shared" si="31"/>
        <v>4.742</v>
      </c>
      <c r="O83" s="210">
        <f t="shared" si="31"/>
        <v>4.6531000000000002</v>
      </c>
      <c r="P83" s="210">
        <f t="shared" si="32"/>
        <v>4.5815000000000001</v>
      </c>
      <c r="Q83" s="210">
        <f t="shared" si="32"/>
        <v>4.4984999999999999</v>
      </c>
      <c r="R83" s="210">
        <f t="shared" si="32"/>
        <v>4.5258000000000003</v>
      </c>
      <c r="S83" s="210">
        <f t="shared" si="32"/>
        <v>4.5534999999999997</v>
      </c>
      <c r="T83" s="210">
        <f t="shared" si="32"/>
        <v>4.4984999999999999</v>
      </c>
      <c r="U83" s="210">
        <f t="shared" si="32"/>
        <v>4.4447999999999999</v>
      </c>
      <c r="V83" s="210">
        <f t="shared" si="32"/>
        <v>4.4184000000000001</v>
      </c>
      <c r="W83" s="210">
        <f t="shared" si="32"/>
        <v>4.3794000000000004</v>
      </c>
      <c r="X83" s="210">
        <f t="shared" si="32"/>
        <v>4.3159000000000001</v>
      </c>
      <c r="Y83" s="210">
        <f t="shared" si="32"/>
        <v>4.2180999999999997</v>
      </c>
      <c r="Z83" s="210">
        <f t="shared" si="33"/>
        <v>4.1592000000000002</v>
      </c>
      <c r="AA83" s="210">
        <f t="shared" si="33"/>
        <v>4.2061999999999999</v>
      </c>
      <c r="AB83" s="210">
        <f t="shared" si="33"/>
        <v>4.2180999999999997</v>
      </c>
      <c r="AC83" s="210">
        <f t="shared" si="33"/>
        <v>4.1475999999999997</v>
      </c>
      <c r="AD83" s="210">
        <f t="shared" si="33"/>
        <v>3.9496000000000002</v>
      </c>
      <c r="AE83" s="210">
        <f t="shared" si="33"/>
        <v>3.7985000000000002</v>
      </c>
      <c r="AF83" s="210">
        <f t="shared" si="33"/>
        <v>3.6856</v>
      </c>
      <c r="AG83" s="210">
        <f t="shared" si="33"/>
        <v>3.4628000000000001</v>
      </c>
      <c r="AH83" s="210">
        <f t="shared" si="33"/>
        <v>3.0512000000000001</v>
      </c>
      <c r="AI83" s="210">
        <f t="shared" si="33"/>
        <v>2.9196</v>
      </c>
      <c r="AJ83" s="210">
        <f t="shared" si="34"/>
        <v>2.8147000000000002</v>
      </c>
      <c r="AK83" s="210">
        <f t="shared" si="34"/>
        <v>2.7321</v>
      </c>
      <c r="AL83" s="210">
        <f t="shared" si="34"/>
        <v>2.7023999999999999</v>
      </c>
      <c r="AM83" s="210">
        <f t="shared" si="34"/>
        <v>2.6076999999999999</v>
      </c>
      <c r="AN83" s="210">
        <f t="shared" si="34"/>
        <v>2.4449999999999998</v>
      </c>
      <c r="AO83" s="210">
        <f t="shared" si="34"/>
        <v>2.2907999999999999</v>
      </c>
      <c r="AP83" s="210">
        <f t="shared" si="34"/>
        <v>2.1547999999999998</v>
      </c>
      <c r="AQ83" s="210">
        <f t="shared" si="34"/>
        <v>2.1181000000000001</v>
      </c>
      <c r="AR83" s="210">
        <f t="shared" si="34"/>
        <v>2.0594999999999999</v>
      </c>
      <c r="AS83" s="210">
        <f t="shared" si="34"/>
        <v>2.0148999999999999</v>
      </c>
      <c r="AT83" s="210">
        <f t="shared" si="35"/>
        <v>2.0314000000000001</v>
      </c>
      <c r="AU83" s="210">
        <f t="shared" si="35"/>
        <v>2.0796000000000001</v>
      </c>
      <c r="AV83" s="210">
        <f t="shared" si="35"/>
        <v>2.0480999999999998</v>
      </c>
      <c r="AW83" s="210">
        <f t="shared" si="35"/>
        <v>1.996</v>
      </c>
      <c r="AX83" s="210">
        <f t="shared" si="35"/>
        <v>1.9643999999999999</v>
      </c>
      <c r="AY83" s="210">
        <f t="shared" si="35"/>
        <v>1.9238</v>
      </c>
      <c r="AZ83" s="210">
        <f t="shared" si="35"/>
        <v>1.8968</v>
      </c>
      <c r="BA83" s="210">
        <f t="shared" si="35"/>
        <v>1.8944000000000001</v>
      </c>
      <c r="BB83" s="210">
        <f t="shared" si="35"/>
        <v>1.8895999999999999</v>
      </c>
      <c r="BC83" s="210">
        <f t="shared" si="35"/>
        <v>1.8566</v>
      </c>
      <c r="BD83" s="210">
        <f t="shared" si="36"/>
        <v>1.8872</v>
      </c>
      <c r="BE83" s="210">
        <f t="shared" si="36"/>
        <v>1.8658999999999999</v>
      </c>
      <c r="BF83" s="210">
        <f t="shared" si="36"/>
        <v>1.8658999999999999</v>
      </c>
      <c r="BG83" s="210">
        <f t="shared" si="36"/>
        <v>1.8944000000000001</v>
      </c>
      <c r="BH83" s="210">
        <f t="shared" si="36"/>
        <v>1.8589</v>
      </c>
      <c r="BI83" s="210">
        <f t="shared" si="36"/>
        <v>1.8005</v>
      </c>
      <c r="BJ83" s="210">
        <f t="shared" si="36"/>
        <v>1.8113999999999999</v>
      </c>
      <c r="BK83" s="210">
        <f t="shared" si="36"/>
        <v>1.7854000000000001</v>
      </c>
      <c r="BL83" s="210">
        <f t="shared" si="36"/>
        <v>1.76</v>
      </c>
      <c r="BM83" s="210">
        <f t="shared" si="36"/>
        <v>1.6959</v>
      </c>
      <c r="BN83" s="210">
        <f t="shared" si="37"/>
        <v>1.6096999999999999</v>
      </c>
      <c r="BO83" s="210">
        <f t="shared" si="37"/>
        <v>1.5908</v>
      </c>
      <c r="BP83" s="210">
        <f t="shared" si="37"/>
        <v>1.5132000000000001</v>
      </c>
      <c r="BQ83" s="210">
        <f t="shared" si="37"/>
        <v>1.5657000000000001</v>
      </c>
      <c r="BR83" s="210">
        <f t="shared" si="37"/>
        <v>1.5527</v>
      </c>
      <c r="BS83" s="210">
        <f t="shared" si="37"/>
        <v>1.4816</v>
      </c>
      <c r="BT83" s="210">
        <f t="shared" si="37"/>
        <v>1.4612000000000001</v>
      </c>
      <c r="BU83" s="210">
        <f t="shared" si="37"/>
        <v>1.4598</v>
      </c>
      <c r="BV83" s="210">
        <f t="shared" si="37"/>
        <v>1.4699</v>
      </c>
      <c r="BW83" s="210">
        <f t="shared" si="37"/>
        <v>1.4890000000000001</v>
      </c>
      <c r="BX83" s="210">
        <f t="shared" si="38"/>
        <v>1.5101</v>
      </c>
      <c r="BY83" s="210">
        <f t="shared" si="38"/>
        <v>1.4728000000000001</v>
      </c>
      <c r="BZ83" s="210">
        <f t="shared" si="38"/>
        <v>1.4386000000000001</v>
      </c>
      <c r="CA83" s="210">
        <f t="shared" si="38"/>
        <v>1.4221999999999999</v>
      </c>
      <c r="CB83" s="210">
        <f t="shared" si="38"/>
        <v>1.429</v>
      </c>
      <c r="CC83" s="210">
        <f t="shared" si="38"/>
        <v>1.2992999999999999</v>
      </c>
      <c r="CD83" s="210">
        <f t="shared" si="38"/>
        <v>0.97899999999999998</v>
      </c>
      <c r="CE83" s="210">
        <f t="shared" si="14"/>
        <v>1</v>
      </c>
    </row>
    <row r="84" spans="1:83" x14ac:dyDescent="0.6">
      <c r="A84" s="205">
        <v>4</v>
      </c>
      <c r="B84" s="206" t="s">
        <v>214</v>
      </c>
      <c r="C84" s="7"/>
      <c r="D84" s="1">
        <v>10</v>
      </c>
      <c r="E84" s="207">
        <v>30</v>
      </c>
      <c r="F84" s="209">
        <f t="shared" si="31"/>
        <v>0</v>
      </c>
      <c r="G84" s="209">
        <f t="shared" si="31"/>
        <v>0</v>
      </c>
      <c r="H84" s="209">
        <f t="shared" si="31"/>
        <v>0</v>
      </c>
      <c r="I84" s="209">
        <f t="shared" si="31"/>
        <v>5.3754999999999997</v>
      </c>
      <c r="J84" s="210">
        <f t="shared" si="31"/>
        <v>5.5148000000000001</v>
      </c>
      <c r="K84" s="210">
        <f t="shared" si="31"/>
        <v>4.6531000000000002</v>
      </c>
      <c r="L84" s="210">
        <f t="shared" si="31"/>
        <v>4.5534999999999997</v>
      </c>
      <c r="M84" s="210">
        <f t="shared" si="31"/>
        <v>4.6677</v>
      </c>
      <c r="N84" s="210">
        <f t="shared" si="31"/>
        <v>4.742</v>
      </c>
      <c r="O84" s="210">
        <f t="shared" si="31"/>
        <v>4.6531000000000002</v>
      </c>
      <c r="P84" s="210">
        <f t="shared" si="32"/>
        <v>4.5815000000000001</v>
      </c>
      <c r="Q84" s="210">
        <f t="shared" si="32"/>
        <v>4.4984999999999999</v>
      </c>
      <c r="R84" s="210">
        <f t="shared" si="32"/>
        <v>4.5258000000000003</v>
      </c>
      <c r="S84" s="210">
        <f t="shared" si="32"/>
        <v>4.5534999999999997</v>
      </c>
      <c r="T84" s="210">
        <f t="shared" si="32"/>
        <v>4.4984999999999999</v>
      </c>
      <c r="U84" s="210">
        <f t="shared" si="32"/>
        <v>4.4447999999999999</v>
      </c>
      <c r="V84" s="210">
        <f t="shared" si="32"/>
        <v>4.4184000000000001</v>
      </c>
      <c r="W84" s="210">
        <f t="shared" si="32"/>
        <v>4.3794000000000004</v>
      </c>
      <c r="X84" s="210">
        <f t="shared" si="32"/>
        <v>4.3159000000000001</v>
      </c>
      <c r="Y84" s="210">
        <f t="shared" si="32"/>
        <v>4.2180999999999997</v>
      </c>
      <c r="Z84" s="210">
        <f t="shared" si="33"/>
        <v>4.1592000000000002</v>
      </c>
      <c r="AA84" s="210">
        <f t="shared" si="33"/>
        <v>4.2061999999999999</v>
      </c>
      <c r="AB84" s="210">
        <f t="shared" si="33"/>
        <v>4.2180999999999997</v>
      </c>
      <c r="AC84" s="210">
        <f t="shared" si="33"/>
        <v>4.1475999999999997</v>
      </c>
      <c r="AD84" s="210">
        <f t="shared" si="33"/>
        <v>3.9496000000000002</v>
      </c>
      <c r="AE84" s="210">
        <f t="shared" si="33"/>
        <v>3.7985000000000002</v>
      </c>
      <c r="AF84" s="210">
        <f t="shared" si="33"/>
        <v>3.6856</v>
      </c>
      <c r="AG84" s="210">
        <f t="shared" si="33"/>
        <v>3.4628000000000001</v>
      </c>
      <c r="AH84" s="210">
        <f t="shared" si="33"/>
        <v>3.0512000000000001</v>
      </c>
      <c r="AI84" s="210">
        <f t="shared" si="33"/>
        <v>2.9196</v>
      </c>
      <c r="AJ84" s="210">
        <f t="shared" si="34"/>
        <v>2.8147000000000002</v>
      </c>
      <c r="AK84" s="210">
        <f t="shared" si="34"/>
        <v>2.7321</v>
      </c>
      <c r="AL84" s="210">
        <f t="shared" si="34"/>
        <v>2.7023999999999999</v>
      </c>
      <c r="AM84" s="210">
        <f t="shared" si="34"/>
        <v>2.6076999999999999</v>
      </c>
      <c r="AN84" s="210">
        <f t="shared" si="34"/>
        <v>2.4449999999999998</v>
      </c>
      <c r="AO84" s="210">
        <f t="shared" si="34"/>
        <v>2.2907999999999999</v>
      </c>
      <c r="AP84" s="210">
        <f t="shared" si="34"/>
        <v>2.1547999999999998</v>
      </c>
      <c r="AQ84" s="210">
        <f t="shared" si="34"/>
        <v>2.1181000000000001</v>
      </c>
      <c r="AR84" s="210">
        <f t="shared" si="34"/>
        <v>2.0594999999999999</v>
      </c>
      <c r="AS84" s="210">
        <f t="shared" si="34"/>
        <v>2.0148999999999999</v>
      </c>
      <c r="AT84" s="210">
        <f t="shared" si="35"/>
        <v>2.0314000000000001</v>
      </c>
      <c r="AU84" s="210">
        <f t="shared" si="35"/>
        <v>2.0796000000000001</v>
      </c>
      <c r="AV84" s="210">
        <f t="shared" si="35"/>
        <v>2.0480999999999998</v>
      </c>
      <c r="AW84" s="210">
        <f t="shared" si="35"/>
        <v>1.996</v>
      </c>
      <c r="AX84" s="210">
        <f t="shared" si="35"/>
        <v>1.9643999999999999</v>
      </c>
      <c r="AY84" s="210">
        <f t="shared" si="35"/>
        <v>1.9238</v>
      </c>
      <c r="AZ84" s="210">
        <f t="shared" si="35"/>
        <v>1.8968</v>
      </c>
      <c r="BA84" s="210">
        <f t="shared" si="35"/>
        <v>1.8944000000000001</v>
      </c>
      <c r="BB84" s="210">
        <f t="shared" si="35"/>
        <v>1.8895999999999999</v>
      </c>
      <c r="BC84" s="210">
        <f t="shared" si="35"/>
        <v>1.8566</v>
      </c>
      <c r="BD84" s="210">
        <f t="shared" si="36"/>
        <v>1.8872</v>
      </c>
      <c r="BE84" s="210">
        <f t="shared" si="36"/>
        <v>1.8658999999999999</v>
      </c>
      <c r="BF84" s="210">
        <f t="shared" si="36"/>
        <v>1.8658999999999999</v>
      </c>
      <c r="BG84" s="210">
        <f t="shared" si="36"/>
        <v>1.8944000000000001</v>
      </c>
      <c r="BH84" s="210">
        <f t="shared" si="36"/>
        <v>1.8589</v>
      </c>
      <c r="BI84" s="210">
        <f t="shared" si="36"/>
        <v>1.8005</v>
      </c>
      <c r="BJ84" s="210">
        <f t="shared" si="36"/>
        <v>1.8113999999999999</v>
      </c>
      <c r="BK84" s="210">
        <f t="shared" si="36"/>
        <v>1.7854000000000001</v>
      </c>
      <c r="BL84" s="210">
        <f t="shared" si="36"/>
        <v>1.76</v>
      </c>
      <c r="BM84" s="210">
        <f t="shared" si="36"/>
        <v>1.6959</v>
      </c>
      <c r="BN84" s="210">
        <f t="shared" si="37"/>
        <v>1.6096999999999999</v>
      </c>
      <c r="BO84" s="210">
        <f t="shared" si="37"/>
        <v>1.5908</v>
      </c>
      <c r="BP84" s="210">
        <f t="shared" si="37"/>
        <v>1.5132000000000001</v>
      </c>
      <c r="BQ84" s="210">
        <f t="shared" si="37"/>
        <v>1.5657000000000001</v>
      </c>
      <c r="BR84" s="210">
        <f t="shared" si="37"/>
        <v>1.5527</v>
      </c>
      <c r="BS84" s="210">
        <f t="shared" si="37"/>
        <v>1.4816</v>
      </c>
      <c r="BT84" s="210">
        <f t="shared" si="37"/>
        <v>1.4612000000000001</v>
      </c>
      <c r="BU84" s="210">
        <f t="shared" si="37"/>
        <v>1.4598</v>
      </c>
      <c r="BV84" s="210">
        <f t="shared" si="37"/>
        <v>1.4699</v>
      </c>
      <c r="BW84" s="210">
        <f t="shared" si="37"/>
        <v>1.4890000000000001</v>
      </c>
      <c r="BX84" s="210">
        <f t="shared" si="38"/>
        <v>1.5101</v>
      </c>
      <c r="BY84" s="210">
        <f t="shared" si="38"/>
        <v>1.4728000000000001</v>
      </c>
      <c r="BZ84" s="210">
        <f t="shared" si="38"/>
        <v>1.4386000000000001</v>
      </c>
      <c r="CA84" s="210">
        <f t="shared" si="38"/>
        <v>1.4221999999999999</v>
      </c>
      <c r="CB84" s="210">
        <f t="shared" si="38"/>
        <v>1.429</v>
      </c>
      <c r="CC84" s="210">
        <f t="shared" si="38"/>
        <v>1.2992999999999999</v>
      </c>
      <c r="CD84" s="210">
        <f t="shared" si="38"/>
        <v>0.97899999999999998</v>
      </c>
      <c r="CE84" s="210">
        <f t="shared" si="14"/>
        <v>1</v>
      </c>
    </row>
    <row r="85" spans="1:83" x14ac:dyDescent="0.6">
      <c r="A85" s="205">
        <v>4</v>
      </c>
      <c r="B85" s="206" t="s">
        <v>215</v>
      </c>
      <c r="C85" s="7"/>
      <c r="D85" s="1">
        <v>15</v>
      </c>
      <c r="E85" s="207">
        <v>30</v>
      </c>
      <c r="F85" s="209">
        <f t="shared" si="31"/>
        <v>0</v>
      </c>
      <c r="G85" s="209">
        <f t="shared" si="31"/>
        <v>0</v>
      </c>
      <c r="H85" s="209">
        <f t="shared" si="31"/>
        <v>0</v>
      </c>
      <c r="I85" s="209">
        <f t="shared" si="31"/>
        <v>5.3754999999999997</v>
      </c>
      <c r="J85" s="210">
        <f t="shared" si="31"/>
        <v>5.5148000000000001</v>
      </c>
      <c r="K85" s="210">
        <f t="shared" si="31"/>
        <v>4.6531000000000002</v>
      </c>
      <c r="L85" s="210">
        <f t="shared" si="31"/>
        <v>4.5534999999999997</v>
      </c>
      <c r="M85" s="210">
        <f t="shared" si="31"/>
        <v>4.6677</v>
      </c>
      <c r="N85" s="210">
        <f t="shared" si="31"/>
        <v>4.742</v>
      </c>
      <c r="O85" s="210">
        <f t="shared" si="31"/>
        <v>4.6531000000000002</v>
      </c>
      <c r="P85" s="210">
        <f t="shared" si="32"/>
        <v>4.5815000000000001</v>
      </c>
      <c r="Q85" s="210">
        <f t="shared" si="32"/>
        <v>4.4984999999999999</v>
      </c>
      <c r="R85" s="210">
        <f t="shared" si="32"/>
        <v>4.5258000000000003</v>
      </c>
      <c r="S85" s="210">
        <f t="shared" si="32"/>
        <v>4.5534999999999997</v>
      </c>
      <c r="T85" s="210">
        <f t="shared" si="32"/>
        <v>4.4984999999999999</v>
      </c>
      <c r="U85" s="210">
        <f t="shared" si="32"/>
        <v>4.4447999999999999</v>
      </c>
      <c r="V85" s="210">
        <f t="shared" si="32"/>
        <v>4.4184000000000001</v>
      </c>
      <c r="W85" s="210">
        <f t="shared" si="32"/>
        <v>4.3794000000000004</v>
      </c>
      <c r="X85" s="210">
        <f t="shared" si="32"/>
        <v>4.3159000000000001</v>
      </c>
      <c r="Y85" s="210">
        <f t="shared" si="32"/>
        <v>4.2180999999999997</v>
      </c>
      <c r="Z85" s="210">
        <f t="shared" si="33"/>
        <v>4.1592000000000002</v>
      </c>
      <c r="AA85" s="210">
        <f t="shared" si="33"/>
        <v>4.2061999999999999</v>
      </c>
      <c r="AB85" s="210">
        <f t="shared" si="33"/>
        <v>4.2180999999999997</v>
      </c>
      <c r="AC85" s="210">
        <f t="shared" si="33"/>
        <v>4.1475999999999997</v>
      </c>
      <c r="AD85" s="210">
        <f t="shared" si="33"/>
        <v>3.9496000000000002</v>
      </c>
      <c r="AE85" s="210">
        <f t="shared" si="33"/>
        <v>3.7985000000000002</v>
      </c>
      <c r="AF85" s="210">
        <f t="shared" si="33"/>
        <v>3.6856</v>
      </c>
      <c r="AG85" s="210">
        <f t="shared" si="33"/>
        <v>3.4628000000000001</v>
      </c>
      <c r="AH85" s="210">
        <f t="shared" si="33"/>
        <v>3.0512000000000001</v>
      </c>
      <c r="AI85" s="210">
        <f t="shared" si="33"/>
        <v>2.9196</v>
      </c>
      <c r="AJ85" s="210">
        <f t="shared" si="34"/>
        <v>2.8147000000000002</v>
      </c>
      <c r="AK85" s="210">
        <f t="shared" si="34"/>
        <v>2.7321</v>
      </c>
      <c r="AL85" s="210">
        <f t="shared" si="34"/>
        <v>2.7023999999999999</v>
      </c>
      <c r="AM85" s="210">
        <f t="shared" si="34"/>
        <v>2.6076999999999999</v>
      </c>
      <c r="AN85" s="210">
        <f t="shared" si="34"/>
        <v>2.4449999999999998</v>
      </c>
      <c r="AO85" s="210">
        <f t="shared" si="34"/>
        <v>2.2907999999999999</v>
      </c>
      <c r="AP85" s="210">
        <f t="shared" si="34"/>
        <v>2.1547999999999998</v>
      </c>
      <c r="AQ85" s="210">
        <f t="shared" si="34"/>
        <v>2.1181000000000001</v>
      </c>
      <c r="AR85" s="210">
        <f t="shared" si="34"/>
        <v>2.0594999999999999</v>
      </c>
      <c r="AS85" s="210">
        <f t="shared" si="34"/>
        <v>2.0148999999999999</v>
      </c>
      <c r="AT85" s="210">
        <f t="shared" si="35"/>
        <v>2.0314000000000001</v>
      </c>
      <c r="AU85" s="210">
        <f t="shared" si="35"/>
        <v>2.0796000000000001</v>
      </c>
      <c r="AV85" s="210">
        <f t="shared" si="35"/>
        <v>2.0480999999999998</v>
      </c>
      <c r="AW85" s="210">
        <f t="shared" si="35"/>
        <v>1.996</v>
      </c>
      <c r="AX85" s="210">
        <f t="shared" si="35"/>
        <v>1.9643999999999999</v>
      </c>
      <c r="AY85" s="210">
        <f t="shared" si="35"/>
        <v>1.9238</v>
      </c>
      <c r="AZ85" s="210">
        <f t="shared" si="35"/>
        <v>1.8968</v>
      </c>
      <c r="BA85" s="210">
        <f t="shared" si="35"/>
        <v>1.8944000000000001</v>
      </c>
      <c r="BB85" s="210">
        <f t="shared" si="35"/>
        <v>1.8895999999999999</v>
      </c>
      <c r="BC85" s="210">
        <f t="shared" si="35"/>
        <v>1.8566</v>
      </c>
      <c r="BD85" s="210">
        <f t="shared" si="36"/>
        <v>1.8872</v>
      </c>
      <c r="BE85" s="210">
        <f t="shared" si="36"/>
        <v>1.8658999999999999</v>
      </c>
      <c r="BF85" s="210">
        <f t="shared" si="36"/>
        <v>1.8658999999999999</v>
      </c>
      <c r="BG85" s="210">
        <f t="shared" si="36"/>
        <v>1.8944000000000001</v>
      </c>
      <c r="BH85" s="210">
        <f t="shared" si="36"/>
        <v>1.8589</v>
      </c>
      <c r="BI85" s="210">
        <f t="shared" si="36"/>
        <v>1.8005</v>
      </c>
      <c r="BJ85" s="210">
        <f t="shared" si="36"/>
        <v>1.8113999999999999</v>
      </c>
      <c r="BK85" s="210">
        <f t="shared" si="36"/>
        <v>1.7854000000000001</v>
      </c>
      <c r="BL85" s="210">
        <f t="shared" si="36"/>
        <v>1.76</v>
      </c>
      <c r="BM85" s="210">
        <f t="shared" si="36"/>
        <v>1.6959</v>
      </c>
      <c r="BN85" s="210">
        <f t="shared" si="37"/>
        <v>1.6096999999999999</v>
      </c>
      <c r="BO85" s="210">
        <f t="shared" si="37"/>
        <v>1.5908</v>
      </c>
      <c r="BP85" s="210">
        <f t="shared" si="37"/>
        <v>1.5132000000000001</v>
      </c>
      <c r="BQ85" s="210">
        <f t="shared" si="37"/>
        <v>1.5657000000000001</v>
      </c>
      <c r="BR85" s="210">
        <f t="shared" si="37"/>
        <v>1.5527</v>
      </c>
      <c r="BS85" s="210">
        <f t="shared" si="37"/>
        <v>1.4816</v>
      </c>
      <c r="BT85" s="210">
        <f t="shared" si="37"/>
        <v>1.4612000000000001</v>
      </c>
      <c r="BU85" s="210">
        <f t="shared" si="37"/>
        <v>1.4598</v>
      </c>
      <c r="BV85" s="210">
        <f t="shared" si="37"/>
        <v>1.4699</v>
      </c>
      <c r="BW85" s="210">
        <f t="shared" si="37"/>
        <v>1.4890000000000001</v>
      </c>
      <c r="BX85" s="210">
        <f t="shared" si="38"/>
        <v>1.5101</v>
      </c>
      <c r="BY85" s="210">
        <f t="shared" si="38"/>
        <v>1.4728000000000001</v>
      </c>
      <c r="BZ85" s="210">
        <f t="shared" si="38"/>
        <v>1.4386000000000001</v>
      </c>
      <c r="CA85" s="210">
        <f t="shared" si="38"/>
        <v>1.4221999999999999</v>
      </c>
      <c r="CB85" s="210">
        <f t="shared" si="38"/>
        <v>1.429</v>
      </c>
      <c r="CC85" s="210">
        <f t="shared" si="38"/>
        <v>1.2992999999999999</v>
      </c>
      <c r="CD85" s="210">
        <f t="shared" si="38"/>
        <v>0.97899999999999998</v>
      </c>
      <c r="CE85" s="210">
        <f t="shared" si="14"/>
        <v>1</v>
      </c>
    </row>
    <row r="86" spans="1:83" x14ac:dyDescent="0.6">
      <c r="A86" s="205">
        <v>4</v>
      </c>
      <c r="B86" s="206" t="s">
        <v>216</v>
      </c>
      <c r="C86" s="7"/>
      <c r="D86" s="1">
        <v>15</v>
      </c>
      <c r="E86" s="207">
        <v>30</v>
      </c>
      <c r="F86" s="209">
        <f t="shared" si="31"/>
        <v>0</v>
      </c>
      <c r="G86" s="209">
        <f t="shared" si="31"/>
        <v>0</v>
      </c>
      <c r="H86" s="209">
        <f t="shared" si="31"/>
        <v>0</v>
      </c>
      <c r="I86" s="209">
        <f t="shared" si="31"/>
        <v>5.3754999999999997</v>
      </c>
      <c r="J86" s="210">
        <f t="shared" si="31"/>
        <v>5.5148000000000001</v>
      </c>
      <c r="K86" s="210">
        <f t="shared" si="31"/>
        <v>4.6531000000000002</v>
      </c>
      <c r="L86" s="210">
        <f t="shared" si="31"/>
        <v>4.5534999999999997</v>
      </c>
      <c r="M86" s="210">
        <f t="shared" si="31"/>
        <v>4.6677</v>
      </c>
      <c r="N86" s="210">
        <f t="shared" si="31"/>
        <v>4.742</v>
      </c>
      <c r="O86" s="210">
        <f t="shared" si="31"/>
        <v>4.6531000000000002</v>
      </c>
      <c r="P86" s="210">
        <f t="shared" si="32"/>
        <v>4.5815000000000001</v>
      </c>
      <c r="Q86" s="210">
        <f t="shared" si="32"/>
        <v>4.4984999999999999</v>
      </c>
      <c r="R86" s="210">
        <f t="shared" si="32"/>
        <v>4.5258000000000003</v>
      </c>
      <c r="S86" s="210">
        <f t="shared" si="32"/>
        <v>4.5534999999999997</v>
      </c>
      <c r="T86" s="210">
        <f t="shared" si="32"/>
        <v>4.4984999999999999</v>
      </c>
      <c r="U86" s="210">
        <f t="shared" si="32"/>
        <v>4.4447999999999999</v>
      </c>
      <c r="V86" s="210">
        <f t="shared" si="32"/>
        <v>4.4184000000000001</v>
      </c>
      <c r="W86" s="210">
        <f t="shared" si="32"/>
        <v>4.3794000000000004</v>
      </c>
      <c r="X86" s="210">
        <f t="shared" si="32"/>
        <v>4.3159000000000001</v>
      </c>
      <c r="Y86" s="210">
        <f t="shared" si="32"/>
        <v>4.2180999999999997</v>
      </c>
      <c r="Z86" s="210">
        <f t="shared" si="33"/>
        <v>4.1592000000000002</v>
      </c>
      <c r="AA86" s="210">
        <f t="shared" si="33"/>
        <v>4.2061999999999999</v>
      </c>
      <c r="AB86" s="210">
        <f t="shared" si="33"/>
        <v>4.2180999999999997</v>
      </c>
      <c r="AC86" s="210">
        <f t="shared" si="33"/>
        <v>4.1475999999999997</v>
      </c>
      <c r="AD86" s="210">
        <f t="shared" si="33"/>
        <v>3.9496000000000002</v>
      </c>
      <c r="AE86" s="210">
        <f t="shared" si="33"/>
        <v>3.7985000000000002</v>
      </c>
      <c r="AF86" s="210">
        <f t="shared" si="33"/>
        <v>3.6856</v>
      </c>
      <c r="AG86" s="210">
        <f t="shared" si="33"/>
        <v>3.4628000000000001</v>
      </c>
      <c r="AH86" s="210">
        <f t="shared" si="33"/>
        <v>3.0512000000000001</v>
      </c>
      <c r="AI86" s="210">
        <f t="shared" si="33"/>
        <v>2.9196</v>
      </c>
      <c r="AJ86" s="210">
        <f t="shared" si="34"/>
        <v>2.8147000000000002</v>
      </c>
      <c r="AK86" s="210">
        <f t="shared" si="34"/>
        <v>2.7321</v>
      </c>
      <c r="AL86" s="210">
        <f t="shared" si="34"/>
        <v>2.7023999999999999</v>
      </c>
      <c r="AM86" s="210">
        <f t="shared" si="34"/>
        <v>2.6076999999999999</v>
      </c>
      <c r="AN86" s="210">
        <f t="shared" si="34"/>
        <v>2.4449999999999998</v>
      </c>
      <c r="AO86" s="210">
        <f t="shared" si="34"/>
        <v>2.2907999999999999</v>
      </c>
      <c r="AP86" s="210">
        <f t="shared" si="34"/>
        <v>2.1547999999999998</v>
      </c>
      <c r="AQ86" s="210">
        <f t="shared" si="34"/>
        <v>2.1181000000000001</v>
      </c>
      <c r="AR86" s="210">
        <f t="shared" si="34"/>
        <v>2.0594999999999999</v>
      </c>
      <c r="AS86" s="210">
        <f t="shared" si="34"/>
        <v>2.0148999999999999</v>
      </c>
      <c r="AT86" s="210">
        <f t="shared" si="35"/>
        <v>2.0314000000000001</v>
      </c>
      <c r="AU86" s="210">
        <f t="shared" si="35"/>
        <v>2.0796000000000001</v>
      </c>
      <c r="AV86" s="210">
        <f t="shared" si="35"/>
        <v>2.0480999999999998</v>
      </c>
      <c r="AW86" s="210">
        <f t="shared" si="35"/>
        <v>1.996</v>
      </c>
      <c r="AX86" s="210">
        <f t="shared" si="35"/>
        <v>1.9643999999999999</v>
      </c>
      <c r="AY86" s="210">
        <f t="shared" si="35"/>
        <v>1.9238</v>
      </c>
      <c r="AZ86" s="210">
        <f t="shared" si="35"/>
        <v>1.8968</v>
      </c>
      <c r="BA86" s="210">
        <f t="shared" si="35"/>
        <v>1.8944000000000001</v>
      </c>
      <c r="BB86" s="210">
        <f t="shared" si="35"/>
        <v>1.8895999999999999</v>
      </c>
      <c r="BC86" s="210">
        <f t="shared" si="35"/>
        <v>1.8566</v>
      </c>
      <c r="BD86" s="210">
        <f t="shared" si="36"/>
        <v>1.8872</v>
      </c>
      <c r="BE86" s="210">
        <f t="shared" si="36"/>
        <v>1.8658999999999999</v>
      </c>
      <c r="BF86" s="210">
        <f t="shared" si="36"/>
        <v>1.8658999999999999</v>
      </c>
      <c r="BG86" s="210">
        <f t="shared" si="36"/>
        <v>1.8944000000000001</v>
      </c>
      <c r="BH86" s="210">
        <f t="shared" si="36"/>
        <v>1.8589</v>
      </c>
      <c r="BI86" s="210">
        <f t="shared" si="36"/>
        <v>1.8005</v>
      </c>
      <c r="BJ86" s="210">
        <f t="shared" si="36"/>
        <v>1.8113999999999999</v>
      </c>
      <c r="BK86" s="210">
        <f t="shared" si="36"/>
        <v>1.7854000000000001</v>
      </c>
      <c r="BL86" s="210">
        <f t="shared" si="36"/>
        <v>1.76</v>
      </c>
      <c r="BM86" s="210">
        <f t="shared" si="36"/>
        <v>1.6959</v>
      </c>
      <c r="BN86" s="210">
        <f t="shared" si="37"/>
        <v>1.6096999999999999</v>
      </c>
      <c r="BO86" s="210">
        <f t="shared" si="37"/>
        <v>1.5908</v>
      </c>
      <c r="BP86" s="210">
        <f t="shared" si="37"/>
        <v>1.5132000000000001</v>
      </c>
      <c r="BQ86" s="210">
        <f t="shared" si="37"/>
        <v>1.5657000000000001</v>
      </c>
      <c r="BR86" s="210">
        <f t="shared" si="37"/>
        <v>1.5527</v>
      </c>
      <c r="BS86" s="210">
        <f t="shared" si="37"/>
        <v>1.4816</v>
      </c>
      <c r="BT86" s="210">
        <f t="shared" si="37"/>
        <v>1.4612000000000001</v>
      </c>
      <c r="BU86" s="210">
        <f t="shared" si="37"/>
        <v>1.4598</v>
      </c>
      <c r="BV86" s="210">
        <f t="shared" si="37"/>
        <v>1.4699</v>
      </c>
      <c r="BW86" s="210">
        <f t="shared" si="37"/>
        <v>1.4890000000000001</v>
      </c>
      <c r="BX86" s="210">
        <f t="shared" si="38"/>
        <v>1.5101</v>
      </c>
      <c r="BY86" s="210">
        <f t="shared" si="38"/>
        <v>1.4728000000000001</v>
      </c>
      <c r="BZ86" s="210">
        <f t="shared" si="38"/>
        <v>1.4386000000000001</v>
      </c>
      <c r="CA86" s="210">
        <f t="shared" si="38"/>
        <v>1.4221999999999999</v>
      </c>
      <c r="CB86" s="210">
        <f t="shared" si="38"/>
        <v>1.429</v>
      </c>
      <c r="CC86" s="210">
        <f t="shared" si="38"/>
        <v>1.2992999999999999</v>
      </c>
      <c r="CD86" s="210">
        <f t="shared" si="38"/>
        <v>0.97899999999999998</v>
      </c>
      <c r="CE86" s="210">
        <f t="shared" si="14"/>
        <v>1</v>
      </c>
    </row>
    <row r="87" spans="1:83" x14ac:dyDescent="0.6">
      <c r="A87" s="205">
        <v>1</v>
      </c>
      <c r="B87" s="206" t="s">
        <v>217</v>
      </c>
      <c r="C87" s="7"/>
      <c r="D87" s="1">
        <v>60</v>
      </c>
      <c r="E87" s="207">
        <v>60</v>
      </c>
      <c r="F87" s="209">
        <f t="shared" si="31"/>
        <v>22.287700000000001</v>
      </c>
      <c r="G87" s="209">
        <f t="shared" si="31"/>
        <v>19.141200000000001</v>
      </c>
      <c r="H87" s="209">
        <f t="shared" si="31"/>
        <v>17.684799999999999</v>
      </c>
      <c r="I87" s="209">
        <f t="shared" si="31"/>
        <v>15.6442</v>
      </c>
      <c r="J87" s="210">
        <f t="shared" si="31"/>
        <v>16.27</v>
      </c>
      <c r="K87" s="210">
        <f t="shared" si="31"/>
        <v>14.1478</v>
      </c>
      <c r="L87" s="210">
        <f t="shared" si="31"/>
        <v>13.227600000000001</v>
      </c>
      <c r="M87" s="210">
        <f t="shared" si="31"/>
        <v>13.6723</v>
      </c>
      <c r="N87" s="210">
        <f t="shared" si="31"/>
        <v>13.6723</v>
      </c>
      <c r="O87" s="210">
        <f t="shared" si="31"/>
        <v>12.912699999999999</v>
      </c>
      <c r="P87" s="210">
        <f t="shared" si="32"/>
        <v>12.612399999999999</v>
      </c>
      <c r="Q87" s="210">
        <f t="shared" si="32"/>
        <v>12.1418</v>
      </c>
      <c r="R87" s="210">
        <f t="shared" si="32"/>
        <v>11.789899999999999</v>
      </c>
      <c r="S87" s="210">
        <f t="shared" si="32"/>
        <v>11.377599999999999</v>
      </c>
      <c r="T87" s="210">
        <f t="shared" si="32"/>
        <v>10.634</v>
      </c>
      <c r="U87" s="210">
        <f t="shared" si="32"/>
        <v>9.9816000000000003</v>
      </c>
      <c r="V87" s="210">
        <f t="shared" si="32"/>
        <v>9.2971000000000004</v>
      </c>
      <c r="W87" s="210">
        <f t="shared" si="32"/>
        <v>8.9396000000000004</v>
      </c>
      <c r="X87" s="210">
        <f t="shared" si="32"/>
        <v>8.5632000000000001</v>
      </c>
      <c r="Y87" s="210">
        <f t="shared" si="32"/>
        <v>8.2172000000000001</v>
      </c>
      <c r="Z87" s="210">
        <f t="shared" si="33"/>
        <v>8.0147999999999993</v>
      </c>
      <c r="AA87" s="210">
        <f t="shared" si="33"/>
        <v>8.4300999999999995</v>
      </c>
      <c r="AB87" s="210">
        <f t="shared" si="33"/>
        <v>8.0147999999999993</v>
      </c>
      <c r="AC87" s="210">
        <f t="shared" si="33"/>
        <v>7.4633000000000003</v>
      </c>
      <c r="AD87" s="210">
        <f t="shared" si="33"/>
        <v>6.3061999999999996</v>
      </c>
      <c r="AE87" s="210">
        <f t="shared" si="33"/>
        <v>5.6887999999999996</v>
      </c>
      <c r="AF87" s="210">
        <f t="shared" si="33"/>
        <v>5.4233000000000002</v>
      </c>
      <c r="AG87" s="210">
        <f t="shared" si="33"/>
        <v>5.1002999999999998</v>
      </c>
      <c r="AH87" s="210">
        <f t="shared" si="33"/>
        <v>4.8136000000000001</v>
      </c>
      <c r="AI87" s="210">
        <f t="shared" si="33"/>
        <v>4.6887999999999996</v>
      </c>
      <c r="AJ87" s="210">
        <f t="shared" si="34"/>
        <v>4.5194000000000001</v>
      </c>
      <c r="AK87" s="210">
        <f t="shared" si="34"/>
        <v>4.3387000000000002</v>
      </c>
      <c r="AL87" s="210">
        <f t="shared" si="34"/>
        <v>4.1505000000000001</v>
      </c>
      <c r="AM87" s="210">
        <f t="shared" si="34"/>
        <v>3.8645999999999998</v>
      </c>
      <c r="AN87" s="210">
        <f t="shared" si="34"/>
        <v>3.5065</v>
      </c>
      <c r="AO87" s="210">
        <f t="shared" si="34"/>
        <v>3.3069000000000002</v>
      </c>
      <c r="AP87" s="210">
        <f t="shared" si="34"/>
        <v>3.1777000000000002</v>
      </c>
      <c r="AQ87" s="210">
        <f t="shared" si="34"/>
        <v>3.1227999999999998</v>
      </c>
      <c r="AR87" s="210">
        <f t="shared" si="34"/>
        <v>3.0583</v>
      </c>
      <c r="AS87" s="210">
        <f t="shared" si="34"/>
        <v>3.0411000000000001</v>
      </c>
      <c r="AT87" s="210">
        <f t="shared" si="35"/>
        <v>2.9799000000000002</v>
      </c>
      <c r="AU87" s="210">
        <f t="shared" si="35"/>
        <v>2.9157999999999999</v>
      </c>
      <c r="AV87" s="210">
        <f t="shared" si="35"/>
        <v>2.8494000000000002</v>
      </c>
      <c r="AW87" s="210">
        <f t="shared" si="35"/>
        <v>2.7530000000000001</v>
      </c>
      <c r="AX87" s="210">
        <f t="shared" si="35"/>
        <v>2.5949</v>
      </c>
      <c r="AY87" s="210">
        <f t="shared" si="35"/>
        <v>2.4466000000000001</v>
      </c>
      <c r="AZ87" s="210">
        <f t="shared" si="35"/>
        <v>2.3012999999999999</v>
      </c>
      <c r="BA87" s="210">
        <f t="shared" si="35"/>
        <v>2.2256999999999998</v>
      </c>
      <c r="BB87" s="210">
        <f t="shared" si="35"/>
        <v>2.181</v>
      </c>
      <c r="BC87" s="210">
        <f t="shared" si="35"/>
        <v>2.1324000000000001</v>
      </c>
      <c r="BD87" s="210">
        <f t="shared" si="36"/>
        <v>2.1267999999999998</v>
      </c>
      <c r="BE87" s="210">
        <f t="shared" si="36"/>
        <v>2.1379999999999999</v>
      </c>
      <c r="BF87" s="210">
        <f t="shared" si="36"/>
        <v>2.1493000000000002</v>
      </c>
      <c r="BG87" s="210">
        <f t="shared" si="36"/>
        <v>2.1606999999999998</v>
      </c>
      <c r="BH87" s="210">
        <f t="shared" si="36"/>
        <v>2.1463999999999999</v>
      </c>
      <c r="BI87" s="210">
        <f t="shared" si="36"/>
        <v>2.1379999999999999</v>
      </c>
      <c r="BJ87" s="210">
        <f t="shared" si="36"/>
        <v>2.1324000000000001</v>
      </c>
      <c r="BK87" s="210">
        <f t="shared" si="36"/>
        <v>2.1267999999999998</v>
      </c>
      <c r="BL87" s="210">
        <f t="shared" si="36"/>
        <v>2.0966</v>
      </c>
      <c r="BM87" s="210">
        <f t="shared" si="36"/>
        <v>2.0543</v>
      </c>
      <c r="BN87" s="210">
        <f t="shared" si="37"/>
        <v>2.0062000000000002</v>
      </c>
      <c r="BO87" s="210">
        <f t="shared" si="37"/>
        <v>1.9232</v>
      </c>
      <c r="BP87" s="210">
        <f t="shared" si="37"/>
        <v>1.8531</v>
      </c>
      <c r="BQ87" s="210">
        <f t="shared" si="37"/>
        <v>1.8343</v>
      </c>
      <c r="BR87" s="210">
        <f t="shared" si="37"/>
        <v>1.8138000000000001</v>
      </c>
      <c r="BS87" s="210">
        <f t="shared" si="37"/>
        <v>1.7588999999999999</v>
      </c>
      <c r="BT87" s="210">
        <f t="shared" si="37"/>
        <v>1.7161999999999999</v>
      </c>
      <c r="BU87" s="210">
        <f t="shared" si="37"/>
        <v>1.6842999999999999</v>
      </c>
      <c r="BV87" s="210">
        <f t="shared" si="37"/>
        <v>1.6535</v>
      </c>
      <c r="BW87" s="210">
        <f t="shared" si="37"/>
        <v>1.627</v>
      </c>
      <c r="BX87" s="210">
        <f t="shared" si="38"/>
        <v>1.5934999999999999</v>
      </c>
      <c r="BY87" s="210">
        <f t="shared" si="38"/>
        <v>1.5422</v>
      </c>
      <c r="BZ87" s="210">
        <f t="shared" si="38"/>
        <v>1.4763999999999999</v>
      </c>
      <c r="CA87" s="210">
        <f t="shared" si="38"/>
        <v>1.4136</v>
      </c>
      <c r="CB87" s="210">
        <f t="shared" si="38"/>
        <v>1.3742000000000001</v>
      </c>
      <c r="CC87" s="210">
        <f t="shared" si="38"/>
        <v>1.2701</v>
      </c>
      <c r="CD87" s="210">
        <f t="shared" si="38"/>
        <v>1.0803</v>
      </c>
      <c r="CE87" s="210">
        <f t="shared" si="14"/>
        <v>1</v>
      </c>
    </row>
    <row r="88" spans="1:83" x14ac:dyDescent="0.6">
      <c r="A88" s="211">
        <v>4</v>
      </c>
      <c r="B88" s="212" t="s">
        <v>218</v>
      </c>
      <c r="C88" s="213"/>
      <c r="D88" s="214">
        <v>15</v>
      </c>
      <c r="E88" s="215">
        <v>20</v>
      </c>
      <c r="F88" s="216">
        <f t="shared" si="31"/>
        <v>0</v>
      </c>
      <c r="G88" s="217">
        <f t="shared" si="31"/>
        <v>0</v>
      </c>
      <c r="H88" s="217">
        <f t="shared" si="31"/>
        <v>0</v>
      </c>
      <c r="I88" s="217">
        <f t="shared" si="31"/>
        <v>5.3754999999999997</v>
      </c>
      <c r="J88" s="218">
        <f t="shared" si="31"/>
        <v>5.5148000000000001</v>
      </c>
      <c r="K88" s="218">
        <f t="shared" si="31"/>
        <v>4.6531000000000002</v>
      </c>
      <c r="L88" s="218">
        <f t="shared" si="31"/>
        <v>4.5534999999999997</v>
      </c>
      <c r="M88" s="218">
        <f t="shared" si="31"/>
        <v>4.6677</v>
      </c>
      <c r="N88" s="218">
        <f t="shared" si="31"/>
        <v>4.742</v>
      </c>
      <c r="O88" s="218">
        <f t="shared" si="31"/>
        <v>4.6531000000000002</v>
      </c>
      <c r="P88" s="218">
        <f t="shared" si="32"/>
        <v>4.5815000000000001</v>
      </c>
      <c r="Q88" s="218">
        <f t="shared" si="32"/>
        <v>4.4984999999999999</v>
      </c>
      <c r="R88" s="218">
        <f t="shared" si="32"/>
        <v>4.5258000000000003</v>
      </c>
      <c r="S88" s="218">
        <f t="shared" si="32"/>
        <v>4.5534999999999997</v>
      </c>
      <c r="T88" s="218">
        <f t="shared" si="32"/>
        <v>4.4984999999999999</v>
      </c>
      <c r="U88" s="218">
        <f t="shared" si="32"/>
        <v>4.4447999999999999</v>
      </c>
      <c r="V88" s="218">
        <f t="shared" si="32"/>
        <v>4.4184000000000001</v>
      </c>
      <c r="W88" s="218">
        <f t="shared" si="32"/>
        <v>4.3794000000000004</v>
      </c>
      <c r="X88" s="218">
        <f t="shared" si="32"/>
        <v>4.3159000000000001</v>
      </c>
      <c r="Y88" s="218">
        <f t="shared" si="32"/>
        <v>4.2180999999999997</v>
      </c>
      <c r="Z88" s="218">
        <f t="shared" si="33"/>
        <v>4.1592000000000002</v>
      </c>
      <c r="AA88" s="218">
        <f t="shared" si="33"/>
        <v>4.2061999999999999</v>
      </c>
      <c r="AB88" s="218">
        <f t="shared" si="33"/>
        <v>4.2180999999999997</v>
      </c>
      <c r="AC88" s="218">
        <f t="shared" si="33"/>
        <v>4.1475999999999997</v>
      </c>
      <c r="AD88" s="218">
        <f t="shared" si="33"/>
        <v>3.9496000000000002</v>
      </c>
      <c r="AE88" s="218">
        <f t="shared" si="33"/>
        <v>3.7985000000000002</v>
      </c>
      <c r="AF88" s="218">
        <f t="shared" si="33"/>
        <v>3.6856</v>
      </c>
      <c r="AG88" s="218">
        <f t="shared" si="33"/>
        <v>3.4628000000000001</v>
      </c>
      <c r="AH88" s="218">
        <f t="shared" si="33"/>
        <v>3.0512000000000001</v>
      </c>
      <c r="AI88" s="218">
        <f t="shared" si="33"/>
        <v>2.9196</v>
      </c>
      <c r="AJ88" s="218">
        <f t="shared" si="34"/>
        <v>2.8147000000000002</v>
      </c>
      <c r="AK88" s="218">
        <f t="shared" si="34"/>
        <v>2.7321</v>
      </c>
      <c r="AL88" s="218">
        <f t="shared" si="34"/>
        <v>2.7023999999999999</v>
      </c>
      <c r="AM88" s="218">
        <f t="shared" si="34"/>
        <v>2.6076999999999999</v>
      </c>
      <c r="AN88" s="218">
        <f t="shared" si="34"/>
        <v>2.4449999999999998</v>
      </c>
      <c r="AO88" s="218">
        <f t="shared" si="34"/>
        <v>2.2907999999999999</v>
      </c>
      <c r="AP88" s="218">
        <f t="shared" si="34"/>
        <v>2.1547999999999998</v>
      </c>
      <c r="AQ88" s="218">
        <f t="shared" si="34"/>
        <v>2.1181000000000001</v>
      </c>
      <c r="AR88" s="218">
        <f t="shared" si="34"/>
        <v>2.0594999999999999</v>
      </c>
      <c r="AS88" s="218">
        <f t="shared" si="34"/>
        <v>2.0148999999999999</v>
      </c>
      <c r="AT88" s="218">
        <f t="shared" si="35"/>
        <v>2.0314000000000001</v>
      </c>
      <c r="AU88" s="218">
        <f t="shared" si="35"/>
        <v>2.0796000000000001</v>
      </c>
      <c r="AV88" s="218">
        <f t="shared" si="35"/>
        <v>2.0480999999999998</v>
      </c>
      <c r="AW88" s="218">
        <f t="shared" si="35"/>
        <v>1.996</v>
      </c>
      <c r="AX88" s="218">
        <f t="shared" si="35"/>
        <v>1.9643999999999999</v>
      </c>
      <c r="AY88" s="218">
        <f t="shared" si="35"/>
        <v>1.9238</v>
      </c>
      <c r="AZ88" s="218">
        <f t="shared" si="35"/>
        <v>1.8968</v>
      </c>
      <c r="BA88" s="218">
        <f t="shared" si="35"/>
        <v>1.8944000000000001</v>
      </c>
      <c r="BB88" s="218">
        <f t="shared" si="35"/>
        <v>1.8895999999999999</v>
      </c>
      <c r="BC88" s="218">
        <f t="shared" si="35"/>
        <v>1.8566</v>
      </c>
      <c r="BD88" s="218">
        <f t="shared" si="36"/>
        <v>1.8872</v>
      </c>
      <c r="BE88" s="218">
        <f t="shared" si="36"/>
        <v>1.8658999999999999</v>
      </c>
      <c r="BF88" s="218">
        <f t="shared" si="36"/>
        <v>1.8658999999999999</v>
      </c>
      <c r="BG88" s="218">
        <f t="shared" si="36"/>
        <v>1.8944000000000001</v>
      </c>
      <c r="BH88" s="218">
        <f t="shared" si="36"/>
        <v>1.8589</v>
      </c>
      <c r="BI88" s="218">
        <f t="shared" si="36"/>
        <v>1.8005</v>
      </c>
      <c r="BJ88" s="218">
        <f t="shared" si="36"/>
        <v>1.8113999999999999</v>
      </c>
      <c r="BK88" s="218">
        <f t="shared" si="36"/>
        <v>1.7854000000000001</v>
      </c>
      <c r="BL88" s="218">
        <f t="shared" si="36"/>
        <v>1.76</v>
      </c>
      <c r="BM88" s="218">
        <f t="shared" si="36"/>
        <v>1.6959</v>
      </c>
      <c r="BN88" s="218">
        <f t="shared" si="37"/>
        <v>1.6096999999999999</v>
      </c>
      <c r="BO88" s="218">
        <f t="shared" si="37"/>
        <v>1.5908</v>
      </c>
      <c r="BP88" s="218">
        <f t="shared" si="37"/>
        <v>1.5132000000000001</v>
      </c>
      <c r="BQ88" s="218">
        <f t="shared" si="37"/>
        <v>1.5657000000000001</v>
      </c>
      <c r="BR88" s="218">
        <f t="shared" si="37"/>
        <v>1.5527</v>
      </c>
      <c r="BS88" s="218">
        <f t="shared" si="37"/>
        <v>1.4816</v>
      </c>
      <c r="BT88" s="218">
        <f t="shared" si="37"/>
        <v>1.4612000000000001</v>
      </c>
      <c r="BU88" s="218">
        <f t="shared" si="37"/>
        <v>1.4598</v>
      </c>
      <c r="BV88" s="218">
        <f t="shared" si="37"/>
        <v>1.4699</v>
      </c>
      <c r="BW88" s="218">
        <f t="shared" si="37"/>
        <v>1.4890000000000001</v>
      </c>
      <c r="BX88" s="218">
        <f t="shared" si="38"/>
        <v>1.5101</v>
      </c>
      <c r="BY88" s="218">
        <f t="shared" si="38"/>
        <v>1.4728000000000001</v>
      </c>
      <c r="BZ88" s="218">
        <f t="shared" si="38"/>
        <v>1.4386000000000001</v>
      </c>
      <c r="CA88" s="218">
        <f t="shared" si="38"/>
        <v>1.4221999999999999</v>
      </c>
      <c r="CB88" s="218">
        <f t="shared" si="38"/>
        <v>1.429</v>
      </c>
      <c r="CC88" s="218">
        <f t="shared" si="38"/>
        <v>1.2992999999999999</v>
      </c>
      <c r="CD88" s="218">
        <f t="shared" si="38"/>
        <v>0.97899999999999998</v>
      </c>
      <c r="CE88" s="218">
        <f t="shared" si="14"/>
        <v>1</v>
      </c>
    </row>
    <row r="89" spans="1:83" x14ac:dyDescent="0.6">
      <c r="B89" s="196" t="s">
        <v>368</v>
      </c>
      <c r="K89" s="197"/>
      <c r="M89" s="197"/>
      <c r="N89" s="197" t="s">
        <v>222</v>
      </c>
      <c r="S89" s="197" t="s">
        <v>223</v>
      </c>
      <c r="X89" s="197" t="s">
        <v>224</v>
      </c>
      <c r="AC89" s="197" t="s">
        <v>225</v>
      </c>
      <c r="AH89" s="197" t="s">
        <v>226</v>
      </c>
      <c r="AM89" s="197" t="s">
        <v>227</v>
      </c>
      <c r="AR89" s="197" t="s">
        <v>228</v>
      </c>
      <c r="AS89" s="197"/>
      <c r="AW89" s="197" t="s">
        <v>229</v>
      </c>
      <c r="BB89" s="197" t="s">
        <v>230</v>
      </c>
      <c r="BG89" s="197" t="s">
        <v>231</v>
      </c>
      <c r="BL89" s="197" t="s">
        <v>232</v>
      </c>
      <c r="BQ89" s="197" t="s">
        <v>233</v>
      </c>
      <c r="BV89" s="197" t="s">
        <v>234</v>
      </c>
      <c r="CA89" s="197" t="s">
        <v>235</v>
      </c>
    </row>
    <row r="93" spans="1:83" x14ac:dyDescent="0.6">
      <c r="B93" s="3" t="s">
        <v>219</v>
      </c>
    </row>
    <row r="95" spans="1:83" x14ac:dyDescent="0.6">
      <c r="B95" s="33" t="s">
        <v>369</v>
      </c>
      <c r="C95" s="33"/>
      <c r="D95" s="219">
        <f>D$10</f>
        <v>1944</v>
      </c>
      <c r="E95" s="219">
        <f t="shared" ref="E95:BP95" si="39">E$10</f>
        <v>1945</v>
      </c>
      <c r="F95" s="219">
        <f t="shared" si="39"/>
        <v>1946</v>
      </c>
      <c r="G95" s="219">
        <f t="shared" si="39"/>
        <v>1947</v>
      </c>
      <c r="H95" s="219">
        <f t="shared" si="39"/>
        <v>1948</v>
      </c>
      <c r="I95" s="219">
        <f t="shared" si="39"/>
        <v>1949</v>
      </c>
      <c r="J95" s="219">
        <f t="shared" si="39"/>
        <v>1950</v>
      </c>
      <c r="K95" s="219">
        <f t="shared" si="39"/>
        <v>1951</v>
      </c>
      <c r="L95" s="219">
        <f t="shared" si="39"/>
        <v>1952</v>
      </c>
      <c r="M95" s="219">
        <f t="shared" si="39"/>
        <v>1953</v>
      </c>
      <c r="N95" s="219">
        <f t="shared" si="39"/>
        <v>1954</v>
      </c>
      <c r="O95" s="219">
        <f t="shared" si="39"/>
        <v>1955</v>
      </c>
      <c r="P95" s="219">
        <f t="shared" si="39"/>
        <v>1956</v>
      </c>
      <c r="Q95" s="219">
        <f t="shared" si="39"/>
        <v>1957</v>
      </c>
      <c r="R95" s="219">
        <f t="shared" si="39"/>
        <v>1958</v>
      </c>
      <c r="S95" s="219">
        <f t="shared" si="39"/>
        <v>1959</v>
      </c>
      <c r="T95" s="219">
        <f t="shared" si="39"/>
        <v>1960</v>
      </c>
      <c r="U95" s="219">
        <f t="shared" si="39"/>
        <v>1961</v>
      </c>
      <c r="V95" s="219">
        <f t="shared" si="39"/>
        <v>1962</v>
      </c>
      <c r="W95" s="219">
        <f t="shared" si="39"/>
        <v>1963</v>
      </c>
      <c r="X95" s="219">
        <f t="shared" si="39"/>
        <v>1964</v>
      </c>
      <c r="Y95" s="219">
        <f t="shared" si="39"/>
        <v>1965</v>
      </c>
      <c r="Z95" s="219">
        <f t="shared" si="39"/>
        <v>1966</v>
      </c>
      <c r="AA95" s="219">
        <f t="shared" si="39"/>
        <v>1967</v>
      </c>
      <c r="AB95" s="219">
        <f t="shared" si="39"/>
        <v>1968</v>
      </c>
      <c r="AC95" s="219">
        <f t="shared" si="39"/>
        <v>1969</v>
      </c>
      <c r="AD95" s="219">
        <f t="shared" si="39"/>
        <v>1970</v>
      </c>
      <c r="AE95" s="219">
        <f t="shared" si="39"/>
        <v>1971</v>
      </c>
      <c r="AF95" s="219">
        <f t="shared" si="39"/>
        <v>1972</v>
      </c>
      <c r="AG95" s="219">
        <f t="shared" si="39"/>
        <v>1973</v>
      </c>
      <c r="AH95" s="219">
        <f t="shared" si="39"/>
        <v>1974</v>
      </c>
      <c r="AI95" s="219">
        <f t="shared" si="39"/>
        <v>1975</v>
      </c>
      <c r="AJ95" s="219">
        <f t="shared" si="39"/>
        <v>1976</v>
      </c>
      <c r="AK95" s="219">
        <f t="shared" si="39"/>
        <v>1977</v>
      </c>
      <c r="AL95" s="219">
        <f t="shared" si="39"/>
        <v>1978</v>
      </c>
      <c r="AM95" s="219">
        <f t="shared" si="39"/>
        <v>1979</v>
      </c>
      <c r="AN95" s="219">
        <f t="shared" si="39"/>
        <v>1980</v>
      </c>
      <c r="AO95" s="219">
        <f t="shared" si="39"/>
        <v>1981</v>
      </c>
      <c r="AP95" s="219">
        <f t="shared" si="39"/>
        <v>1982</v>
      </c>
      <c r="AQ95" s="219">
        <f t="shared" si="39"/>
        <v>1983</v>
      </c>
      <c r="AR95" s="219">
        <f t="shared" si="39"/>
        <v>1984</v>
      </c>
      <c r="AS95" s="219">
        <f t="shared" si="39"/>
        <v>1985</v>
      </c>
      <c r="AT95" s="219">
        <f t="shared" si="39"/>
        <v>1986</v>
      </c>
      <c r="AU95" s="219">
        <f t="shared" si="39"/>
        <v>1987</v>
      </c>
      <c r="AV95" s="219">
        <f t="shared" si="39"/>
        <v>1988</v>
      </c>
      <c r="AW95" s="219">
        <f t="shared" si="39"/>
        <v>1989</v>
      </c>
      <c r="AX95" s="219">
        <f t="shared" si="39"/>
        <v>1990</v>
      </c>
      <c r="AY95" s="219">
        <f t="shared" si="39"/>
        <v>1991</v>
      </c>
      <c r="AZ95" s="219">
        <f t="shared" si="39"/>
        <v>1992</v>
      </c>
      <c r="BA95" s="219">
        <f t="shared" si="39"/>
        <v>1993</v>
      </c>
      <c r="BB95" s="219">
        <f t="shared" si="39"/>
        <v>1994</v>
      </c>
      <c r="BC95" s="219">
        <f t="shared" si="39"/>
        <v>1995</v>
      </c>
      <c r="BD95" s="219">
        <f t="shared" si="39"/>
        <v>1996</v>
      </c>
      <c r="BE95" s="219">
        <f t="shared" si="39"/>
        <v>1997</v>
      </c>
      <c r="BF95" s="219">
        <f t="shared" si="39"/>
        <v>1998</v>
      </c>
      <c r="BG95" s="219">
        <f t="shared" si="39"/>
        <v>1999</v>
      </c>
      <c r="BH95" s="219">
        <f t="shared" si="39"/>
        <v>2000</v>
      </c>
      <c r="BI95" s="219">
        <f t="shared" si="39"/>
        <v>2001</v>
      </c>
      <c r="BJ95" s="219">
        <f t="shared" si="39"/>
        <v>2002</v>
      </c>
      <c r="BK95" s="219">
        <f t="shared" si="39"/>
        <v>2003</v>
      </c>
      <c r="BL95" s="219">
        <f t="shared" si="39"/>
        <v>2004</v>
      </c>
      <c r="BM95" s="219">
        <f t="shared" si="39"/>
        <v>2005</v>
      </c>
      <c r="BN95" s="219">
        <f t="shared" si="39"/>
        <v>2006</v>
      </c>
      <c r="BO95" s="219">
        <f t="shared" si="39"/>
        <v>2007</v>
      </c>
      <c r="BP95" s="219">
        <f t="shared" si="39"/>
        <v>2008</v>
      </c>
      <c r="BQ95" s="219">
        <f t="shared" ref="BQ95:CE95" si="40">BQ$10</f>
        <v>2009</v>
      </c>
      <c r="BR95" s="219">
        <f t="shared" si="40"/>
        <v>2010</v>
      </c>
      <c r="BS95" s="219">
        <f t="shared" si="40"/>
        <v>2011</v>
      </c>
      <c r="BT95" s="219">
        <f t="shared" si="40"/>
        <v>2012</v>
      </c>
      <c r="BU95" s="219">
        <f t="shared" si="40"/>
        <v>2013</v>
      </c>
      <c r="BV95" s="219">
        <f t="shared" si="40"/>
        <v>2014</v>
      </c>
      <c r="BW95" s="219">
        <f t="shared" si="40"/>
        <v>2015</v>
      </c>
      <c r="BX95" s="219">
        <f t="shared" si="40"/>
        <v>2016</v>
      </c>
      <c r="BY95" s="219">
        <f t="shared" si="40"/>
        <v>2017</v>
      </c>
      <c r="BZ95" s="219">
        <f t="shared" si="40"/>
        <v>2018</v>
      </c>
      <c r="CA95" s="219">
        <f t="shared" si="40"/>
        <v>2019</v>
      </c>
      <c r="CB95" s="219">
        <f t="shared" si="40"/>
        <v>2020</v>
      </c>
      <c r="CC95" s="219">
        <f t="shared" si="40"/>
        <v>2021</v>
      </c>
      <c r="CD95" s="219">
        <f t="shared" si="40"/>
        <v>2022</v>
      </c>
      <c r="CE95" s="219">
        <f t="shared" si="40"/>
        <v>2023</v>
      </c>
    </row>
    <row r="96" spans="1:83" x14ac:dyDescent="0.6">
      <c r="B96" s="190" t="s">
        <v>168</v>
      </c>
      <c r="D96" s="255">
        <f>D$11</f>
        <v>24.651499999999999</v>
      </c>
      <c r="E96" s="255">
        <f t="shared" ref="E96:BP96" si="41">E$11</f>
        <v>23.926500000000001</v>
      </c>
      <c r="F96" s="255">
        <f t="shared" si="41"/>
        <v>22.287700000000001</v>
      </c>
      <c r="G96" s="255">
        <f t="shared" si="41"/>
        <v>19.141200000000001</v>
      </c>
      <c r="H96" s="255">
        <f t="shared" si="41"/>
        <v>17.684799999999999</v>
      </c>
      <c r="I96" s="255">
        <f t="shared" si="41"/>
        <v>15.6442</v>
      </c>
      <c r="J96" s="255">
        <f t="shared" si="41"/>
        <v>16.27</v>
      </c>
      <c r="K96" s="255">
        <f t="shared" si="41"/>
        <v>14.1478</v>
      </c>
      <c r="L96" s="255">
        <f t="shared" si="41"/>
        <v>13.227600000000001</v>
      </c>
      <c r="M96" s="255">
        <f t="shared" si="41"/>
        <v>13.6723</v>
      </c>
      <c r="N96" s="255">
        <f t="shared" si="41"/>
        <v>13.6723</v>
      </c>
      <c r="O96" s="255">
        <f t="shared" si="41"/>
        <v>12.912699999999999</v>
      </c>
      <c r="P96" s="255">
        <f t="shared" si="41"/>
        <v>12.612399999999999</v>
      </c>
      <c r="Q96" s="255">
        <f t="shared" si="41"/>
        <v>12.1418</v>
      </c>
      <c r="R96" s="255">
        <f t="shared" si="41"/>
        <v>11.789899999999999</v>
      </c>
      <c r="S96" s="255">
        <f t="shared" si="41"/>
        <v>11.377599999999999</v>
      </c>
      <c r="T96" s="255">
        <f t="shared" si="41"/>
        <v>10.634</v>
      </c>
      <c r="U96" s="255">
        <f t="shared" si="41"/>
        <v>9.9816000000000003</v>
      </c>
      <c r="V96" s="255">
        <f t="shared" si="41"/>
        <v>9.2971000000000004</v>
      </c>
      <c r="W96" s="255">
        <f t="shared" si="41"/>
        <v>8.9396000000000004</v>
      </c>
      <c r="X96" s="255">
        <f t="shared" si="41"/>
        <v>8.5632000000000001</v>
      </c>
      <c r="Y96" s="255">
        <f t="shared" si="41"/>
        <v>8.2172000000000001</v>
      </c>
      <c r="Z96" s="255">
        <f t="shared" si="41"/>
        <v>8.0147999999999993</v>
      </c>
      <c r="AA96" s="255">
        <f t="shared" si="41"/>
        <v>8.4300999999999995</v>
      </c>
      <c r="AB96" s="255">
        <f t="shared" si="41"/>
        <v>8.0147999999999993</v>
      </c>
      <c r="AC96" s="255">
        <f t="shared" si="41"/>
        <v>7.4633000000000003</v>
      </c>
      <c r="AD96" s="255">
        <f t="shared" si="41"/>
        <v>6.3061999999999996</v>
      </c>
      <c r="AE96" s="255">
        <f t="shared" si="41"/>
        <v>5.6887999999999996</v>
      </c>
      <c r="AF96" s="255">
        <f t="shared" si="41"/>
        <v>5.4233000000000002</v>
      </c>
      <c r="AG96" s="255">
        <f t="shared" si="41"/>
        <v>5.1002999999999998</v>
      </c>
      <c r="AH96" s="255">
        <f t="shared" si="41"/>
        <v>4.8136000000000001</v>
      </c>
      <c r="AI96" s="255">
        <f t="shared" si="41"/>
        <v>4.6887999999999996</v>
      </c>
      <c r="AJ96" s="255">
        <f t="shared" si="41"/>
        <v>4.5194000000000001</v>
      </c>
      <c r="AK96" s="255">
        <f t="shared" si="41"/>
        <v>4.3387000000000002</v>
      </c>
      <c r="AL96" s="255">
        <f t="shared" si="41"/>
        <v>4.1505000000000001</v>
      </c>
      <c r="AM96" s="255">
        <f t="shared" si="41"/>
        <v>3.8645999999999998</v>
      </c>
      <c r="AN96" s="255">
        <f t="shared" si="41"/>
        <v>3.5065</v>
      </c>
      <c r="AO96" s="255">
        <f t="shared" si="41"/>
        <v>3.3069000000000002</v>
      </c>
      <c r="AP96" s="255">
        <f t="shared" si="41"/>
        <v>3.1777000000000002</v>
      </c>
      <c r="AQ96" s="255">
        <f t="shared" si="41"/>
        <v>3.1227999999999998</v>
      </c>
      <c r="AR96" s="255">
        <f t="shared" si="41"/>
        <v>3.0583</v>
      </c>
      <c r="AS96" s="255">
        <f t="shared" si="41"/>
        <v>3.0411000000000001</v>
      </c>
      <c r="AT96" s="255">
        <f t="shared" si="41"/>
        <v>2.9799000000000002</v>
      </c>
      <c r="AU96" s="255">
        <f t="shared" si="41"/>
        <v>2.9157999999999999</v>
      </c>
      <c r="AV96" s="255">
        <f t="shared" si="41"/>
        <v>2.8494000000000002</v>
      </c>
      <c r="AW96" s="255">
        <f t="shared" si="41"/>
        <v>2.7530000000000001</v>
      </c>
      <c r="AX96" s="255">
        <f t="shared" si="41"/>
        <v>2.5949</v>
      </c>
      <c r="AY96" s="255">
        <f t="shared" si="41"/>
        <v>2.4466000000000001</v>
      </c>
      <c r="AZ96" s="255">
        <f t="shared" si="41"/>
        <v>2.3012999999999999</v>
      </c>
      <c r="BA96" s="255">
        <f t="shared" si="41"/>
        <v>2.2256999999999998</v>
      </c>
      <c r="BB96" s="255">
        <f t="shared" si="41"/>
        <v>2.181</v>
      </c>
      <c r="BC96" s="255">
        <f t="shared" si="41"/>
        <v>2.1324000000000001</v>
      </c>
      <c r="BD96" s="255">
        <f t="shared" si="41"/>
        <v>2.1267999999999998</v>
      </c>
      <c r="BE96" s="255">
        <f t="shared" si="41"/>
        <v>2.1379999999999999</v>
      </c>
      <c r="BF96" s="255">
        <f t="shared" si="41"/>
        <v>2.1493000000000002</v>
      </c>
      <c r="BG96" s="255">
        <f t="shared" si="41"/>
        <v>2.1606999999999998</v>
      </c>
      <c r="BH96" s="255">
        <f t="shared" si="41"/>
        <v>2.1463999999999999</v>
      </c>
      <c r="BI96" s="255">
        <f t="shared" si="41"/>
        <v>2.1379999999999999</v>
      </c>
      <c r="BJ96" s="255">
        <f t="shared" si="41"/>
        <v>2.1324000000000001</v>
      </c>
      <c r="BK96" s="255">
        <f t="shared" si="41"/>
        <v>2.1267999999999998</v>
      </c>
      <c r="BL96" s="255">
        <f t="shared" si="41"/>
        <v>2.0966</v>
      </c>
      <c r="BM96" s="255">
        <f t="shared" si="41"/>
        <v>2.0543</v>
      </c>
      <c r="BN96" s="255">
        <f t="shared" si="41"/>
        <v>2.0062000000000002</v>
      </c>
      <c r="BO96" s="255">
        <f t="shared" si="41"/>
        <v>1.9232</v>
      </c>
      <c r="BP96" s="255">
        <f t="shared" si="41"/>
        <v>1.8531</v>
      </c>
      <c r="BQ96" s="255">
        <f t="shared" ref="BQ96:CE96" si="42">BQ$11</f>
        <v>1.8343</v>
      </c>
      <c r="BR96" s="255">
        <f t="shared" si="42"/>
        <v>1.8138000000000001</v>
      </c>
      <c r="BS96" s="255">
        <f t="shared" si="42"/>
        <v>1.7588999999999999</v>
      </c>
      <c r="BT96" s="255">
        <f t="shared" si="42"/>
        <v>1.7161999999999999</v>
      </c>
      <c r="BU96" s="255">
        <f t="shared" si="42"/>
        <v>1.6842999999999999</v>
      </c>
      <c r="BV96" s="255">
        <f t="shared" si="42"/>
        <v>1.6535</v>
      </c>
      <c r="BW96" s="255">
        <f t="shared" si="42"/>
        <v>1.627</v>
      </c>
      <c r="BX96" s="255">
        <f t="shared" si="42"/>
        <v>1.5934999999999999</v>
      </c>
      <c r="BY96" s="255">
        <f t="shared" si="42"/>
        <v>1.5422</v>
      </c>
      <c r="BZ96" s="255">
        <f t="shared" si="42"/>
        <v>1.4763999999999999</v>
      </c>
      <c r="CA96" s="255">
        <f t="shared" si="42"/>
        <v>1.4136</v>
      </c>
      <c r="CB96" s="255">
        <f>CB$11</f>
        <v>1.3742000000000001</v>
      </c>
      <c r="CC96" s="255">
        <f t="shared" si="42"/>
        <v>1.2701</v>
      </c>
      <c r="CD96" s="255">
        <f t="shared" si="42"/>
        <v>1.0803</v>
      </c>
      <c r="CE96" s="255">
        <f t="shared" si="42"/>
        <v>1</v>
      </c>
    </row>
    <row r="97" spans="2:83" x14ac:dyDescent="0.6">
      <c r="B97" s="190" t="s">
        <v>169</v>
      </c>
      <c r="D97" s="255"/>
      <c r="E97" s="255"/>
      <c r="F97" s="255"/>
      <c r="G97" s="255"/>
      <c r="H97" s="255"/>
      <c r="I97" s="255">
        <f t="shared" ref="I97:BT97" si="43">I$12</f>
        <v>10.1013</v>
      </c>
      <c r="J97" s="255">
        <f t="shared" si="43"/>
        <v>10.5695</v>
      </c>
      <c r="K97" s="255">
        <f t="shared" si="43"/>
        <v>9.1199999999999992</v>
      </c>
      <c r="L97" s="255">
        <f t="shared" si="43"/>
        <v>8.5806000000000004</v>
      </c>
      <c r="M97" s="255">
        <f t="shared" si="43"/>
        <v>8.8666999999999998</v>
      </c>
      <c r="N97" s="255">
        <f t="shared" si="43"/>
        <v>8.8177000000000003</v>
      </c>
      <c r="O97" s="255">
        <f t="shared" si="43"/>
        <v>8.3559999999999999</v>
      </c>
      <c r="P97" s="255">
        <f t="shared" si="43"/>
        <v>8.1428999999999991</v>
      </c>
      <c r="Q97" s="255">
        <f t="shared" si="43"/>
        <v>7.9009999999999998</v>
      </c>
      <c r="R97" s="255">
        <f t="shared" si="43"/>
        <v>7.6364000000000001</v>
      </c>
      <c r="S97" s="255">
        <f t="shared" si="43"/>
        <v>7.0933000000000002</v>
      </c>
      <c r="T97" s="255">
        <f t="shared" si="43"/>
        <v>6.5949999999999998</v>
      </c>
      <c r="U97" s="255">
        <f t="shared" si="43"/>
        <v>6.1148999999999996</v>
      </c>
      <c r="V97" s="255">
        <f t="shared" si="43"/>
        <v>5.7409999999999997</v>
      </c>
      <c r="W97" s="255">
        <f t="shared" si="43"/>
        <v>5.4844999999999997</v>
      </c>
      <c r="X97" s="255">
        <f t="shared" si="43"/>
        <v>5.4101999999999997</v>
      </c>
      <c r="Y97" s="255">
        <f t="shared" si="43"/>
        <v>5.5416999999999996</v>
      </c>
      <c r="Z97" s="255">
        <f t="shared" si="43"/>
        <v>5.5034000000000001</v>
      </c>
      <c r="AA97" s="255">
        <f t="shared" si="43"/>
        <v>5.7409999999999997</v>
      </c>
      <c r="AB97" s="255">
        <f t="shared" si="43"/>
        <v>5.4470999999999998</v>
      </c>
      <c r="AC97" s="255">
        <f t="shared" si="43"/>
        <v>5.2157</v>
      </c>
      <c r="AD97" s="255">
        <f t="shared" si="43"/>
        <v>4.4581</v>
      </c>
      <c r="AE97" s="255">
        <f t="shared" si="43"/>
        <v>4.1239999999999997</v>
      </c>
      <c r="AF97" s="255">
        <f t="shared" si="43"/>
        <v>3.99</v>
      </c>
      <c r="AG97" s="255">
        <f t="shared" si="43"/>
        <v>3.8365</v>
      </c>
      <c r="AH97" s="255">
        <f t="shared" si="43"/>
        <v>3.5945999999999998</v>
      </c>
      <c r="AI97" s="255">
        <f t="shared" si="43"/>
        <v>3.5310000000000001</v>
      </c>
      <c r="AJ97" s="255">
        <f t="shared" si="43"/>
        <v>3.4544999999999999</v>
      </c>
      <c r="AK97" s="255">
        <f t="shared" si="43"/>
        <v>3.3389000000000002</v>
      </c>
      <c r="AL97" s="255">
        <f t="shared" si="43"/>
        <v>3.1604000000000001</v>
      </c>
      <c r="AM97" s="255">
        <f t="shared" si="43"/>
        <v>2.8757000000000001</v>
      </c>
      <c r="AN97" s="255">
        <f t="shared" si="43"/>
        <v>2.5992999999999999</v>
      </c>
      <c r="AO97" s="255">
        <f t="shared" si="43"/>
        <v>2.5293000000000001</v>
      </c>
      <c r="AP97" s="255">
        <f t="shared" si="43"/>
        <v>2.5783999999999998</v>
      </c>
      <c r="AQ97" s="255">
        <f t="shared" si="43"/>
        <v>2.5909</v>
      </c>
      <c r="AR97" s="255">
        <f t="shared" si="43"/>
        <v>2.5577000000000001</v>
      </c>
      <c r="AS97" s="255">
        <f t="shared" si="43"/>
        <v>2.5535999999999999</v>
      </c>
      <c r="AT97" s="255">
        <f t="shared" si="43"/>
        <v>2.4977</v>
      </c>
      <c r="AU97" s="255">
        <f t="shared" si="43"/>
        <v>2.4516</v>
      </c>
      <c r="AV97" s="255">
        <f t="shared" si="43"/>
        <v>2.4182000000000001</v>
      </c>
      <c r="AW97" s="255">
        <f t="shared" si="43"/>
        <v>2.3471000000000002</v>
      </c>
      <c r="AX97" s="255">
        <f t="shared" si="43"/>
        <v>2.1983000000000001</v>
      </c>
      <c r="AY97" s="255">
        <f t="shared" si="43"/>
        <v>2.0488</v>
      </c>
      <c r="AZ97" s="255">
        <f t="shared" si="43"/>
        <v>1.9252</v>
      </c>
      <c r="BA97" s="255">
        <f t="shared" si="43"/>
        <v>1.871</v>
      </c>
      <c r="BB97" s="255">
        <f t="shared" si="43"/>
        <v>1.8493999999999999</v>
      </c>
      <c r="BC97" s="255">
        <f t="shared" si="43"/>
        <v>1.8324</v>
      </c>
      <c r="BD97" s="255">
        <f t="shared" si="43"/>
        <v>1.8645</v>
      </c>
      <c r="BE97" s="255">
        <f t="shared" si="43"/>
        <v>1.8976999999999999</v>
      </c>
      <c r="BF97" s="255">
        <f t="shared" si="43"/>
        <v>1.9321999999999999</v>
      </c>
      <c r="BG97" s="255">
        <f t="shared" si="43"/>
        <v>1.9416</v>
      </c>
      <c r="BH97" s="255">
        <f t="shared" si="43"/>
        <v>1.9369000000000001</v>
      </c>
      <c r="BI97" s="255">
        <f t="shared" si="43"/>
        <v>1.9416</v>
      </c>
      <c r="BJ97" s="255">
        <f t="shared" si="43"/>
        <v>1.9462999999999999</v>
      </c>
      <c r="BK97" s="255">
        <f t="shared" si="43"/>
        <v>1.9535</v>
      </c>
      <c r="BL97" s="255">
        <f t="shared" si="43"/>
        <v>1.9535</v>
      </c>
      <c r="BM97" s="255">
        <f t="shared" si="43"/>
        <v>1.9511000000000001</v>
      </c>
      <c r="BN97" s="255">
        <f t="shared" si="43"/>
        <v>1.9045000000000001</v>
      </c>
      <c r="BO97" s="255">
        <f t="shared" si="43"/>
        <v>1.8472</v>
      </c>
      <c r="BP97" s="255">
        <f t="shared" si="43"/>
        <v>1.7932999999999999</v>
      </c>
      <c r="BQ97" s="255">
        <f t="shared" si="43"/>
        <v>1.7635000000000001</v>
      </c>
      <c r="BR97" s="255">
        <f t="shared" si="43"/>
        <v>1.7538</v>
      </c>
      <c r="BS97" s="255">
        <f t="shared" si="43"/>
        <v>1.7217</v>
      </c>
      <c r="BT97" s="255">
        <f t="shared" si="43"/>
        <v>1.6781999999999999</v>
      </c>
      <c r="BU97" s="255">
        <f t="shared" ref="BU97:CE97" si="44">BU$12</f>
        <v>1.6505000000000001</v>
      </c>
      <c r="BV97" s="255">
        <f t="shared" si="44"/>
        <v>1.6253</v>
      </c>
      <c r="BW97" s="255">
        <f t="shared" si="44"/>
        <v>1.5960000000000001</v>
      </c>
      <c r="BX97" s="255">
        <f t="shared" si="44"/>
        <v>1.5692999999999999</v>
      </c>
      <c r="BY97" s="255">
        <f t="shared" si="44"/>
        <v>1.5157</v>
      </c>
      <c r="BZ97" s="255">
        <f t="shared" si="44"/>
        <v>1.4314</v>
      </c>
      <c r="CA97" s="255">
        <f t="shared" si="44"/>
        <v>1.3560000000000001</v>
      </c>
      <c r="CB97" s="255">
        <f t="shared" si="44"/>
        <v>1.3255999999999999</v>
      </c>
      <c r="CC97" s="255">
        <f t="shared" si="44"/>
        <v>1.2637</v>
      </c>
      <c r="CD97" s="255">
        <f t="shared" si="44"/>
        <v>1.0969</v>
      </c>
      <c r="CE97" s="255">
        <f t="shared" si="44"/>
        <v>1</v>
      </c>
    </row>
    <row r="98" spans="2:83" x14ac:dyDescent="0.6">
      <c r="B98" s="190" t="s">
        <v>170</v>
      </c>
      <c r="D98" s="255"/>
      <c r="E98" s="255"/>
      <c r="F98" s="255"/>
      <c r="G98" s="255"/>
      <c r="H98" s="255"/>
      <c r="I98" s="255">
        <f t="shared" ref="I98:BT98" si="45">I$13</f>
        <v>9.1931999999999992</v>
      </c>
      <c r="J98" s="255">
        <f t="shared" si="45"/>
        <v>9.2456999999999994</v>
      </c>
      <c r="K98" s="255">
        <f t="shared" si="45"/>
        <v>7.7416</v>
      </c>
      <c r="L98" s="255">
        <f t="shared" si="45"/>
        <v>6.3202999999999996</v>
      </c>
      <c r="M98" s="255">
        <f t="shared" si="45"/>
        <v>6.2713000000000001</v>
      </c>
      <c r="N98" s="255">
        <f t="shared" si="45"/>
        <v>6.3700999999999999</v>
      </c>
      <c r="O98" s="255">
        <f t="shared" si="45"/>
        <v>6.1056999999999997</v>
      </c>
      <c r="P98" s="255">
        <f t="shared" si="45"/>
        <v>5.9485000000000001</v>
      </c>
      <c r="Q98" s="255">
        <f t="shared" si="45"/>
        <v>5.6772</v>
      </c>
      <c r="R98" s="255">
        <f t="shared" si="45"/>
        <v>5.5411000000000001</v>
      </c>
      <c r="S98" s="255">
        <f t="shared" si="45"/>
        <v>5.3933</v>
      </c>
      <c r="T98" s="255">
        <f t="shared" si="45"/>
        <v>5.2194000000000003</v>
      </c>
      <c r="U98" s="255">
        <f t="shared" si="45"/>
        <v>5.0404999999999998</v>
      </c>
      <c r="V98" s="255">
        <f t="shared" si="45"/>
        <v>4.9179000000000004</v>
      </c>
      <c r="W98" s="255">
        <f t="shared" si="45"/>
        <v>4.8442999999999996</v>
      </c>
      <c r="X98" s="255">
        <f t="shared" si="45"/>
        <v>4.8011999999999997</v>
      </c>
      <c r="Y98" s="255">
        <f t="shared" si="45"/>
        <v>4.8734999999999999</v>
      </c>
      <c r="Z98" s="255">
        <f t="shared" si="45"/>
        <v>4.8589000000000002</v>
      </c>
      <c r="AA98" s="255">
        <f t="shared" si="45"/>
        <v>5.1203000000000003</v>
      </c>
      <c r="AB98" s="255">
        <f t="shared" si="45"/>
        <v>5.0092999999999996</v>
      </c>
      <c r="AC98" s="255">
        <f t="shared" si="45"/>
        <v>4.8299000000000003</v>
      </c>
      <c r="AD98" s="255">
        <f t="shared" si="45"/>
        <v>4.3032000000000004</v>
      </c>
      <c r="AE98" s="255">
        <f t="shared" si="45"/>
        <v>4.0755999999999997</v>
      </c>
      <c r="AF98" s="255">
        <f t="shared" si="45"/>
        <v>4.0049999999999999</v>
      </c>
      <c r="AG98" s="255">
        <f t="shared" si="45"/>
        <v>3.7804000000000002</v>
      </c>
      <c r="AH98" s="255">
        <f t="shared" si="45"/>
        <v>3.4426000000000001</v>
      </c>
      <c r="AI98" s="255">
        <f t="shared" si="45"/>
        <v>3.4647000000000001</v>
      </c>
      <c r="AJ98" s="255">
        <f t="shared" si="45"/>
        <v>3.3778999999999999</v>
      </c>
      <c r="AK98" s="255">
        <f t="shared" si="45"/>
        <v>3.3498999999999999</v>
      </c>
      <c r="AL98" s="255">
        <f t="shared" si="45"/>
        <v>3.2040000000000002</v>
      </c>
      <c r="AM98" s="255">
        <f t="shared" si="45"/>
        <v>3.0129999999999999</v>
      </c>
      <c r="AN98" s="255">
        <f t="shared" si="45"/>
        <v>2.8188</v>
      </c>
      <c r="AO98" s="255">
        <f t="shared" si="45"/>
        <v>2.7517</v>
      </c>
      <c r="AP98" s="255">
        <f t="shared" si="45"/>
        <v>2.6438000000000001</v>
      </c>
      <c r="AQ98" s="255">
        <f t="shared" si="45"/>
        <v>2.6966999999999999</v>
      </c>
      <c r="AR98" s="255">
        <f t="shared" si="45"/>
        <v>2.6568000000000001</v>
      </c>
      <c r="AS98" s="255">
        <f t="shared" si="45"/>
        <v>2.5847000000000002</v>
      </c>
      <c r="AT98" s="255">
        <f t="shared" si="45"/>
        <v>2.5320999999999998</v>
      </c>
      <c r="AU98" s="255">
        <f t="shared" si="45"/>
        <v>2.5520999999999998</v>
      </c>
      <c r="AV98" s="255">
        <f t="shared" si="45"/>
        <v>2.5163000000000002</v>
      </c>
      <c r="AW98" s="255">
        <f t="shared" si="45"/>
        <v>2.4258000000000002</v>
      </c>
      <c r="AX98" s="255">
        <f t="shared" si="45"/>
        <v>2.3180999999999998</v>
      </c>
      <c r="AY98" s="255">
        <f t="shared" si="45"/>
        <v>2.2256</v>
      </c>
      <c r="AZ98" s="255">
        <f t="shared" si="45"/>
        <v>2.1374</v>
      </c>
      <c r="BA98" s="255">
        <f t="shared" si="45"/>
        <v>2.1688999999999998</v>
      </c>
      <c r="BB98" s="255">
        <f t="shared" si="45"/>
        <v>2.1429999999999998</v>
      </c>
      <c r="BC98" s="255">
        <f t="shared" si="45"/>
        <v>2.0663999999999998</v>
      </c>
      <c r="BD98" s="255">
        <f t="shared" si="45"/>
        <v>2.1095000000000002</v>
      </c>
      <c r="BE98" s="255">
        <f t="shared" si="45"/>
        <v>2.1374</v>
      </c>
      <c r="BF98" s="255">
        <f t="shared" si="45"/>
        <v>2.1486999999999998</v>
      </c>
      <c r="BG98" s="255">
        <f t="shared" si="45"/>
        <v>2.1806000000000001</v>
      </c>
      <c r="BH98" s="255">
        <f t="shared" si="45"/>
        <v>2.1261000000000001</v>
      </c>
      <c r="BI98" s="255">
        <f t="shared" si="45"/>
        <v>2.0958999999999999</v>
      </c>
      <c r="BJ98" s="255">
        <f t="shared" si="45"/>
        <v>2.1013000000000002</v>
      </c>
      <c r="BK98" s="255">
        <f t="shared" si="45"/>
        <v>2.0851000000000002</v>
      </c>
      <c r="BL98" s="255">
        <f t="shared" si="45"/>
        <v>1.9827999999999999</v>
      </c>
      <c r="BM98" s="255">
        <f t="shared" si="45"/>
        <v>1.8879999999999999</v>
      </c>
      <c r="BN98" s="255">
        <f t="shared" si="45"/>
        <v>1.8449</v>
      </c>
      <c r="BO98" s="255">
        <f t="shared" si="45"/>
        <v>1.7379</v>
      </c>
      <c r="BP98" s="255">
        <f t="shared" si="45"/>
        <v>1.651</v>
      </c>
      <c r="BQ98" s="255">
        <f t="shared" si="45"/>
        <v>1.7085999999999999</v>
      </c>
      <c r="BR98" s="255">
        <f t="shared" si="45"/>
        <v>1.7158</v>
      </c>
      <c r="BS98" s="255">
        <f t="shared" si="45"/>
        <v>1.6359999999999999</v>
      </c>
      <c r="BT98" s="255">
        <f t="shared" si="45"/>
        <v>1.61</v>
      </c>
      <c r="BU98" s="255">
        <f t="shared" ref="BU98:CE98" si="46">BU$13</f>
        <v>1.6261000000000001</v>
      </c>
      <c r="BV98" s="255">
        <f t="shared" si="46"/>
        <v>1.6195999999999999</v>
      </c>
      <c r="BW98" s="255">
        <f t="shared" si="46"/>
        <v>1.6180000000000001</v>
      </c>
      <c r="BX98" s="255">
        <f t="shared" si="46"/>
        <v>1.6277999999999999</v>
      </c>
      <c r="BY98" s="255">
        <f t="shared" si="46"/>
        <v>1.5468</v>
      </c>
      <c r="BZ98" s="255">
        <f t="shared" si="46"/>
        <v>1.4537</v>
      </c>
      <c r="CA98" s="255">
        <f t="shared" si="46"/>
        <v>1.4056999999999999</v>
      </c>
      <c r="CB98" s="255">
        <f t="shared" si="46"/>
        <v>1.4045000000000001</v>
      </c>
      <c r="CC98" s="255">
        <f t="shared" si="46"/>
        <v>1.2891999999999999</v>
      </c>
      <c r="CD98" s="255">
        <f t="shared" si="46"/>
        <v>1.0568</v>
      </c>
      <c r="CE98" s="255">
        <f t="shared" si="46"/>
        <v>1</v>
      </c>
    </row>
    <row r="99" spans="2:83" x14ac:dyDescent="0.6">
      <c r="B99" s="190" t="s">
        <v>171</v>
      </c>
      <c r="D99" s="255"/>
      <c r="E99" s="255"/>
      <c r="F99" s="255"/>
      <c r="G99" s="255"/>
      <c r="H99" s="255"/>
      <c r="I99" s="255">
        <f t="shared" ref="I99:BT99" si="47">I$14</f>
        <v>5.3754999999999997</v>
      </c>
      <c r="J99" s="255">
        <f t="shared" si="47"/>
        <v>5.5148000000000001</v>
      </c>
      <c r="K99" s="255">
        <f t="shared" si="47"/>
        <v>4.6531000000000002</v>
      </c>
      <c r="L99" s="255">
        <f t="shared" si="47"/>
        <v>4.5534999999999997</v>
      </c>
      <c r="M99" s="255">
        <f t="shared" si="47"/>
        <v>4.6677</v>
      </c>
      <c r="N99" s="255">
        <f t="shared" si="47"/>
        <v>4.742</v>
      </c>
      <c r="O99" s="255">
        <f t="shared" si="47"/>
        <v>4.6531000000000002</v>
      </c>
      <c r="P99" s="255">
        <f t="shared" si="47"/>
        <v>4.5815000000000001</v>
      </c>
      <c r="Q99" s="255">
        <f t="shared" si="47"/>
        <v>4.4984999999999999</v>
      </c>
      <c r="R99" s="255">
        <f t="shared" si="47"/>
        <v>4.5258000000000003</v>
      </c>
      <c r="S99" s="255">
        <f t="shared" si="47"/>
        <v>4.5534999999999997</v>
      </c>
      <c r="T99" s="255">
        <f t="shared" si="47"/>
        <v>4.4984999999999999</v>
      </c>
      <c r="U99" s="255">
        <f t="shared" si="47"/>
        <v>4.4447999999999999</v>
      </c>
      <c r="V99" s="255">
        <f t="shared" si="47"/>
        <v>4.4184000000000001</v>
      </c>
      <c r="W99" s="255">
        <f t="shared" si="47"/>
        <v>4.3794000000000004</v>
      </c>
      <c r="X99" s="255">
        <f t="shared" si="47"/>
        <v>4.3159000000000001</v>
      </c>
      <c r="Y99" s="255">
        <f t="shared" si="47"/>
        <v>4.2180999999999997</v>
      </c>
      <c r="Z99" s="255">
        <f t="shared" si="47"/>
        <v>4.1592000000000002</v>
      </c>
      <c r="AA99" s="255">
        <f t="shared" si="47"/>
        <v>4.2061999999999999</v>
      </c>
      <c r="AB99" s="255">
        <f t="shared" si="47"/>
        <v>4.2180999999999997</v>
      </c>
      <c r="AC99" s="255">
        <f t="shared" si="47"/>
        <v>4.1475999999999997</v>
      </c>
      <c r="AD99" s="255">
        <f t="shared" si="47"/>
        <v>3.9496000000000002</v>
      </c>
      <c r="AE99" s="255">
        <f t="shared" si="47"/>
        <v>3.7985000000000002</v>
      </c>
      <c r="AF99" s="255">
        <f t="shared" si="47"/>
        <v>3.6856</v>
      </c>
      <c r="AG99" s="255">
        <f t="shared" si="47"/>
        <v>3.4628000000000001</v>
      </c>
      <c r="AH99" s="255">
        <f t="shared" si="47"/>
        <v>3.0512000000000001</v>
      </c>
      <c r="AI99" s="255">
        <f t="shared" si="47"/>
        <v>2.9196</v>
      </c>
      <c r="AJ99" s="255">
        <f t="shared" si="47"/>
        <v>2.8147000000000002</v>
      </c>
      <c r="AK99" s="255">
        <f t="shared" si="47"/>
        <v>2.7321</v>
      </c>
      <c r="AL99" s="255">
        <f t="shared" si="47"/>
        <v>2.7023999999999999</v>
      </c>
      <c r="AM99" s="255">
        <f t="shared" si="47"/>
        <v>2.6076999999999999</v>
      </c>
      <c r="AN99" s="255">
        <f t="shared" si="47"/>
        <v>2.4449999999999998</v>
      </c>
      <c r="AO99" s="255">
        <f t="shared" si="47"/>
        <v>2.2907999999999999</v>
      </c>
      <c r="AP99" s="255">
        <f t="shared" si="47"/>
        <v>2.1547999999999998</v>
      </c>
      <c r="AQ99" s="255">
        <f t="shared" si="47"/>
        <v>2.1181000000000001</v>
      </c>
      <c r="AR99" s="255">
        <f t="shared" si="47"/>
        <v>2.0594999999999999</v>
      </c>
      <c r="AS99" s="255">
        <f t="shared" si="47"/>
        <v>2.0148999999999999</v>
      </c>
      <c r="AT99" s="255">
        <f t="shared" si="47"/>
        <v>2.0314000000000001</v>
      </c>
      <c r="AU99" s="255">
        <f t="shared" si="47"/>
        <v>2.0796000000000001</v>
      </c>
      <c r="AV99" s="255">
        <f t="shared" si="47"/>
        <v>2.0480999999999998</v>
      </c>
      <c r="AW99" s="255">
        <f t="shared" si="47"/>
        <v>1.996</v>
      </c>
      <c r="AX99" s="255">
        <f t="shared" si="47"/>
        <v>1.9643999999999999</v>
      </c>
      <c r="AY99" s="255">
        <f t="shared" si="47"/>
        <v>1.9238</v>
      </c>
      <c r="AZ99" s="255">
        <f t="shared" si="47"/>
        <v>1.8968</v>
      </c>
      <c r="BA99" s="255">
        <f t="shared" si="47"/>
        <v>1.8944000000000001</v>
      </c>
      <c r="BB99" s="255">
        <f t="shared" si="47"/>
        <v>1.8895999999999999</v>
      </c>
      <c r="BC99" s="255">
        <f t="shared" si="47"/>
        <v>1.8566</v>
      </c>
      <c r="BD99" s="255">
        <f t="shared" si="47"/>
        <v>1.8872</v>
      </c>
      <c r="BE99" s="255">
        <f t="shared" si="47"/>
        <v>1.8658999999999999</v>
      </c>
      <c r="BF99" s="255">
        <f t="shared" si="47"/>
        <v>1.8658999999999999</v>
      </c>
      <c r="BG99" s="255">
        <f t="shared" si="47"/>
        <v>1.8944000000000001</v>
      </c>
      <c r="BH99" s="255">
        <f t="shared" si="47"/>
        <v>1.8589</v>
      </c>
      <c r="BI99" s="255">
        <f t="shared" si="47"/>
        <v>1.8005</v>
      </c>
      <c r="BJ99" s="255">
        <f t="shared" si="47"/>
        <v>1.8113999999999999</v>
      </c>
      <c r="BK99" s="255">
        <f t="shared" si="47"/>
        <v>1.7854000000000001</v>
      </c>
      <c r="BL99" s="255">
        <f t="shared" si="47"/>
        <v>1.76</v>
      </c>
      <c r="BM99" s="255">
        <f t="shared" si="47"/>
        <v>1.6959</v>
      </c>
      <c r="BN99" s="255">
        <f t="shared" si="47"/>
        <v>1.6096999999999999</v>
      </c>
      <c r="BO99" s="255">
        <f t="shared" si="47"/>
        <v>1.5908</v>
      </c>
      <c r="BP99" s="255">
        <f t="shared" si="47"/>
        <v>1.5132000000000001</v>
      </c>
      <c r="BQ99" s="255">
        <f t="shared" si="47"/>
        <v>1.5657000000000001</v>
      </c>
      <c r="BR99" s="255">
        <f t="shared" si="47"/>
        <v>1.5527</v>
      </c>
      <c r="BS99" s="255">
        <f t="shared" si="47"/>
        <v>1.4816</v>
      </c>
      <c r="BT99" s="255">
        <f t="shared" si="47"/>
        <v>1.4612000000000001</v>
      </c>
      <c r="BU99" s="255">
        <f t="shared" ref="BU99:CE99" si="48">BU$14</f>
        <v>1.4598</v>
      </c>
      <c r="BV99" s="255">
        <f t="shared" si="48"/>
        <v>1.4699</v>
      </c>
      <c r="BW99" s="255">
        <f t="shared" si="48"/>
        <v>1.4890000000000001</v>
      </c>
      <c r="BX99" s="255">
        <f t="shared" si="48"/>
        <v>1.5101</v>
      </c>
      <c r="BY99" s="255">
        <f t="shared" si="48"/>
        <v>1.4728000000000001</v>
      </c>
      <c r="BZ99" s="255">
        <f t="shared" si="48"/>
        <v>1.4386000000000001</v>
      </c>
      <c r="CA99" s="255">
        <f t="shared" si="48"/>
        <v>1.4221999999999999</v>
      </c>
      <c r="CB99" s="255">
        <f t="shared" si="48"/>
        <v>1.429</v>
      </c>
      <c r="CC99" s="255">
        <f t="shared" si="48"/>
        <v>1.2992999999999999</v>
      </c>
      <c r="CD99" s="255">
        <f t="shared" si="48"/>
        <v>0.97899999999999998</v>
      </c>
      <c r="CE99" s="255">
        <f t="shared" si="48"/>
        <v>1</v>
      </c>
    </row>
    <row r="129" spans="2:83" x14ac:dyDescent="0.6">
      <c r="B129" s="33" t="s">
        <v>391</v>
      </c>
      <c r="C129" s="33"/>
      <c r="D129" s="219">
        <f>D$10</f>
        <v>1944</v>
      </c>
      <c r="E129" s="219">
        <f t="shared" ref="E129:BP129" si="49">E$10</f>
        <v>1945</v>
      </c>
      <c r="F129" s="219">
        <f t="shared" si="49"/>
        <v>1946</v>
      </c>
      <c r="G129" s="219">
        <f t="shared" si="49"/>
        <v>1947</v>
      </c>
      <c r="H129" s="219">
        <f t="shared" si="49"/>
        <v>1948</v>
      </c>
      <c r="I129" s="219">
        <f t="shared" si="49"/>
        <v>1949</v>
      </c>
      <c r="J129" s="219">
        <f t="shared" si="49"/>
        <v>1950</v>
      </c>
      <c r="K129" s="219">
        <f t="shared" si="49"/>
        <v>1951</v>
      </c>
      <c r="L129" s="219">
        <f t="shared" si="49"/>
        <v>1952</v>
      </c>
      <c r="M129" s="219">
        <f t="shared" si="49"/>
        <v>1953</v>
      </c>
      <c r="N129" s="219">
        <f t="shared" si="49"/>
        <v>1954</v>
      </c>
      <c r="O129" s="219">
        <f t="shared" si="49"/>
        <v>1955</v>
      </c>
      <c r="P129" s="219">
        <f t="shared" si="49"/>
        <v>1956</v>
      </c>
      <c r="Q129" s="219">
        <f t="shared" si="49"/>
        <v>1957</v>
      </c>
      <c r="R129" s="219">
        <f t="shared" si="49"/>
        <v>1958</v>
      </c>
      <c r="S129" s="219">
        <f t="shared" si="49"/>
        <v>1959</v>
      </c>
      <c r="T129" s="219">
        <f t="shared" si="49"/>
        <v>1960</v>
      </c>
      <c r="U129" s="219">
        <f t="shared" si="49"/>
        <v>1961</v>
      </c>
      <c r="V129" s="219">
        <f t="shared" si="49"/>
        <v>1962</v>
      </c>
      <c r="W129" s="219">
        <f t="shared" si="49"/>
        <v>1963</v>
      </c>
      <c r="X129" s="219">
        <f t="shared" si="49"/>
        <v>1964</v>
      </c>
      <c r="Y129" s="219">
        <f t="shared" si="49"/>
        <v>1965</v>
      </c>
      <c r="Z129" s="219">
        <f t="shared" si="49"/>
        <v>1966</v>
      </c>
      <c r="AA129" s="219">
        <f t="shared" si="49"/>
        <v>1967</v>
      </c>
      <c r="AB129" s="219">
        <f t="shared" si="49"/>
        <v>1968</v>
      </c>
      <c r="AC129" s="219">
        <f t="shared" si="49"/>
        <v>1969</v>
      </c>
      <c r="AD129" s="219">
        <f t="shared" si="49"/>
        <v>1970</v>
      </c>
      <c r="AE129" s="219">
        <f t="shared" si="49"/>
        <v>1971</v>
      </c>
      <c r="AF129" s="219">
        <f t="shared" si="49"/>
        <v>1972</v>
      </c>
      <c r="AG129" s="219">
        <f t="shared" si="49"/>
        <v>1973</v>
      </c>
      <c r="AH129" s="219">
        <f t="shared" si="49"/>
        <v>1974</v>
      </c>
      <c r="AI129" s="219">
        <f t="shared" si="49"/>
        <v>1975</v>
      </c>
      <c r="AJ129" s="219">
        <f t="shared" si="49"/>
        <v>1976</v>
      </c>
      <c r="AK129" s="219">
        <f t="shared" si="49"/>
        <v>1977</v>
      </c>
      <c r="AL129" s="219">
        <f t="shared" si="49"/>
        <v>1978</v>
      </c>
      <c r="AM129" s="219">
        <f t="shared" si="49"/>
        <v>1979</v>
      </c>
      <c r="AN129" s="219">
        <f t="shared" si="49"/>
        <v>1980</v>
      </c>
      <c r="AO129" s="219">
        <f t="shared" si="49"/>
        <v>1981</v>
      </c>
      <c r="AP129" s="219">
        <f t="shared" si="49"/>
        <v>1982</v>
      </c>
      <c r="AQ129" s="219">
        <f t="shared" si="49"/>
        <v>1983</v>
      </c>
      <c r="AR129" s="219">
        <f t="shared" si="49"/>
        <v>1984</v>
      </c>
      <c r="AS129" s="219">
        <f t="shared" si="49"/>
        <v>1985</v>
      </c>
      <c r="AT129" s="219">
        <f t="shared" si="49"/>
        <v>1986</v>
      </c>
      <c r="AU129" s="219">
        <f t="shared" si="49"/>
        <v>1987</v>
      </c>
      <c r="AV129" s="219">
        <f t="shared" si="49"/>
        <v>1988</v>
      </c>
      <c r="AW129" s="219">
        <f t="shared" si="49"/>
        <v>1989</v>
      </c>
      <c r="AX129" s="219">
        <f t="shared" si="49"/>
        <v>1990</v>
      </c>
      <c r="AY129" s="219">
        <f t="shared" si="49"/>
        <v>1991</v>
      </c>
      <c r="AZ129" s="219">
        <f t="shared" si="49"/>
        <v>1992</v>
      </c>
      <c r="BA129" s="219">
        <f t="shared" si="49"/>
        <v>1993</v>
      </c>
      <c r="BB129" s="219">
        <f t="shared" si="49"/>
        <v>1994</v>
      </c>
      <c r="BC129" s="219">
        <f t="shared" si="49"/>
        <v>1995</v>
      </c>
      <c r="BD129" s="219">
        <f t="shared" si="49"/>
        <v>1996</v>
      </c>
      <c r="BE129" s="219">
        <f t="shared" si="49"/>
        <v>1997</v>
      </c>
      <c r="BF129" s="219">
        <f t="shared" si="49"/>
        <v>1998</v>
      </c>
      <c r="BG129" s="219">
        <f t="shared" si="49"/>
        <v>1999</v>
      </c>
      <c r="BH129" s="219">
        <f t="shared" si="49"/>
        <v>2000</v>
      </c>
      <c r="BI129" s="219">
        <f t="shared" si="49"/>
        <v>2001</v>
      </c>
      <c r="BJ129" s="219">
        <f t="shared" si="49"/>
        <v>2002</v>
      </c>
      <c r="BK129" s="219">
        <f t="shared" si="49"/>
        <v>2003</v>
      </c>
      <c r="BL129" s="219">
        <f t="shared" si="49"/>
        <v>2004</v>
      </c>
      <c r="BM129" s="219">
        <f t="shared" si="49"/>
        <v>2005</v>
      </c>
      <c r="BN129" s="219">
        <f t="shared" si="49"/>
        <v>2006</v>
      </c>
      <c r="BO129" s="219">
        <f t="shared" si="49"/>
        <v>2007</v>
      </c>
      <c r="BP129" s="219">
        <f t="shared" si="49"/>
        <v>2008</v>
      </c>
      <c r="BQ129" s="219">
        <f t="shared" ref="BQ129:CE129" si="50">BQ$10</f>
        <v>2009</v>
      </c>
      <c r="BR129" s="219">
        <f t="shared" si="50"/>
        <v>2010</v>
      </c>
      <c r="BS129" s="219">
        <f t="shared" si="50"/>
        <v>2011</v>
      </c>
      <c r="BT129" s="219">
        <f t="shared" si="50"/>
        <v>2012</v>
      </c>
      <c r="BU129" s="219">
        <f t="shared" si="50"/>
        <v>2013</v>
      </c>
      <c r="BV129" s="219">
        <f t="shared" si="50"/>
        <v>2014</v>
      </c>
      <c r="BW129" s="219">
        <f t="shared" si="50"/>
        <v>2015</v>
      </c>
      <c r="BX129" s="219">
        <f t="shared" si="50"/>
        <v>2016</v>
      </c>
      <c r="BY129" s="219">
        <f t="shared" si="50"/>
        <v>2017</v>
      </c>
      <c r="BZ129" s="219">
        <f t="shared" si="50"/>
        <v>2018</v>
      </c>
      <c r="CA129" s="219">
        <f t="shared" si="50"/>
        <v>2019</v>
      </c>
      <c r="CB129" s="219">
        <f t="shared" si="50"/>
        <v>2020</v>
      </c>
      <c r="CC129" s="219">
        <f t="shared" si="50"/>
        <v>2021</v>
      </c>
      <c r="CD129" s="219">
        <f t="shared" si="50"/>
        <v>2022</v>
      </c>
      <c r="CE129" s="219">
        <f t="shared" si="50"/>
        <v>2023</v>
      </c>
    </row>
    <row r="130" spans="2:83" x14ac:dyDescent="0.6">
      <c r="B130" s="190" t="s">
        <v>168</v>
      </c>
      <c r="D130" s="255">
        <f>VLOOKUP(D129,'Preisindizes Gas 2023 Bas.''15'!$B$8:$H$98,6,FALSE)</f>
        <v>6.6</v>
      </c>
      <c r="E130" s="255">
        <f>VLOOKUP(E129,'Preisindizes Gas 2023 Bas.''15'!$B$8:$H$98,6,FALSE)</f>
        <v>6.8</v>
      </c>
      <c r="F130" s="255">
        <f>VLOOKUP(F129,'Preisindizes Gas 2023 Bas.''15'!$B$8:$H$98,6,FALSE)</f>
        <v>7.3</v>
      </c>
      <c r="G130" s="255">
        <f>VLOOKUP(G129,'Preisindizes Gas 2023 Bas.''15'!$B$8:$H$98,6,FALSE)</f>
        <v>8.5</v>
      </c>
      <c r="H130" s="255">
        <f>VLOOKUP(H129,'Preisindizes Gas 2023 Bas.''15'!$B$8:$H$98,6,FALSE)</f>
        <v>9.1999999999999993</v>
      </c>
      <c r="I130" s="255">
        <f>VLOOKUP(I129,'Preisindizes Gas 2023 Bas.''15'!$B$8:$H$98,6,FALSE)</f>
        <v>10.4</v>
      </c>
      <c r="J130" s="255">
        <f>VLOOKUP(J129,'Preisindizes Gas 2023 Bas.''15'!$B$8:$H$98,6,FALSE)</f>
        <v>10</v>
      </c>
      <c r="K130" s="255">
        <f>VLOOKUP(K129,'Preisindizes Gas 2023 Bas.''15'!$B$8:$H$98,6,FALSE)</f>
        <v>11.5</v>
      </c>
      <c r="L130" s="255">
        <f>VLOOKUP(L129,'Preisindizes Gas 2023 Bas.''15'!$B$8:$H$98,6,FALSE)</f>
        <v>12.3</v>
      </c>
      <c r="M130" s="255">
        <f>VLOOKUP(M129,'Preisindizes Gas 2023 Bas.''15'!$B$8:$H$98,6,FALSE)</f>
        <v>11.9</v>
      </c>
      <c r="N130" s="255">
        <f>VLOOKUP(N129,'Preisindizes Gas 2023 Bas.''15'!$B$8:$H$98,6,FALSE)</f>
        <v>11.9</v>
      </c>
      <c r="O130" s="255">
        <f>VLOOKUP(O129,'Preisindizes Gas 2023 Bas.''15'!$B$8:$H$98,6,FALSE)</f>
        <v>12.6</v>
      </c>
      <c r="P130" s="255">
        <f>VLOOKUP(P129,'Preisindizes Gas 2023 Bas.''15'!$B$8:$H$98,6,FALSE)</f>
        <v>12.9</v>
      </c>
      <c r="Q130" s="255">
        <f>VLOOKUP(Q129,'Preisindizes Gas 2023 Bas.''15'!$B$8:$H$98,6,FALSE)</f>
        <v>13.4</v>
      </c>
      <c r="R130" s="255">
        <f>VLOOKUP(R129,'Preisindizes Gas 2023 Bas.''15'!$B$8:$H$98,6,FALSE)</f>
        <v>13.8</v>
      </c>
      <c r="S130" s="255">
        <f>VLOOKUP(S129,'Preisindizes Gas 2023 Bas.''15'!$B$8:$H$98,6,FALSE)</f>
        <v>14.3</v>
      </c>
      <c r="T130" s="255">
        <f>VLOOKUP(T129,'Preisindizes Gas 2023 Bas.''15'!$B$8:$H$98,6,FALSE)</f>
        <v>15.3</v>
      </c>
      <c r="U130" s="255">
        <f>VLOOKUP(U129,'Preisindizes Gas 2023 Bas.''15'!$B$8:$H$98,6,FALSE)</f>
        <v>16.3</v>
      </c>
      <c r="V130" s="255">
        <f>VLOOKUP(V129,'Preisindizes Gas 2023 Bas.''15'!$B$8:$H$98,6,FALSE)</f>
        <v>17.5</v>
      </c>
      <c r="W130" s="255">
        <f>VLOOKUP(W129,'Preisindizes Gas 2023 Bas.''15'!$B$8:$H$98,6,FALSE)</f>
        <v>18.2</v>
      </c>
      <c r="X130" s="255">
        <f>VLOOKUP(X129,'Preisindizes Gas 2023 Bas.''15'!$B$8:$H$98,6,FALSE)</f>
        <v>19</v>
      </c>
      <c r="Y130" s="255">
        <f>VLOOKUP(Y129,'Preisindizes Gas 2023 Bas.''15'!$B$8:$H$98,6,FALSE)</f>
        <v>19.8</v>
      </c>
      <c r="Z130" s="255">
        <f>VLOOKUP(Z129,'Preisindizes Gas 2023 Bas.''15'!$B$8:$H$98,6,FALSE)</f>
        <v>20.3</v>
      </c>
      <c r="AA130" s="255">
        <f>VLOOKUP(AA129,'Preisindizes Gas 2023 Bas.''15'!$B$8:$H$98,6,FALSE)</f>
        <v>19.3</v>
      </c>
      <c r="AB130" s="255">
        <f>VLOOKUP(AB129,'Preisindizes Gas 2023 Bas.''15'!$B$8:$H$98,6,FALSE)</f>
        <v>20.3</v>
      </c>
      <c r="AC130" s="255">
        <f>VLOOKUP(AC129,'Preisindizes Gas 2023 Bas.''15'!$B$8:$H$98,6,FALSE)</f>
        <v>21.8</v>
      </c>
      <c r="AD130" s="255">
        <f>VLOOKUP(AD129,'Preisindizes Gas 2023 Bas.''15'!$B$8:$H$98,6,FALSE)</f>
        <v>25.8</v>
      </c>
      <c r="AE130" s="255">
        <f>VLOOKUP(AE129,'Preisindizes Gas 2023 Bas.''15'!$B$8:$H$98,6,FALSE)</f>
        <v>28.6</v>
      </c>
      <c r="AF130" s="255">
        <f>VLOOKUP(AF129,'Preisindizes Gas 2023 Bas.''15'!$B$8:$H$98,6,FALSE)</f>
        <v>30</v>
      </c>
      <c r="AG130" s="255">
        <f>VLOOKUP(AG129,'Preisindizes Gas 2023 Bas.''15'!$B$8:$H$98,6,FALSE)</f>
        <v>31.9</v>
      </c>
      <c r="AH130" s="255">
        <f>VLOOKUP(AH129,'Preisindizes Gas 2023 Bas.''15'!$B$8:$H$98,6,FALSE)</f>
        <v>33.799999999999997</v>
      </c>
      <c r="AI130" s="255">
        <f>VLOOKUP(AI129,'Preisindizes Gas 2023 Bas.''15'!$B$8:$H$98,6,FALSE)</f>
        <v>34.700000000000003</v>
      </c>
      <c r="AJ130" s="255">
        <f>VLOOKUP(AJ129,'Preisindizes Gas 2023 Bas.''15'!$B$8:$H$98,6,FALSE)</f>
        <v>36</v>
      </c>
      <c r="AK130" s="255">
        <f>VLOOKUP(AK129,'Preisindizes Gas 2023 Bas.''15'!$B$8:$H$98,6,FALSE)</f>
        <v>37.5</v>
      </c>
      <c r="AL130" s="255">
        <f>VLOOKUP(AL129,'Preisindizes Gas 2023 Bas.''15'!$B$8:$H$98,6,FALSE)</f>
        <v>39.200000000000003</v>
      </c>
      <c r="AM130" s="255">
        <f>VLOOKUP(AM129,'Preisindizes Gas 2023 Bas.''15'!$B$8:$H$98,6,FALSE)</f>
        <v>42.1</v>
      </c>
      <c r="AN130" s="255">
        <f>VLOOKUP(AN129,'Preisindizes Gas 2023 Bas.''15'!$B$8:$H$98,6,FALSE)</f>
        <v>46.4</v>
      </c>
      <c r="AO130" s="255">
        <f>VLOOKUP(AO129,'Preisindizes Gas 2023 Bas.''15'!$B$8:$H$98,6,FALSE)</f>
        <v>49.2</v>
      </c>
      <c r="AP130" s="255">
        <f>VLOOKUP(AP129,'Preisindizes Gas 2023 Bas.''15'!$B$8:$H$98,6,FALSE)</f>
        <v>51.2</v>
      </c>
      <c r="AQ130" s="255">
        <f>VLOOKUP(AQ129,'Preisindizes Gas 2023 Bas.''15'!$B$8:$H$98,6,FALSE)</f>
        <v>52.1</v>
      </c>
      <c r="AR130" s="255">
        <f>VLOOKUP(AR129,'Preisindizes Gas 2023 Bas.''15'!$B$8:$H$98,6,FALSE)</f>
        <v>53.2</v>
      </c>
      <c r="AS130" s="255">
        <f>VLOOKUP(AS129,'Preisindizes Gas 2023 Bas.''15'!$B$8:$H$98,6,FALSE)</f>
        <v>53.5</v>
      </c>
      <c r="AT130" s="255">
        <f>VLOOKUP(AT129,'Preisindizes Gas 2023 Bas.''15'!$B$8:$H$98,6,FALSE)</f>
        <v>54.6</v>
      </c>
      <c r="AU130" s="255">
        <f>VLOOKUP(AU129,'Preisindizes Gas 2023 Bas.''15'!$B$8:$H$98,6,FALSE)</f>
        <v>55.8</v>
      </c>
      <c r="AV130" s="255">
        <f>VLOOKUP(AV129,'Preisindizes Gas 2023 Bas.''15'!$B$8:$H$98,6,FALSE)</f>
        <v>57.1</v>
      </c>
      <c r="AW130" s="255">
        <f>VLOOKUP(AW129,'Preisindizes Gas 2023 Bas.''15'!$B$8:$H$98,6,FALSE)</f>
        <v>59.1</v>
      </c>
      <c r="AX130" s="255">
        <f>VLOOKUP(AX129,'Preisindizes Gas 2023 Bas.''15'!$B$8:$H$98,6,FALSE)</f>
        <v>62.7</v>
      </c>
      <c r="AY130" s="255">
        <f>VLOOKUP(AY129,'Preisindizes Gas 2023 Bas.''15'!$B$8:$H$98,6,FALSE)</f>
        <v>66.5</v>
      </c>
      <c r="AZ130" s="255">
        <f>VLOOKUP(AZ129,'Preisindizes Gas 2023 Bas.''15'!$B$8:$H$98,6,FALSE)</f>
        <v>70.7</v>
      </c>
      <c r="BA130" s="255">
        <f>VLOOKUP(BA129,'Preisindizes Gas 2023 Bas.''15'!$B$8:$H$98,6,FALSE)</f>
        <v>73.099999999999994</v>
      </c>
      <c r="BB130" s="255">
        <f>VLOOKUP(BB129,'Preisindizes Gas 2023 Bas.''15'!$B$8:$H$98,6,FALSE)</f>
        <v>74.599999999999994</v>
      </c>
      <c r="BC130" s="255">
        <f>VLOOKUP(BC129,'Preisindizes Gas 2023 Bas.''15'!$B$8:$H$98,6,FALSE)</f>
        <v>76.3</v>
      </c>
      <c r="BD130" s="255">
        <f>VLOOKUP(BD129,'Preisindizes Gas 2023 Bas.''15'!$B$8:$H$98,6,FALSE)</f>
        <v>76.5</v>
      </c>
      <c r="BE130" s="255">
        <f>VLOOKUP(BE129,'Preisindizes Gas 2023 Bas.''15'!$B$8:$H$98,6,FALSE)</f>
        <v>76.099999999999994</v>
      </c>
      <c r="BF130" s="255">
        <f>VLOOKUP(BF129,'Preisindizes Gas 2023 Bas.''15'!$B$8:$H$98,6,FALSE)</f>
        <v>75.7</v>
      </c>
      <c r="BG130" s="255">
        <f>VLOOKUP(BG129,'Preisindizes Gas 2023 Bas.''15'!$B$8:$H$98,6,FALSE)</f>
        <v>75.3</v>
      </c>
      <c r="BH130" s="255">
        <f>VLOOKUP(BH129,'Preisindizes Gas 2023 Bas.''15'!$B$8:$H$98,6,FALSE)</f>
        <v>75.8</v>
      </c>
      <c r="BI130" s="255">
        <f>VLOOKUP(BI129,'Preisindizes Gas 2023 Bas.''15'!$B$8:$H$98,6,FALSE)</f>
        <v>76.099999999999994</v>
      </c>
      <c r="BJ130" s="255">
        <f>VLOOKUP(BJ129,'Preisindizes Gas 2023 Bas.''15'!$B$8:$H$98,6,FALSE)</f>
        <v>76.3</v>
      </c>
      <c r="BK130" s="255">
        <f>VLOOKUP(BK129,'Preisindizes Gas 2023 Bas.''15'!$B$8:$H$98,6,FALSE)</f>
        <v>76.5</v>
      </c>
      <c r="BL130" s="255">
        <f>VLOOKUP(BL129,'Preisindizes Gas 2023 Bas.''15'!$B$8:$H$98,6,FALSE)</f>
        <v>77.599999999999994</v>
      </c>
      <c r="BM130" s="255">
        <f>VLOOKUP(BM129,'Preisindizes Gas 2023 Bas.''15'!$B$8:$H$98,6,FALSE)</f>
        <v>79.2</v>
      </c>
      <c r="BN130" s="255">
        <f>VLOOKUP(BN129,'Preisindizes Gas 2023 Bas.''15'!$B$8:$H$98,6,FALSE)</f>
        <v>81.099999999999994</v>
      </c>
      <c r="BO130" s="255">
        <f>VLOOKUP(BO129,'Preisindizes Gas 2023 Bas.''15'!$B$8:$H$98,6,FALSE)</f>
        <v>84.6</v>
      </c>
      <c r="BP130" s="255">
        <f>VLOOKUP(BP129,'Preisindizes Gas 2023 Bas.''15'!$B$8:$H$98,6,FALSE)</f>
        <v>87.8</v>
      </c>
      <c r="BQ130" s="255">
        <f>VLOOKUP(BQ129,'Preisindizes Gas 2023 Bas.''15'!$B$8:$H$98,6,FALSE)</f>
        <v>88.7</v>
      </c>
      <c r="BR130" s="255">
        <f>VLOOKUP(BR129,'Preisindizes Gas 2023 Bas.''15'!$B$8:$H$98,6,FALSE)</f>
        <v>89.7</v>
      </c>
      <c r="BS130" s="255">
        <f>VLOOKUP(BS129,'Preisindizes Gas 2023 Bas.''15'!$B$8:$H$98,6,FALSE)</f>
        <v>92.5</v>
      </c>
      <c r="BT130" s="255">
        <f>VLOOKUP(BT129,'Preisindizes Gas 2023 Bas.''15'!$B$8:$H$98,6,FALSE)</f>
        <v>94.8</v>
      </c>
      <c r="BU130" s="255">
        <f>VLOOKUP(BU129,'Preisindizes Gas 2023 Bas.''15'!$B$8:$H$98,6,FALSE)</f>
        <v>96.6</v>
      </c>
      <c r="BV130" s="255">
        <f>VLOOKUP(BV129,'Preisindizes Gas 2023 Bas.''15'!$B$8:$H$98,6,FALSE)</f>
        <v>98.4</v>
      </c>
      <c r="BW130" s="255">
        <f>VLOOKUP(BW129,'Preisindizes Gas 2023 Bas.''15'!$B$8:$H$98,6,FALSE)</f>
        <v>100</v>
      </c>
      <c r="BX130" s="255">
        <f>VLOOKUP(BX129,'Preisindizes Gas 2023 Bas.''15'!$B$8:$H$98,6,FALSE)</f>
        <v>102.1</v>
      </c>
      <c r="BY130" s="255">
        <f>VLOOKUP(BY129,'Preisindizes Gas 2023 Bas.''15'!$B$8:$H$98,6,FALSE)</f>
        <v>105.5</v>
      </c>
      <c r="BZ130" s="255">
        <f>VLOOKUP(BZ129,'Preisindizes Gas 2023 Bas.''15'!$B$8:$H$98,6,FALSE)</f>
        <v>110.2</v>
      </c>
      <c r="CA130" s="255">
        <f>VLOOKUP(CA129,'Preisindizes Gas 2023 Bas.''15'!$B$8:$H$98,6,FALSE)</f>
        <v>115.1</v>
      </c>
      <c r="CB130" s="255">
        <f>VLOOKUP(CB129,'Preisindizes Gas 2023 Bas.''15'!$B$8:$H$98,6,FALSE)</f>
        <v>118.4</v>
      </c>
      <c r="CC130" s="255">
        <f>VLOOKUP(CC129,'Preisindizes Gas 2023 Bas.''15'!$B$8:$H$98,6,FALSE)</f>
        <v>128.1</v>
      </c>
      <c r="CD130" s="255">
        <f>VLOOKUP(CD129,'Preisindizes Gas 2023 Bas.''15'!$B$8:$H$98,6,FALSE)</f>
        <v>150.6</v>
      </c>
      <c r="CE130" s="255">
        <f>VLOOKUP(CE129,'Preisindizes Gas 2023 Bas.''15'!$B$8:$H$98,6,FALSE)</f>
        <v>162.69999999999999</v>
      </c>
    </row>
    <row r="131" spans="2:83" x14ac:dyDescent="0.6">
      <c r="B131" s="190" t="s">
        <v>169</v>
      </c>
      <c r="D131" s="255">
        <f>VLOOKUP(D129,'Preisindizes Gas 2023 Bas.''15'!$J$8:$P$98,6,FALSE)</f>
        <v>0</v>
      </c>
      <c r="E131" s="255">
        <f>VLOOKUP(E129,'Preisindizes Gas 2023 Bas.''15'!$J$8:$P$98,6,FALSE)</f>
        <v>0</v>
      </c>
      <c r="F131" s="255">
        <f>VLOOKUP(F129,'Preisindizes Gas 2023 Bas.''15'!$J$8:$P$98,6,FALSE)</f>
        <v>0</v>
      </c>
      <c r="G131" s="255">
        <f>VLOOKUP(G129,'Preisindizes Gas 2023 Bas.''15'!$J$8:$P$98,6,FALSE)</f>
        <v>0</v>
      </c>
      <c r="H131" s="255">
        <f>VLOOKUP(H129,'Preisindizes Gas 2023 Bas.''15'!$J$8:$P$98,6,FALSE)</f>
        <v>0</v>
      </c>
      <c r="I131" s="255">
        <f>VLOOKUP(I129,'Preisindizes Gas 2023 Bas.''15'!$J$8:$P$98,6,FALSE)</f>
        <v>15.8</v>
      </c>
      <c r="J131" s="255">
        <f>VLOOKUP(J129,'Preisindizes Gas 2023 Bas.''15'!$J$8:$P$98,6,FALSE)</f>
        <v>15.1</v>
      </c>
      <c r="K131" s="255">
        <f>VLOOKUP(K129,'Preisindizes Gas 2023 Bas.''15'!$J$8:$P$98,6,FALSE)</f>
        <v>17.5</v>
      </c>
      <c r="L131" s="255">
        <f>VLOOKUP(L129,'Preisindizes Gas 2023 Bas.''15'!$J$8:$P$98,6,FALSE)</f>
        <v>18.600000000000001</v>
      </c>
      <c r="M131" s="255">
        <f>VLOOKUP(M129,'Preisindizes Gas 2023 Bas.''15'!$J$8:$P$98,6,FALSE)</f>
        <v>18</v>
      </c>
      <c r="N131" s="255">
        <f>VLOOKUP(N129,'Preisindizes Gas 2023 Bas.''15'!$J$8:$P$98,6,FALSE)</f>
        <v>18.100000000000001</v>
      </c>
      <c r="O131" s="255">
        <f>VLOOKUP(O129,'Preisindizes Gas 2023 Bas.''15'!$J$8:$P$98,6,FALSE)</f>
        <v>19.100000000000001</v>
      </c>
      <c r="P131" s="255">
        <f>VLOOKUP(P129,'Preisindizes Gas 2023 Bas.''15'!$J$8:$P$98,6,FALSE)</f>
        <v>19.600000000000001</v>
      </c>
      <c r="Q131" s="255">
        <f>VLOOKUP(Q129,'Preisindizes Gas 2023 Bas.''15'!$J$8:$P$98,6,FALSE)</f>
        <v>20.2</v>
      </c>
      <c r="R131" s="255">
        <f>VLOOKUP(R129,'Preisindizes Gas 2023 Bas.''15'!$J$8:$P$98,6,FALSE)</f>
        <v>20.9</v>
      </c>
      <c r="S131" s="255">
        <f>VLOOKUP(S129,'Preisindizes Gas 2023 Bas.''15'!$J$8:$P$98,6,FALSE)</f>
        <v>22.5</v>
      </c>
      <c r="T131" s="255">
        <f>VLOOKUP(T129,'Preisindizes Gas 2023 Bas.''15'!$J$8:$P$98,6,FALSE)</f>
        <v>24.2</v>
      </c>
      <c r="U131" s="255">
        <f>VLOOKUP(U129,'Preisindizes Gas 2023 Bas.''15'!$J$8:$P$98,6,FALSE)</f>
        <v>26.1</v>
      </c>
      <c r="V131" s="255">
        <f>VLOOKUP(V129,'Preisindizes Gas 2023 Bas.''15'!$J$8:$P$98,6,FALSE)</f>
        <v>27.8</v>
      </c>
      <c r="W131" s="255">
        <f>VLOOKUP(W129,'Preisindizes Gas 2023 Bas.''15'!$J$8:$P$98,6,FALSE)</f>
        <v>29.1</v>
      </c>
      <c r="X131" s="255">
        <f>VLOOKUP(X129,'Preisindizes Gas 2023 Bas.''15'!$J$8:$P$98,6,FALSE)</f>
        <v>29.5</v>
      </c>
      <c r="Y131" s="255">
        <f>VLOOKUP(Y129,'Preisindizes Gas 2023 Bas.''15'!$J$8:$P$98,6,FALSE)</f>
        <v>28.8</v>
      </c>
      <c r="Z131" s="255">
        <f>VLOOKUP(Z129,'Preisindizes Gas 2023 Bas.''15'!$J$8:$P$98,6,FALSE)</f>
        <v>29</v>
      </c>
      <c r="AA131" s="255">
        <f>VLOOKUP(AA129,'Preisindizes Gas 2023 Bas.''15'!$J$8:$P$98,6,FALSE)</f>
        <v>27.8</v>
      </c>
      <c r="AB131" s="255">
        <f>VLOOKUP(AB129,'Preisindizes Gas 2023 Bas.''15'!$J$8:$P$98,6,FALSE)</f>
        <v>29.3</v>
      </c>
      <c r="AC131" s="255">
        <f>VLOOKUP(AC129,'Preisindizes Gas 2023 Bas.''15'!$J$8:$P$98,6,FALSE)</f>
        <v>30.6</v>
      </c>
      <c r="AD131" s="255">
        <f>VLOOKUP(AD129,'Preisindizes Gas 2023 Bas.''15'!$J$8:$P$98,6,FALSE)</f>
        <v>35.799999999999997</v>
      </c>
      <c r="AE131" s="255">
        <f>VLOOKUP(AE129,'Preisindizes Gas 2023 Bas.''15'!$J$8:$P$98,6,FALSE)</f>
        <v>38.700000000000003</v>
      </c>
      <c r="AF131" s="255">
        <f>VLOOKUP(AF129,'Preisindizes Gas 2023 Bas.''15'!$J$8:$P$98,6,FALSE)</f>
        <v>40</v>
      </c>
      <c r="AG131" s="255">
        <f>VLOOKUP(AG129,'Preisindizes Gas 2023 Bas.''15'!$J$8:$P$98,6,FALSE)</f>
        <v>41.6</v>
      </c>
      <c r="AH131" s="255">
        <f>VLOOKUP(AH129,'Preisindizes Gas 2023 Bas.''15'!$J$8:$P$98,6,FALSE)</f>
        <v>44.4</v>
      </c>
      <c r="AI131" s="255">
        <f>VLOOKUP(AI129,'Preisindizes Gas 2023 Bas.''15'!$J$8:$P$98,6,FALSE)</f>
        <v>45.2</v>
      </c>
      <c r="AJ131" s="255">
        <f>VLOOKUP(AJ129,'Preisindizes Gas 2023 Bas.''15'!$J$8:$P$98,6,FALSE)</f>
        <v>46.2</v>
      </c>
      <c r="AK131" s="255">
        <f>VLOOKUP(AK129,'Preisindizes Gas 2023 Bas.''15'!$J$8:$P$98,6,FALSE)</f>
        <v>47.8</v>
      </c>
      <c r="AL131" s="255">
        <f>VLOOKUP(AL129,'Preisindizes Gas 2023 Bas.''15'!$J$8:$P$98,6,FALSE)</f>
        <v>50.5</v>
      </c>
      <c r="AM131" s="255">
        <f>VLOOKUP(AM129,'Preisindizes Gas 2023 Bas.''15'!$J$8:$P$98,6,FALSE)</f>
        <v>55.5</v>
      </c>
      <c r="AN131" s="255">
        <f>VLOOKUP(AN129,'Preisindizes Gas 2023 Bas.''15'!$J$8:$P$98,6,FALSE)</f>
        <v>61.4</v>
      </c>
      <c r="AO131" s="255">
        <f>VLOOKUP(AO129,'Preisindizes Gas 2023 Bas.''15'!$J$8:$P$98,6,FALSE)</f>
        <v>63.1</v>
      </c>
      <c r="AP131" s="255">
        <f>VLOOKUP(AP129,'Preisindizes Gas 2023 Bas.''15'!$J$8:$P$98,6,FALSE)</f>
        <v>61.9</v>
      </c>
      <c r="AQ131" s="255">
        <f>VLOOKUP(AQ129,'Preisindizes Gas 2023 Bas.''15'!$J$8:$P$98,6,FALSE)</f>
        <v>61.6</v>
      </c>
      <c r="AR131" s="255">
        <f>VLOOKUP(AR129,'Preisindizes Gas 2023 Bas.''15'!$J$8:$P$98,6,FALSE)</f>
        <v>62.4</v>
      </c>
      <c r="AS131" s="255">
        <f>VLOOKUP(AS129,'Preisindizes Gas 2023 Bas.''15'!$J$8:$P$98,6,FALSE)</f>
        <v>62.5</v>
      </c>
      <c r="AT131" s="255">
        <f>VLOOKUP(AT129,'Preisindizes Gas 2023 Bas.''15'!$J$8:$P$98,6,FALSE)</f>
        <v>63.9</v>
      </c>
      <c r="AU131" s="255">
        <f>VLOOKUP(AU129,'Preisindizes Gas 2023 Bas.''15'!$J$8:$P$98,6,FALSE)</f>
        <v>65.099999999999994</v>
      </c>
      <c r="AV131" s="255">
        <f>VLOOKUP(AV129,'Preisindizes Gas 2023 Bas.''15'!$J$8:$P$98,6,FALSE)</f>
        <v>66</v>
      </c>
      <c r="AW131" s="255">
        <f>VLOOKUP(AW129,'Preisindizes Gas 2023 Bas.''15'!$J$8:$P$98,6,FALSE)</f>
        <v>68</v>
      </c>
      <c r="AX131" s="255">
        <f>VLOOKUP(AX129,'Preisindizes Gas 2023 Bas.''15'!$J$8:$P$98,6,FALSE)</f>
        <v>72.599999999999994</v>
      </c>
      <c r="AY131" s="255">
        <f>VLOOKUP(AY129,'Preisindizes Gas 2023 Bas.''15'!$J$8:$P$98,6,FALSE)</f>
        <v>77.900000000000006</v>
      </c>
      <c r="AZ131" s="255">
        <f>VLOOKUP(AZ129,'Preisindizes Gas 2023 Bas.''15'!$J$8:$P$98,6,FALSE)</f>
        <v>82.9</v>
      </c>
      <c r="BA131" s="255">
        <f>VLOOKUP(BA129,'Preisindizes Gas 2023 Bas.''15'!$J$8:$P$98,6,FALSE)</f>
        <v>85.3</v>
      </c>
      <c r="BB131" s="255">
        <f>VLOOKUP(BB129,'Preisindizes Gas 2023 Bas.''15'!$J$8:$P$98,6,FALSE)</f>
        <v>86.3</v>
      </c>
      <c r="BC131" s="255">
        <f>VLOOKUP(BC129,'Preisindizes Gas 2023 Bas.''15'!$J$8:$P$98,6,FALSE)</f>
        <v>87.1</v>
      </c>
      <c r="BD131" s="255">
        <f>VLOOKUP(BD129,'Preisindizes Gas 2023 Bas.''15'!$J$8:$P$98,6,FALSE)</f>
        <v>85.6</v>
      </c>
      <c r="BE131" s="255">
        <f>VLOOKUP(BE129,'Preisindizes Gas 2023 Bas.''15'!$J$8:$P$98,6,FALSE)</f>
        <v>84.1</v>
      </c>
      <c r="BF131" s="255">
        <f>VLOOKUP(BF129,'Preisindizes Gas 2023 Bas.''15'!$J$8:$P$98,6,FALSE)</f>
        <v>82.6</v>
      </c>
      <c r="BG131" s="255">
        <f>VLOOKUP(BG129,'Preisindizes Gas 2023 Bas.''15'!$J$8:$P$98,6,FALSE)</f>
        <v>82.2</v>
      </c>
      <c r="BH131" s="255">
        <f>VLOOKUP(BH129,'Preisindizes Gas 2023 Bas.''15'!$J$8:$P$98,6,FALSE)</f>
        <v>82.4</v>
      </c>
      <c r="BI131" s="255">
        <f>VLOOKUP(BI129,'Preisindizes Gas 2023 Bas.''15'!$J$8:$P$98,6,FALSE)</f>
        <v>82.2</v>
      </c>
      <c r="BJ131" s="255">
        <f>VLOOKUP(BJ129,'Preisindizes Gas 2023 Bas.''15'!$J$8:$P$98,6,FALSE)</f>
        <v>82</v>
      </c>
      <c r="BK131" s="255">
        <f>VLOOKUP(BK129,'Preisindizes Gas 2023 Bas.''15'!$J$8:$P$98,6,FALSE)</f>
        <v>81.7</v>
      </c>
      <c r="BL131" s="255">
        <f>VLOOKUP(BL129,'Preisindizes Gas 2023 Bas.''15'!$J$8:$P$98,6,FALSE)</f>
        <v>81.7</v>
      </c>
      <c r="BM131" s="255">
        <f>VLOOKUP(BM129,'Preisindizes Gas 2023 Bas.''15'!$J$8:$P$98,6,FALSE)</f>
        <v>81.8</v>
      </c>
      <c r="BN131" s="255">
        <f>VLOOKUP(BN129,'Preisindizes Gas 2023 Bas.''15'!$J$8:$P$98,6,FALSE)</f>
        <v>83.8</v>
      </c>
      <c r="BO131" s="255">
        <f>VLOOKUP(BO129,'Preisindizes Gas 2023 Bas.''15'!$J$8:$P$98,6,FALSE)</f>
        <v>86.4</v>
      </c>
      <c r="BP131" s="255">
        <f>VLOOKUP(BP129,'Preisindizes Gas 2023 Bas.''15'!$J$8:$P$98,6,FALSE)</f>
        <v>89</v>
      </c>
      <c r="BQ131" s="255">
        <f>VLOOKUP(BQ129,'Preisindizes Gas 2023 Bas.''15'!$J$8:$P$98,6,FALSE)</f>
        <v>90.5</v>
      </c>
      <c r="BR131" s="255">
        <f>VLOOKUP(BR129,'Preisindizes Gas 2023 Bas.''15'!$J$8:$P$98,6,FALSE)</f>
        <v>91</v>
      </c>
      <c r="BS131" s="255">
        <f>VLOOKUP(BS129,'Preisindizes Gas 2023 Bas.''15'!$J$8:$P$98,6,FALSE)</f>
        <v>92.7</v>
      </c>
      <c r="BT131" s="255">
        <f>VLOOKUP(BT129,'Preisindizes Gas 2023 Bas.''15'!$J$8:$P$98,6,FALSE)</f>
        <v>95.1</v>
      </c>
      <c r="BU131" s="255">
        <f>VLOOKUP(BU129,'Preisindizes Gas 2023 Bas.''15'!$J$8:$P$98,6,FALSE)</f>
        <v>96.7</v>
      </c>
      <c r="BV131" s="255">
        <f>VLOOKUP(BV129,'Preisindizes Gas 2023 Bas.''15'!$J$8:$P$98,6,FALSE)</f>
        <v>98.2</v>
      </c>
      <c r="BW131" s="255">
        <f>VLOOKUP(BW129,'Preisindizes Gas 2023 Bas.''15'!$J$8:$P$98,6,FALSE)</f>
        <v>100</v>
      </c>
      <c r="BX131" s="255">
        <f>VLOOKUP(BX129,'Preisindizes Gas 2023 Bas.''15'!$J$8:$P$98,6,FALSE)</f>
        <v>101.7</v>
      </c>
      <c r="BY131" s="255">
        <f>VLOOKUP(BY129,'Preisindizes Gas 2023 Bas.''15'!$J$8:$P$98,6,FALSE)</f>
        <v>105.3</v>
      </c>
      <c r="BZ131" s="255">
        <f>VLOOKUP(BZ129,'Preisindizes Gas 2023 Bas.''15'!$J$8:$P$98,6,FALSE)</f>
        <v>111.5</v>
      </c>
      <c r="CA131" s="255">
        <f>VLOOKUP(CA129,'Preisindizes Gas 2023 Bas.''15'!$J$8:$P$98,6,FALSE)</f>
        <v>117.7</v>
      </c>
      <c r="CB131" s="255">
        <f>VLOOKUP(CB129,'Preisindizes Gas 2023 Bas.''15'!$J$8:$P$98,6,FALSE)</f>
        <v>120.4</v>
      </c>
      <c r="CC131" s="255">
        <f>VLOOKUP(CC129,'Preisindizes Gas 2023 Bas.''15'!$J$8:$P$98,6,FALSE)</f>
        <v>126.3</v>
      </c>
      <c r="CD131" s="255">
        <f>VLOOKUP(CD129,'Preisindizes Gas 2023 Bas.''15'!$J$8:$P$98,6,FALSE)</f>
        <v>145.5</v>
      </c>
      <c r="CE131" s="255">
        <f>VLOOKUP(CE129,'Preisindizes Gas 2023 Bas.''15'!$J$8:$P$98,6,FALSE)</f>
        <v>159.6</v>
      </c>
    </row>
    <row r="132" spans="2:83" x14ac:dyDescent="0.6">
      <c r="B132" s="190" t="s">
        <v>170</v>
      </c>
      <c r="D132" s="255">
        <f>IF(ISNA(VLOOKUP(D129,'Preisindizes Gas 2023 Bas.''15'!$R$8:$AD$91,15,FALSE)),0,VLOOKUP(D129,'Preisindizes Gas 2023 Bas.''15'!$R$8:$AD$91,15,FALSE))</f>
        <v>0</v>
      </c>
      <c r="E132" s="255">
        <f>IF(ISNA(VLOOKUP(E129,'Preisindizes Gas 2023 Bas.''15'!$R$8:$AD$91,15,FALSE)),0,VLOOKUP(E129,'Preisindizes Gas 2023 Bas.''15'!$R$8:$AD$91,15,FALSE))</f>
        <v>0</v>
      </c>
      <c r="F132" s="255">
        <f>IF(ISNA(VLOOKUP(F129,'Preisindizes Gas 2023 Bas.''15'!$R$8:$AD$91,15,FALSE)),0,VLOOKUP(F129,'Preisindizes Gas 2023 Bas.''15'!$R$8:$AD$91,15,FALSE))</f>
        <v>0</v>
      </c>
      <c r="G132" s="255">
        <f>IF(ISNA(VLOOKUP(G129,'Preisindizes Gas 2023 Bas.''15'!$R$8:$AD$91,15,FALSE)),0,VLOOKUP(G129,'Preisindizes Gas 2023 Bas.''15'!$R$8:$AD$91,15,FALSE))</f>
        <v>0</v>
      </c>
      <c r="H132" s="255">
        <f>IF(ISNA(VLOOKUP(H129,'Preisindizes Gas 2023 Bas.''15'!$R$8:$AD$91,15,FALSE)),0,VLOOKUP(H129,'Preisindizes Gas 2023 Bas.''15'!$R$8:$AD$91,15,FALSE))</f>
        <v>0</v>
      </c>
      <c r="I132" s="255">
        <f>VLOOKUP(I129,'Preisindizes Gas 2023 Bas.''15'!$R$8:$AD$91,12,FALSE)</f>
        <v>17.600000000000001</v>
      </c>
      <c r="J132" s="255">
        <f>VLOOKUP(J129,'Preisindizes Gas 2023 Bas.''15'!$R$8:$AD$91,12,FALSE)</f>
        <v>17.5</v>
      </c>
      <c r="K132" s="255">
        <f>VLOOKUP(K129,'Preisindizes Gas 2023 Bas.''15'!$R$8:$AD$91,12,FALSE)</f>
        <v>20.9</v>
      </c>
      <c r="L132" s="255">
        <f>VLOOKUP(L129,'Preisindizes Gas 2023 Bas.''15'!$R$8:$AD$91,12,FALSE)</f>
        <v>25.6</v>
      </c>
      <c r="M132" s="255">
        <f>VLOOKUP(M129,'Preisindizes Gas 2023 Bas.''15'!$R$8:$AD$91,12,FALSE)</f>
        <v>25.8</v>
      </c>
      <c r="N132" s="255">
        <f>VLOOKUP(N129,'Preisindizes Gas 2023 Bas.''15'!$R$8:$AD$91,12,FALSE)</f>
        <v>25.4</v>
      </c>
      <c r="O132" s="255">
        <f>VLOOKUP(O129,'Preisindizes Gas 2023 Bas.''15'!$R$8:$AD$91,12,FALSE)</f>
        <v>26.5</v>
      </c>
      <c r="P132" s="255">
        <f>VLOOKUP(P129,'Preisindizes Gas 2023 Bas.''15'!$R$8:$AD$91,12,FALSE)</f>
        <v>27.2</v>
      </c>
      <c r="Q132" s="255">
        <f>VLOOKUP(Q129,'Preisindizes Gas 2023 Bas.''15'!$R$8:$AD$91,12,FALSE)</f>
        <v>28.5</v>
      </c>
      <c r="R132" s="255">
        <f>VLOOKUP(R129,'Preisindizes Gas 2023 Bas.''15'!$R$8:$AD$91,12,FALSE)</f>
        <v>29.2</v>
      </c>
      <c r="S132" s="255">
        <f>VLOOKUP(S129,'Preisindizes Gas 2023 Bas.''15'!$R$8:$AD$91,12,FALSE)</f>
        <v>30</v>
      </c>
      <c r="T132" s="255">
        <f>VLOOKUP(T129,'Preisindizes Gas 2023 Bas.''15'!$R$8:$AD$91,12,FALSE)</f>
        <v>31</v>
      </c>
      <c r="U132" s="255">
        <f>VLOOKUP(U129,'Preisindizes Gas 2023 Bas.''15'!$R$8:$AD$91,12,FALSE)</f>
        <v>32.1</v>
      </c>
      <c r="V132" s="255">
        <f>VLOOKUP(V129,'Preisindizes Gas 2023 Bas.''15'!$R$8:$AD$91,12,FALSE)</f>
        <v>32.9</v>
      </c>
      <c r="W132" s="255">
        <f>VLOOKUP(W129,'Preisindizes Gas 2023 Bas.''15'!$R$8:$AD$91,12,FALSE)</f>
        <v>33.4</v>
      </c>
      <c r="X132" s="255">
        <f>VLOOKUP(X129,'Preisindizes Gas 2023 Bas.''15'!$R$8:$AD$91,12,FALSE)</f>
        <v>33.700000000000003</v>
      </c>
      <c r="Y132" s="255">
        <f>VLOOKUP(Y129,'Preisindizes Gas 2023 Bas.''15'!$R$8:$AD$91,12,FALSE)</f>
        <v>33.200000000000003</v>
      </c>
      <c r="Z132" s="255">
        <f>VLOOKUP(Z129,'Preisindizes Gas 2023 Bas.''15'!$R$8:$AD$91,12,FALSE)</f>
        <v>33.299999999999997</v>
      </c>
      <c r="AA132" s="255">
        <f>VLOOKUP(AA129,'Preisindizes Gas 2023 Bas.''15'!$R$8:$AD$91,12,FALSE)</f>
        <v>31.6</v>
      </c>
      <c r="AB132" s="255">
        <f>VLOOKUP(AB129,'Preisindizes Gas 2023 Bas.''15'!$R$8:$AD$91,12,FALSE)</f>
        <v>32.299999999999997</v>
      </c>
      <c r="AC132" s="255">
        <f>VLOOKUP(AC129,'Preisindizes Gas 2023 Bas.''15'!$R$8:$AD$91,12,FALSE)</f>
        <v>33.5</v>
      </c>
      <c r="AD132" s="255">
        <f>VLOOKUP(AD129,'Preisindizes Gas 2023 Bas.''15'!$R$8:$AD$91,12,FALSE)</f>
        <v>37.6</v>
      </c>
      <c r="AE132" s="255">
        <f>VLOOKUP(AE129,'Preisindizes Gas 2023 Bas.''15'!$R$8:$AD$91,12,FALSE)</f>
        <v>39.700000000000003</v>
      </c>
      <c r="AF132" s="255">
        <f>VLOOKUP(AF129,'Preisindizes Gas 2023 Bas.''15'!$R$8:$AD$91,12,FALSE)</f>
        <v>40.4</v>
      </c>
      <c r="AG132" s="255">
        <f>VLOOKUP(AG129,'Preisindizes Gas 2023 Bas.''15'!$R$8:$AD$91,12,FALSE)</f>
        <v>42.8</v>
      </c>
      <c r="AH132" s="255">
        <f>VLOOKUP(AH129,'Preisindizes Gas 2023 Bas.''15'!$R$8:$AD$91,12,FALSE)</f>
        <v>47</v>
      </c>
      <c r="AI132" s="255">
        <f>VLOOKUP(AI129,'Preisindizes Gas 2023 Bas.''15'!$R$8:$AD$91,12,FALSE)</f>
        <v>46.7</v>
      </c>
      <c r="AJ132" s="255">
        <f>VLOOKUP(AJ129,'Preisindizes Gas 2023 Bas.''15'!$R$8:$AD$91,12,FALSE)</f>
        <v>47.9</v>
      </c>
      <c r="AK132" s="255">
        <f>VLOOKUP(AK129,'Preisindizes Gas 2023 Bas.''15'!$R$8:$AD$91,12,FALSE)</f>
        <v>48.3</v>
      </c>
      <c r="AL132" s="255">
        <f>VLOOKUP(AL129,'Preisindizes Gas 2023 Bas.''15'!$R$8:$AD$91,12,FALSE)</f>
        <v>50.5</v>
      </c>
      <c r="AM132" s="255">
        <f>VLOOKUP(AM129,'Preisindizes Gas 2023 Bas.''15'!$R$8:$AD$91,12,FALSE)</f>
        <v>53.7</v>
      </c>
      <c r="AN132" s="255">
        <f>VLOOKUP(AN129,'Preisindizes Gas 2023 Bas.''15'!$R$8:$AD$91,12,FALSE)</f>
        <v>57.4</v>
      </c>
      <c r="AO132" s="255">
        <f>VLOOKUP(AO129,'Preisindizes Gas 2023 Bas.''15'!$R$8:$AD$91,12,FALSE)</f>
        <v>58.8</v>
      </c>
      <c r="AP132" s="255">
        <f>VLOOKUP(AP129,'Preisindizes Gas 2023 Bas.''15'!$R$8:$AD$91,12,FALSE)</f>
        <v>61.2</v>
      </c>
      <c r="AQ132" s="255">
        <f>VLOOKUP(AQ129,'Preisindizes Gas 2023 Bas.''15'!$R$8:$AD$91,12,FALSE)</f>
        <v>60</v>
      </c>
      <c r="AR132" s="255">
        <f>VLOOKUP(AR129,'Preisindizes Gas 2023 Bas.''15'!$R$8:$AD$91,12,FALSE)</f>
        <v>60.9</v>
      </c>
      <c r="AS132" s="255">
        <f>VLOOKUP(AS129,'Preisindizes Gas 2023 Bas.''15'!$R$8:$AD$91,12,FALSE)</f>
        <v>62.6</v>
      </c>
      <c r="AT132" s="255">
        <f>VLOOKUP(AT129,'Preisindizes Gas 2023 Bas.''15'!$R$8:$AD$91,12,FALSE)</f>
        <v>63.9</v>
      </c>
      <c r="AU132" s="255">
        <f>VLOOKUP(AU129,'Preisindizes Gas 2023 Bas.''15'!$R$8:$AD$91,12,FALSE)</f>
        <v>63.4</v>
      </c>
      <c r="AV132" s="255">
        <f>VLOOKUP(AV129,'Preisindizes Gas 2023 Bas.''15'!$R$8:$AD$91,12,FALSE)</f>
        <v>64.3</v>
      </c>
      <c r="AW132" s="255">
        <f>VLOOKUP(AW129,'Preisindizes Gas 2023 Bas.''15'!$R$8:$AD$91,12,FALSE)</f>
        <v>66.7</v>
      </c>
      <c r="AX132" s="255">
        <f>VLOOKUP(AX129,'Preisindizes Gas 2023 Bas.''15'!$R$8:$AD$91,12,FALSE)</f>
        <v>69.8</v>
      </c>
      <c r="AY132" s="255">
        <f>VLOOKUP(AY129,'Preisindizes Gas 2023 Bas.''15'!$R$8:$AD$91,12,FALSE)</f>
        <v>72.7</v>
      </c>
      <c r="AZ132" s="255">
        <f>VLOOKUP(AZ129,'Preisindizes Gas 2023 Bas.''15'!$R$8:$AD$91,12,FALSE)</f>
        <v>75.7</v>
      </c>
      <c r="BA132" s="255">
        <f>VLOOKUP(BA129,'Preisindizes Gas 2023 Bas.''15'!$R$8:$AD$91,12,FALSE)</f>
        <v>74.599999999999994</v>
      </c>
      <c r="BB132" s="255">
        <f>VLOOKUP(BB129,'Preisindizes Gas 2023 Bas.''15'!$R$8:$AD$91,12,FALSE)</f>
        <v>75.5</v>
      </c>
      <c r="BC132" s="255">
        <f>VLOOKUP(BC129,'Preisindizes Gas 2023 Bas.''15'!$R$8:$AD$91,12,FALSE)</f>
        <v>78.3</v>
      </c>
      <c r="BD132" s="255">
        <f>VLOOKUP(BD129,'Preisindizes Gas 2023 Bas.''15'!$R$8:$AD$91,12,FALSE)</f>
        <v>76.7</v>
      </c>
      <c r="BE132" s="255">
        <f>VLOOKUP(BE129,'Preisindizes Gas 2023 Bas.''15'!$R$8:$AD$91,12,FALSE)</f>
        <v>75.7</v>
      </c>
      <c r="BF132" s="255">
        <f>VLOOKUP(BF129,'Preisindizes Gas 2023 Bas.''15'!$R$8:$AD$91,12,FALSE)</f>
        <v>75.3</v>
      </c>
      <c r="BG132" s="255">
        <f>VLOOKUP(BG129,'Preisindizes Gas 2023 Bas.''15'!$R$8:$AD$91,12,FALSE)</f>
        <v>74.2</v>
      </c>
      <c r="BH132" s="255">
        <f>VLOOKUP(BH129,'Preisindizes Gas 2023 Bas.''15'!$R$8:$AD$91,12,FALSE)</f>
        <v>76.099999999999994</v>
      </c>
      <c r="BI132" s="255">
        <f>VLOOKUP(BI129,'Preisindizes Gas 2023 Bas.''15'!$R$8:$AD$91,12,FALSE)</f>
        <v>77.2</v>
      </c>
      <c r="BJ132" s="255">
        <f>VLOOKUP(BJ129,'Preisindizes Gas 2023 Bas.''15'!$R$8:$AD$91,12,FALSE)</f>
        <v>77</v>
      </c>
      <c r="BK132" s="255">
        <f>VLOOKUP(BK129,'Preisindizes Gas 2023 Bas.''15'!$R$8:$AD$91,12,FALSE)</f>
        <v>77.599999999999994</v>
      </c>
      <c r="BL132" s="255">
        <f>VLOOKUP(BL129,'Preisindizes Gas 2023 Bas.''15'!$R$8:$AD$91,12,FALSE)</f>
        <v>81.599999999999994</v>
      </c>
      <c r="BM132" s="255">
        <f>VLOOKUP(BM129,'Preisindizes Gas 2023 Bas.''15'!$R$8:$AD$91,12,FALSE)</f>
        <v>85.7</v>
      </c>
      <c r="BN132" s="255">
        <f>VLOOKUP(BN129,'Preisindizes Gas 2023 Bas.''15'!$R$8:$AD$91,12,FALSE)</f>
        <v>87.7</v>
      </c>
      <c r="BO132" s="255">
        <f>VLOOKUP(BO129,'Preisindizes Gas 2023 Bas.''15'!$R$8:$AD$91,12,FALSE)</f>
        <v>93.1</v>
      </c>
      <c r="BP132" s="255">
        <f>VLOOKUP(BP129,'Preisindizes Gas 2023 Bas.''15'!$R$8:$AD$91,12,FALSE)</f>
        <v>98</v>
      </c>
      <c r="BQ132" s="255">
        <f>VLOOKUP(BQ129,'Preisindizes Gas 2023 Bas.''15'!$R$8:$AD$91,12,FALSE)</f>
        <v>94.7</v>
      </c>
      <c r="BR132" s="255">
        <f>VLOOKUP(BR129,'Preisindizes Gas 2023 Bas.''15'!$R$8:$AD$91,12,FALSE)</f>
        <v>94.3</v>
      </c>
      <c r="BS132" s="255">
        <f>VLOOKUP(BS129,'Preisindizes Gas 2023 Bas.''15'!$R$8:$AD$91,12,FALSE)</f>
        <v>98.9</v>
      </c>
      <c r="BT132" s="255">
        <f>VLOOKUP(BT129,'Preisindizes Gas 2023 Bas.''15'!$R$8:$AD$91,12,FALSE)</f>
        <v>100.5</v>
      </c>
      <c r="BU132" s="255">
        <f>VLOOKUP(BU129,'Preisindizes Gas 2023 Bas.''15'!$R$8:$AD$91,12,FALSE)</f>
        <v>99.5</v>
      </c>
      <c r="BV132" s="255">
        <f>VLOOKUP(BV129,'Preisindizes Gas 2023 Bas.''15'!$R$8:$AD$91,12,FALSE)</f>
        <v>99.9</v>
      </c>
      <c r="BW132" s="255">
        <f>VLOOKUP(BW129,'Preisindizes Gas 2023 Bas.''15'!$R$8:$AD$91,12,FALSE)</f>
        <v>100</v>
      </c>
      <c r="BX132" s="255">
        <f>VLOOKUP(BX129,'Preisindizes Gas 2023 Bas.''15'!$R$8:$AD$91,12,FALSE)</f>
        <v>99.4</v>
      </c>
      <c r="BY132" s="255">
        <f>VLOOKUP(BY129,'Preisindizes Gas 2023 Bas.''15'!$R$8:$AD$91,12,FALSE)</f>
        <v>104.6</v>
      </c>
      <c r="BZ132" s="255">
        <f>VLOOKUP(BZ129,'Preisindizes Gas 2023 Bas.''15'!$R$8:$AD$91,12,FALSE)</f>
        <v>111.3</v>
      </c>
      <c r="CA132" s="255">
        <f>VLOOKUP(CA129,'Preisindizes Gas 2023 Bas.''15'!$R$8:$AD$91,12,FALSE)</f>
        <v>115.1</v>
      </c>
      <c r="CB132" s="255">
        <f>VLOOKUP(CB129,'Preisindizes Gas 2023 Bas.''15'!$R$8:$AD$91,12,FALSE)</f>
        <v>115.2</v>
      </c>
      <c r="CC132" s="255">
        <f>VLOOKUP(CC129,'Preisindizes Gas 2023 Bas.''15'!$R$8:$AD$91,12,FALSE)</f>
        <v>125.5</v>
      </c>
      <c r="CD132" s="255">
        <f>VLOOKUP(CD129,'Preisindizes Gas 2023 Bas.''15'!$R$8:$AD$91,12,FALSE)</f>
        <v>153.1</v>
      </c>
      <c r="CE132" s="255">
        <f>VLOOKUP(CE129,'Preisindizes Gas 2023 Bas.''15'!$R$8:$AD$91,12,FALSE)</f>
        <v>161.80000000000001</v>
      </c>
    </row>
    <row r="133" spans="2:83" x14ac:dyDescent="0.6">
      <c r="B133" s="190" t="s">
        <v>171</v>
      </c>
      <c r="D133" s="255">
        <f>IF(ISNA(VLOOKUP(D129,'Preisindizes Gas 2023 Bas.''15'!$AF$8:$AJ$91,4,FALSE)),0,VLOOKUP(D129,'Preisindizes Gas 2023 Bas.''15'!$AF$8:$AJ$91,4,FALSE))</f>
        <v>0</v>
      </c>
      <c r="E133" s="255">
        <f>IF(ISNA(VLOOKUP(E129,'Preisindizes Gas 2023 Bas.''15'!$AF$8:$AJ$91,4,FALSE)),0,VLOOKUP(E129,'Preisindizes Gas 2023 Bas.''15'!$AF$8:$AJ$91,4,FALSE))</f>
        <v>0</v>
      </c>
      <c r="F133" s="255">
        <f>IF(ISNA(VLOOKUP(F129,'Preisindizes Gas 2023 Bas.''15'!$AF$8:$AJ$91,4,FALSE)),0,VLOOKUP(F129,'Preisindizes Gas 2023 Bas.''15'!$AF$8:$AJ$91,4,FALSE))</f>
        <v>0</v>
      </c>
      <c r="G133" s="255">
        <f>IF(ISNA(VLOOKUP(G129,'Preisindizes Gas 2023 Bas.''15'!$AF$8:$AJ$91,4,FALSE)),0,VLOOKUP(G129,'Preisindizes Gas 2023 Bas.''15'!$AF$8:$AJ$91,4,FALSE))</f>
        <v>0</v>
      </c>
      <c r="H133" s="255">
        <f>IF(ISNA(VLOOKUP(H129,'Preisindizes Gas 2023 Bas.''15'!$AF$8:$AJ$91,4,FALSE)),0,VLOOKUP(H129,'Preisindizes Gas 2023 Bas.''15'!$AF$8:$AJ$91,4,FALSE))</f>
        <v>0</v>
      </c>
      <c r="I133" s="255">
        <f>VLOOKUP(I129,'Preisindizes Gas 2023 Bas.''15'!$AF$8:$AJ$91,4,FALSE)</f>
        <v>27.7</v>
      </c>
      <c r="J133" s="255">
        <f>VLOOKUP(J129,'Preisindizes Gas 2023 Bas.''15'!$AF$8:$AJ$91,4,FALSE)</f>
        <v>27</v>
      </c>
      <c r="K133" s="255">
        <f>VLOOKUP(K129,'Preisindizes Gas 2023 Bas.''15'!$AF$8:$AJ$91,4,FALSE)</f>
        <v>32</v>
      </c>
      <c r="L133" s="255">
        <f>VLOOKUP(L129,'Preisindizes Gas 2023 Bas.''15'!$AF$8:$AJ$91,4,FALSE)</f>
        <v>32.700000000000003</v>
      </c>
      <c r="M133" s="255">
        <f>VLOOKUP(M129,'Preisindizes Gas 2023 Bas.''15'!$AF$8:$AJ$91,4,FALSE)</f>
        <v>31.9</v>
      </c>
      <c r="N133" s="255">
        <f>VLOOKUP(N129,'Preisindizes Gas 2023 Bas.''15'!$AF$8:$AJ$91,4,FALSE)</f>
        <v>31.4</v>
      </c>
      <c r="O133" s="255">
        <f>VLOOKUP(O129,'Preisindizes Gas 2023 Bas.''15'!$AF$8:$AJ$91,4,FALSE)</f>
        <v>32</v>
      </c>
      <c r="P133" s="255">
        <f>VLOOKUP(P129,'Preisindizes Gas 2023 Bas.''15'!$AF$8:$AJ$91,4,FALSE)</f>
        <v>32.5</v>
      </c>
      <c r="Q133" s="255">
        <f>VLOOKUP(Q129,'Preisindizes Gas 2023 Bas.''15'!$AF$8:$AJ$91,4,FALSE)</f>
        <v>33.1</v>
      </c>
      <c r="R133" s="255">
        <f>VLOOKUP(R129,'Preisindizes Gas 2023 Bas.''15'!$AF$8:$AJ$91,4,FALSE)</f>
        <v>32.9</v>
      </c>
      <c r="S133" s="255">
        <f>VLOOKUP(S129,'Preisindizes Gas 2023 Bas.''15'!$AF$8:$AJ$91,4,FALSE)</f>
        <v>32.700000000000003</v>
      </c>
      <c r="T133" s="255">
        <f>VLOOKUP(T129,'Preisindizes Gas 2023 Bas.''15'!$AF$8:$AJ$91,4,FALSE)</f>
        <v>33.1</v>
      </c>
      <c r="U133" s="255">
        <f>VLOOKUP(U129,'Preisindizes Gas 2023 Bas.''15'!$AF$8:$AJ$91,4,FALSE)</f>
        <v>33.5</v>
      </c>
      <c r="V133" s="255">
        <f>VLOOKUP(V129,'Preisindizes Gas 2023 Bas.''15'!$AF$8:$AJ$91,4,FALSE)</f>
        <v>33.700000000000003</v>
      </c>
      <c r="W133" s="255">
        <f>VLOOKUP(W129,'Preisindizes Gas 2023 Bas.''15'!$AF$8:$AJ$91,4,FALSE)</f>
        <v>34</v>
      </c>
      <c r="X133" s="255">
        <f>VLOOKUP(X129,'Preisindizes Gas 2023 Bas.''15'!$AF$8:$AJ$91,4,FALSE)</f>
        <v>34.5</v>
      </c>
      <c r="Y133" s="255">
        <f>VLOOKUP(Y129,'Preisindizes Gas 2023 Bas.''15'!$AF$8:$AJ$91,4,FALSE)</f>
        <v>35.299999999999997</v>
      </c>
      <c r="Z133" s="255">
        <f>VLOOKUP(Z129,'Preisindizes Gas 2023 Bas.''15'!$AF$8:$AJ$91,4,FALSE)</f>
        <v>35.799999999999997</v>
      </c>
      <c r="AA133" s="255">
        <f>VLOOKUP(AA129,'Preisindizes Gas 2023 Bas.''15'!$AF$8:$AJ$91,4,FALSE)</f>
        <v>35.4</v>
      </c>
      <c r="AB133" s="255">
        <f>VLOOKUP(AB129,'Preisindizes Gas 2023 Bas.''15'!$AF$8:$AJ$91,4,FALSE)</f>
        <v>35.299999999999997</v>
      </c>
      <c r="AC133" s="255">
        <f>VLOOKUP(AC129,'Preisindizes Gas 2023 Bas.''15'!$AF$8:$AJ$91,4,FALSE)</f>
        <v>35.9</v>
      </c>
      <c r="AD133" s="255">
        <f>VLOOKUP(AD129,'Preisindizes Gas 2023 Bas.''15'!$AF$8:$AJ$91,4,FALSE)</f>
        <v>37.700000000000003</v>
      </c>
      <c r="AE133" s="255">
        <f>VLOOKUP(AE129,'Preisindizes Gas 2023 Bas.''15'!$AF$8:$AJ$91,4,FALSE)</f>
        <v>39.200000000000003</v>
      </c>
      <c r="AF133" s="255">
        <f>VLOOKUP(AF129,'Preisindizes Gas 2023 Bas.''15'!$AF$8:$AJ$91,4,FALSE)</f>
        <v>40.4</v>
      </c>
      <c r="AG133" s="255">
        <f>VLOOKUP(AG129,'Preisindizes Gas 2023 Bas.''15'!$AF$8:$AJ$91,4,FALSE)</f>
        <v>43</v>
      </c>
      <c r="AH133" s="255">
        <f>VLOOKUP(AH129,'Preisindizes Gas 2023 Bas.''15'!$AF$8:$AJ$91,4,FALSE)</f>
        <v>48.8</v>
      </c>
      <c r="AI133" s="255">
        <f>VLOOKUP(AI129,'Preisindizes Gas 2023 Bas.''15'!$AF$8:$AJ$91,4,FALSE)</f>
        <v>51</v>
      </c>
      <c r="AJ133" s="255">
        <f>VLOOKUP(AJ129,'Preisindizes Gas 2023 Bas.''15'!$AF$8:$AJ$91,4,FALSE)</f>
        <v>52.9</v>
      </c>
      <c r="AK133" s="255">
        <f>VLOOKUP(AK129,'Preisindizes Gas 2023 Bas.''15'!$AF$8:$AJ$91,4,FALSE)</f>
        <v>54.5</v>
      </c>
      <c r="AL133" s="255">
        <f>VLOOKUP(AL129,'Preisindizes Gas 2023 Bas.''15'!$AF$8:$AJ$91,4,FALSE)</f>
        <v>55.1</v>
      </c>
      <c r="AM133" s="255">
        <f>VLOOKUP(AM129,'Preisindizes Gas 2023 Bas.''15'!$AF$8:$AJ$91,4,FALSE)</f>
        <v>57.1</v>
      </c>
      <c r="AN133" s="255">
        <f>VLOOKUP(AN129,'Preisindizes Gas 2023 Bas.''15'!$AF$8:$AJ$91,4,FALSE)</f>
        <v>60.9</v>
      </c>
      <c r="AO133" s="255">
        <f>VLOOKUP(AO129,'Preisindizes Gas 2023 Bas.''15'!$AF$8:$AJ$91,4,FALSE)</f>
        <v>65</v>
      </c>
      <c r="AP133" s="255">
        <f>VLOOKUP(AP129,'Preisindizes Gas 2023 Bas.''15'!$AF$8:$AJ$91,4,FALSE)</f>
        <v>69.099999999999994</v>
      </c>
      <c r="AQ133" s="255">
        <f>VLOOKUP(AQ129,'Preisindizes Gas 2023 Bas.''15'!$AF$8:$AJ$91,4,FALSE)</f>
        <v>70.3</v>
      </c>
      <c r="AR133" s="255">
        <f>VLOOKUP(AR129,'Preisindizes Gas 2023 Bas.''15'!$AF$8:$AJ$91,4,FALSE)</f>
        <v>72.3</v>
      </c>
      <c r="AS133" s="255">
        <f>VLOOKUP(AS129,'Preisindizes Gas 2023 Bas.''15'!$AF$8:$AJ$91,4,FALSE)</f>
        <v>73.900000000000006</v>
      </c>
      <c r="AT133" s="255">
        <f>VLOOKUP(AT129,'Preisindizes Gas 2023 Bas.''15'!$AF$8:$AJ$91,4,FALSE)</f>
        <v>73.3</v>
      </c>
      <c r="AU133" s="255">
        <f>VLOOKUP(AU129,'Preisindizes Gas 2023 Bas.''15'!$AF$8:$AJ$91,4,FALSE)</f>
        <v>71.599999999999994</v>
      </c>
      <c r="AV133" s="255">
        <f>VLOOKUP(AV129,'Preisindizes Gas 2023 Bas.''15'!$AF$8:$AJ$91,4,FALSE)</f>
        <v>72.7</v>
      </c>
      <c r="AW133" s="255">
        <f>VLOOKUP(AW129,'Preisindizes Gas 2023 Bas.''15'!$AF$8:$AJ$91,4,FALSE)</f>
        <v>74.599999999999994</v>
      </c>
      <c r="AX133" s="255">
        <f>VLOOKUP(AX129,'Preisindizes Gas 2023 Bas.''15'!$AF$8:$AJ$91,4,FALSE)</f>
        <v>75.8</v>
      </c>
      <c r="AY133" s="255">
        <f>VLOOKUP(AY129,'Preisindizes Gas 2023 Bas.''15'!$AF$8:$AJ$91,4,FALSE)</f>
        <v>77.400000000000006</v>
      </c>
      <c r="AZ133" s="255">
        <f>VLOOKUP(AZ129,'Preisindizes Gas 2023 Bas.''15'!$AF$8:$AJ$91,4,FALSE)</f>
        <v>78.5</v>
      </c>
      <c r="BA133" s="255">
        <f>VLOOKUP(BA129,'Preisindizes Gas 2023 Bas.''15'!$AF$8:$AJ$91,4,FALSE)</f>
        <v>78.599999999999994</v>
      </c>
      <c r="BB133" s="255">
        <f>VLOOKUP(BB129,'Preisindizes Gas 2023 Bas.''15'!$AF$8:$AJ$91,4,FALSE)</f>
        <v>78.8</v>
      </c>
      <c r="BC133" s="255">
        <f>VLOOKUP(BC129,'Preisindizes Gas 2023 Bas.''15'!$AF$8:$AJ$91,4,FALSE)</f>
        <v>80.2</v>
      </c>
      <c r="BD133" s="255">
        <f>VLOOKUP(BD129,'Preisindizes Gas 2023 Bas.''15'!$AF$8:$AJ$91,4,FALSE)</f>
        <v>78.900000000000006</v>
      </c>
      <c r="BE133" s="255">
        <f>VLOOKUP(BE129,'Preisindizes Gas 2023 Bas.''15'!$AF$8:$AJ$91,4,FALSE)</f>
        <v>79.8</v>
      </c>
      <c r="BF133" s="255">
        <f>VLOOKUP(BF129,'Preisindizes Gas 2023 Bas.''15'!$AF$8:$AJ$91,4,FALSE)</f>
        <v>79.8</v>
      </c>
      <c r="BG133" s="255">
        <f>VLOOKUP(BG129,'Preisindizes Gas 2023 Bas.''15'!$AF$8:$AJ$91,4,FALSE)</f>
        <v>78.599999999999994</v>
      </c>
      <c r="BH133" s="255">
        <f>VLOOKUP(BH129,'Preisindizes Gas 2023 Bas.''15'!$AF$8:$AJ$91,4,FALSE)</f>
        <v>80.099999999999994</v>
      </c>
      <c r="BI133" s="255">
        <f>VLOOKUP(BI129,'Preisindizes Gas 2023 Bas.''15'!$AF$8:$AJ$91,4,FALSE)</f>
        <v>82.7</v>
      </c>
      <c r="BJ133" s="255">
        <f>VLOOKUP(BJ129,'Preisindizes Gas 2023 Bas.''15'!$AF$8:$AJ$91,4,FALSE)</f>
        <v>82.2</v>
      </c>
      <c r="BK133" s="255">
        <f>VLOOKUP(BK129,'Preisindizes Gas 2023 Bas.''15'!$AF$8:$AJ$91,4,FALSE)</f>
        <v>83.4</v>
      </c>
      <c r="BL133" s="255">
        <f>VLOOKUP(BL129,'Preisindizes Gas 2023 Bas.''15'!$AF$8:$AJ$91,4,FALSE)</f>
        <v>84.6</v>
      </c>
      <c r="BM133" s="255">
        <f>VLOOKUP(BM129,'Preisindizes Gas 2023 Bas.''15'!$AF$8:$AJ$91,4,FALSE)</f>
        <v>87.8</v>
      </c>
      <c r="BN133" s="255">
        <f>VLOOKUP(BN129,'Preisindizes Gas 2023 Bas.''15'!$AF$8:$AJ$91,4,FALSE)</f>
        <v>92.5</v>
      </c>
      <c r="BO133" s="255">
        <f>VLOOKUP(BO129,'Preisindizes Gas 2023 Bas.''15'!$AF$8:$AJ$91,4,FALSE)</f>
        <v>93.6</v>
      </c>
      <c r="BP133" s="255">
        <f>VLOOKUP(BP129,'Preisindizes Gas 2023 Bas.''15'!$AF$8:$AJ$91,4,FALSE)</f>
        <v>98.4</v>
      </c>
      <c r="BQ133" s="255">
        <f>VLOOKUP(BQ129,'Preisindizes Gas 2023 Bas.''15'!$AF$8:$AJ$91,4,FALSE)</f>
        <v>95.1</v>
      </c>
      <c r="BR133" s="255">
        <f>VLOOKUP(BR129,'Preisindizes Gas 2023 Bas.''15'!$AF$8:$AJ$91,4,FALSE)</f>
        <v>95.9</v>
      </c>
      <c r="BS133" s="255">
        <f>VLOOKUP(BS129,'Preisindizes Gas 2023 Bas.''15'!$AF$8:$AJ$91,4,FALSE)</f>
        <v>100.5</v>
      </c>
      <c r="BT133" s="255">
        <f>VLOOKUP(BT129,'Preisindizes Gas 2023 Bas.''15'!$AF$8:$AJ$91,4,FALSE)</f>
        <v>101.9</v>
      </c>
      <c r="BU133" s="255">
        <f>VLOOKUP(BU129,'Preisindizes Gas 2023 Bas.''15'!$AF$8:$AJ$91,4,FALSE)</f>
        <v>102</v>
      </c>
      <c r="BV133" s="255">
        <f>VLOOKUP(BV129,'Preisindizes Gas 2023 Bas.''15'!$AF$8:$AJ$91,4,FALSE)</f>
        <v>101.3</v>
      </c>
      <c r="BW133" s="255">
        <f>VLOOKUP(BW129,'Preisindizes Gas 2023 Bas.''15'!$AF$8:$AJ$91,4,FALSE)</f>
        <v>100</v>
      </c>
      <c r="BX133" s="255">
        <f>VLOOKUP(BX129,'Preisindizes Gas 2023 Bas.''15'!$AF$8:$AJ$91,4,FALSE)</f>
        <v>98.6</v>
      </c>
      <c r="BY133" s="255">
        <f>VLOOKUP(BY129,'Preisindizes Gas 2023 Bas.''15'!$AF$8:$AJ$91,4,FALSE)</f>
        <v>101.1</v>
      </c>
      <c r="BZ133" s="255">
        <f>VLOOKUP(BZ129,'Preisindizes Gas 2023 Bas.''15'!$AF$8:$AJ$91,4,FALSE)</f>
        <v>103.5</v>
      </c>
      <c r="CA133" s="255">
        <f>VLOOKUP(CA129,'Preisindizes Gas 2023 Bas.''15'!$AF$8:$AJ$91,4,FALSE)</f>
        <v>104.7</v>
      </c>
      <c r="CB133" s="255">
        <f>VLOOKUP(CB129,'Preisindizes Gas 2023 Bas.''15'!$AF$8:$AJ$91,4,FALSE)</f>
        <v>104.2</v>
      </c>
      <c r="CC133" s="255">
        <f>VLOOKUP(CC129,'Preisindizes Gas 2023 Bas.''15'!$AF$8:$AJ$91,4,FALSE)</f>
        <v>114.6</v>
      </c>
      <c r="CD133" s="255">
        <f>VLOOKUP(CD129,'Preisindizes Gas 2023 Bas.''15'!$AF$8:$AJ$91,4,FALSE)</f>
        <v>152.1</v>
      </c>
      <c r="CE133" s="255">
        <f>VLOOKUP(CE129,'Preisindizes Gas 2023 Bas.''15'!$AF$8:$AJ$91,4,FALSE)</f>
        <v>148.9</v>
      </c>
    </row>
    <row r="134" spans="2:83" x14ac:dyDescent="0.6">
      <c r="B134" s="1" t="s">
        <v>400</v>
      </c>
      <c r="AY134" s="266">
        <v>61.9</v>
      </c>
      <c r="AZ134" s="266">
        <v>65</v>
      </c>
      <c r="BA134" s="266">
        <v>67.900000000000006</v>
      </c>
      <c r="BB134" s="266">
        <v>69.7</v>
      </c>
      <c r="BC134" s="266">
        <v>71</v>
      </c>
      <c r="BD134" s="266">
        <v>72</v>
      </c>
      <c r="BE134" s="266">
        <v>73.400000000000006</v>
      </c>
      <c r="BF134" s="266">
        <v>74</v>
      </c>
      <c r="BG134" s="266">
        <v>74.5</v>
      </c>
      <c r="BH134" s="266">
        <v>75.5</v>
      </c>
      <c r="BI134" s="266">
        <v>77</v>
      </c>
      <c r="BJ134" s="266">
        <v>78.099999999999994</v>
      </c>
      <c r="BK134" s="266">
        <v>78.900000000000006</v>
      </c>
      <c r="BL134" s="266">
        <v>80.2</v>
      </c>
      <c r="BM134" s="266">
        <v>81.5</v>
      </c>
      <c r="BN134" s="266">
        <v>82.8</v>
      </c>
      <c r="BO134" s="266">
        <v>84.7</v>
      </c>
      <c r="BP134" s="266">
        <v>86.9</v>
      </c>
      <c r="BQ134" s="266">
        <v>87.2</v>
      </c>
      <c r="BR134" s="266">
        <v>88.1</v>
      </c>
      <c r="BS134" s="266">
        <v>90</v>
      </c>
      <c r="BT134" s="266">
        <v>91.7</v>
      </c>
      <c r="BU134" s="266">
        <v>93.1</v>
      </c>
      <c r="BV134" s="266">
        <v>94</v>
      </c>
      <c r="BW134" s="266">
        <v>94.5</v>
      </c>
      <c r="BX134" s="266">
        <v>95</v>
      </c>
      <c r="BY134" s="266">
        <v>96.4</v>
      </c>
      <c r="BZ134" s="266">
        <v>98.1</v>
      </c>
      <c r="CA134" s="266">
        <v>99.5</v>
      </c>
      <c r="CB134" s="266">
        <v>100</v>
      </c>
      <c r="CC134" s="266">
        <v>103.1</v>
      </c>
      <c r="CD134" s="266">
        <v>110.2</v>
      </c>
      <c r="CE134" s="266">
        <v>116.7</v>
      </c>
    </row>
  </sheetData>
  <sheetProtection algorithmName="SHA-512" hashValue="EEaBtGd5s9Yupsr5t+5CyES4ympiE0SW/Dzu1wCRh9Nt8U1DCtQph1gElvSUCaM2r5/GnEvnEsyRl+prllVlnQ==" saltValue="PZx1Xb1MiVhxGu8lb5Yyrg==" spinCount="100000" sheet="1" objects="1" scenarios="1"/>
  <conditionalFormatting sqref="D24:CE27">
    <cfRule type="cellIs" dxfId="1" priority="2" operator="notEqual">
      <formula>0</formula>
    </cfRule>
  </conditionalFormatting>
  <conditionalFormatting sqref="D37:CE40">
    <cfRule type="cellIs" dxfId="0" priority="1" operator="notEqual">
      <formula>0</formula>
    </cfRule>
  </conditionalFormatting>
  <pageMargins left="0.70866141732283472" right="0.70866141732283472" top="0.74803149606299213" bottom="0.74803149606299213" header="0.31496062992125984" footer="0.31496062992125984"/>
  <pageSetup paperSize="9" scale="13"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BE761-7264-4BBF-BD81-8719137196A7}">
  <sheetPr>
    <tabColor theme="4"/>
    <pageSetUpPr fitToPage="1"/>
  </sheetPr>
  <dimension ref="A1:AJ113"/>
  <sheetViews>
    <sheetView zoomScale="85" zoomScaleNormal="85" workbookViewId="0">
      <pane xSplit="2" ySplit="8" topLeftCell="C17" activePane="bottomRight" state="frozen"/>
      <selection activeCell="M11" sqref="M11:M12"/>
      <selection pane="topRight" activeCell="M11" sqref="M11:M12"/>
      <selection pane="bottomLeft" activeCell="M11" sqref="M11:M12"/>
      <selection pane="bottomRight" activeCell="M11" sqref="M11:M12"/>
    </sheetView>
  </sheetViews>
  <sheetFormatPr baseColWidth="10" defaultColWidth="11.40625" defaultRowHeight="13" x14ac:dyDescent="0.6"/>
  <cols>
    <col min="1" max="1" width="6.7265625" style="1" customWidth="1"/>
    <col min="2" max="2" width="9.7265625" style="87" customWidth="1"/>
    <col min="3" max="7" width="23.7265625" style="1" customWidth="1"/>
    <col min="8" max="8" width="9.7265625" style="1" customWidth="1"/>
    <col min="9" max="9" width="6.7265625" style="1" customWidth="1"/>
    <col min="10" max="10" width="9.7265625" style="87" customWidth="1"/>
    <col min="11" max="15" width="23.7265625" style="1" customWidth="1"/>
    <col min="16" max="16" width="9.7265625" style="1" customWidth="1"/>
    <col min="17" max="17" width="6.7265625" style="1" customWidth="1"/>
    <col min="18" max="18" width="9.7265625" style="87" customWidth="1"/>
    <col min="19" max="21" width="20.7265625" style="1" customWidth="1"/>
    <col min="22" max="22" width="17" style="1" customWidth="1"/>
    <col min="23" max="29" width="20.7265625" style="1" customWidth="1"/>
    <col min="30" max="30" width="9.7265625" style="1" customWidth="1"/>
    <col min="31" max="31" width="6.7265625" style="1" customWidth="1"/>
    <col min="32" max="32" width="9.7265625" style="87" customWidth="1"/>
    <col min="33" max="35" width="23.7265625" style="1" customWidth="1"/>
    <col min="36" max="36" width="9.7265625" style="1" customWidth="1"/>
    <col min="37" max="16384" width="11.40625" style="1"/>
  </cols>
  <sheetData>
    <row r="1" spans="1:36" x14ac:dyDescent="0.6">
      <c r="A1" s="59"/>
    </row>
    <row r="2" spans="1:36" x14ac:dyDescent="0.6">
      <c r="A2" s="59"/>
    </row>
    <row r="3" spans="1:36" x14ac:dyDescent="0.6">
      <c r="A3" s="57" t="str">
        <f>Start!$C$6</f>
        <v>Preisindizes nach § 6a Gas-&amp; StromNEV für 2023</v>
      </c>
    </row>
    <row r="4" spans="1:36" x14ac:dyDescent="0.6">
      <c r="A4" s="58" t="s">
        <v>396</v>
      </c>
    </row>
    <row r="5" spans="1:36" x14ac:dyDescent="0.6">
      <c r="A5" s="58" t="s">
        <v>376</v>
      </c>
      <c r="B5" s="131" t="s">
        <v>373</v>
      </c>
    </row>
    <row r="7" spans="1:36" x14ac:dyDescent="0.6">
      <c r="B7" s="145"/>
      <c r="C7" s="146"/>
      <c r="D7" s="147"/>
      <c r="E7" s="148" t="s">
        <v>153</v>
      </c>
      <c r="F7" s="146"/>
      <c r="G7" s="146"/>
      <c r="H7" s="149"/>
      <c r="I7" s="144"/>
      <c r="J7" s="145"/>
      <c r="K7" s="146"/>
      <c r="L7" s="147"/>
      <c r="M7" s="148" t="s">
        <v>154</v>
      </c>
      <c r="N7" s="146"/>
      <c r="O7" s="146"/>
      <c r="P7" s="149"/>
      <c r="Q7" s="144"/>
      <c r="R7" s="145"/>
      <c r="S7" s="150"/>
      <c r="T7" s="150"/>
      <c r="U7" s="150"/>
      <c r="V7" s="150"/>
      <c r="W7" s="150"/>
      <c r="X7" s="150"/>
      <c r="Y7" s="91" t="s">
        <v>155</v>
      </c>
      <c r="Z7" s="150"/>
      <c r="AA7" s="150"/>
      <c r="AB7" s="150"/>
      <c r="AC7" s="150"/>
      <c r="AD7" s="149"/>
      <c r="AF7" s="145"/>
      <c r="AG7" s="147"/>
      <c r="AH7" s="148" t="s">
        <v>156</v>
      </c>
      <c r="AI7" s="146"/>
      <c r="AJ7" s="149"/>
    </row>
    <row r="8" spans="1:36" ht="65" x14ac:dyDescent="0.6">
      <c r="B8" s="179" t="s">
        <v>152</v>
      </c>
      <c r="C8" s="180" t="s">
        <v>11</v>
      </c>
      <c r="D8" s="134" t="s">
        <v>37</v>
      </c>
      <c r="E8" s="134" t="s">
        <v>157</v>
      </c>
      <c r="F8" s="134" t="s">
        <v>42</v>
      </c>
      <c r="G8" s="181" t="s">
        <v>158</v>
      </c>
      <c r="H8" s="182" t="s">
        <v>159</v>
      </c>
      <c r="I8" s="152"/>
      <c r="J8" s="185" t="s">
        <v>152</v>
      </c>
      <c r="K8" s="180" t="s">
        <v>16</v>
      </c>
      <c r="L8" s="134" t="s">
        <v>40</v>
      </c>
      <c r="M8" s="134" t="s">
        <v>160</v>
      </c>
      <c r="N8" s="134" t="s">
        <v>42</v>
      </c>
      <c r="O8" s="181" t="s">
        <v>161</v>
      </c>
      <c r="P8" s="182" t="s">
        <v>159</v>
      </c>
      <c r="Q8" s="151"/>
      <c r="R8" s="185" t="s">
        <v>152</v>
      </c>
      <c r="S8" s="180" t="s">
        <v>32</v>
      </c>
      <c r="T8" s="134" t="s">
        <v>53</v>
      </c>
      <c r="U8" s="134" t="s">
        <v>162</v>
      </c>
      <c r="V8" s="134" t="s">
        <v>57</v>
      </c>
      <c r="W8" s="134" t="s">
        <v>32</v>
      </c>
      <c r="X8" s="134" t="s">
        <v>16</v>
      </c>
      <c r="Y8" s="134" t="s">
        <v>166</v>
      </c>
      <c r="Z8" s="134" t="s">
        <v>160</v>
      </c>
      <c r="AA8" s="134" t="s">
        <v>42</v>
      </c>
      <c r="AB8" s="134" t="s">
        <v>161</v>
      </c>
      <c r="AC8" s="181" t="s">
        <v>163</v>
      </c>
      <c r="AD8" s="182" t="s">
        <v>159</v>
      </c>
      <c r="AE8" s="151"/>
      <c r="AF8" s="185" t="s">
        <v>152</v>
      </c>
      <c r="AG8" s="180" t="s">
        <v>29</v>
      </c>
      <c r="AH8" s="134" t="s">
        <v>71</v>
      </c>
      <c r="AI8" s="181" t="s">
        <v>164</v>
      </c>
      <c r="AJ8" s="186" t="s">
        <v>159</v>
      </c>
    </row>
    <row r="9" spans="1:36" hidden="1" x14ac:dyDescent="0.6">
      <c r="B9" s="183">
        <v>2031</v>
      </c>
      <c r="C9" s="154"/>
      <c r="D9" s="155"/>
      <c r="E9" s="155"/>
      <c r="F9" s="155"/>
      <c r="G9" s="156"/>
      <c r="H9" s="157"/>
      <c r="I9" s="153"/>
      <c r="J9" s="158">
        <v>2031</v>
      </c>
      <c r="K9" s="154"/>
      <c r="L9" s="155"/>
      <c r="M9" s="155"/>
      <c r="N9" s="155"/>
      <c r="O9" s="156"/>
      <c r="P9" s="157"/>
      <c r="R9" s="158">
        <v>2031</v>
      </c>
      <c r="S9" s="159"/>
      <c r="T9" s="160"/>
      <c r="U9" s="160"/>
      <c r="V9" s="160"/>
      <c r="W9" s="160"/>
      <c r="X9" s="160"/>
      <c r="Y9" s="160"/>
      <c r="Z9" s="160"/>
      <c r="AA9" s="160"/>
      <c r="AB9" s="160"/>
      <c r="AC9" s="161"/>
      <c r="AD9" s="157"/>
      <c r="AF9" s="158">
        <v>2031</v>
      </c>
      <c r="AG9" s="159"/>
      <c r="AH9" s="160"/>
      <c r="AI9" s="161"/>
      <c r="AJ9" s="157"/>
    </row>
    <row r="10" spans="1:36" hidden="1" x14ac:dyDescent="0.6">
      <c r="B10" s="183">
        <v>2030</v>
      </c>
      <c r="C10" s="154"/>
      <c r="D10" s="155"/>
      <c r="E10" s="155"/>
      <c r="F10" s="155"/>
      <c r="G10" s="156"/>
      <c r="H10" s="157"/>
      <c r="I10" s="153"/>
      <c r="J10" s="158">
        <v>2030</v>
      </c>
      <c r="K10" s="154"/>
      <c r="L10" s="155"/>
      <c r="M10" s="155"/>
      <c r="N10" s="155"/>
      <c r="O10" s="156"/>
      <c r="P10" s="157"/>
      <c r="R10" s="158">
        <v>2030</v>
      </c>
      <c r="S10" s="159"/>
      <c r="T10" s="160"/>
      <c r="U10" s="160"/>
      <c r="V10" s="160"/>
      <c r="W10" s="160"/>
      <c r="X10" s="160"/>
      <c r="Y10" s="160"/>
      <c r="Z10" s="160"/>
      <c r="AA10" s="160"/>
      <c r="AB10" s="160"/>
      <c r="AC10" s="161"/>
      <c r="AD10" s="157"/>
      <c r="AF10" s="158">
        <v>2030</v>
      </c>
      <c r="AG10" s="159"/>
      <c r="AH10" s="160"/>
      <c r="AI10" s="161"/>
      <c r="AJ10" s="157"/>
    </row>
    <row r="11" spans="1:36" hidden="1" x14ac:dyDescent="0.6">
      <c r="B11" s="183">
        <v>2029</v>
      </c>
      <c r="C11" s="154"/>
      <c r="D11" s="155"/>
      <c r="E11" s="155"/>
      <c r="F11" s="155"/>
      <c r="G11" s="156"/>
      <c r="H11" s="157"/>
      <c r="I11" s="153"/>
      <c r="J11" s="158">
        <v>2029</v>
      </c>
      <c r="K11" s="154"/>
      <c r="L11" s="155"/>
      <c r="M11" s="155"/>
      <c r="N11" s="155"/>
      <c r="O11" s="156"/>
      <c r="P11" s="157"/>
      <c r="R11" s="158">
        <v>2029</v>
      </c>
      <c r="S11" s="159"/>
      <c r="T11" s="160"/>
      <c r="U11" s="160"/>
      <c r="V11" s="160"/>
      <c r="W11" s="160"/>
      <c r="X11" s="160"/>
      <c r="Y11" s="160"/>
      <c r="Z11" s="160"/>
      <c r="AA11" s="160"/>
      <c r="AB11" s="160"/>
      <c r="AC11" s="161"/>
      <c r="AD11" s="157"/>
      <c r="AF11" s="158">
        <v>2029</v>
      </c>
      <c r="AG11" s="159"/>
      <c r="AH11" s="160"/>
      <c r="AI11" s="161"/>
      <c r="AJ11" s="157"/>
    </row>
    <row r="12" spans="1:36" hidden="1" x14ac:dyDescent="0.6">
      <c r="B12" s="183">
        <v>2028</v>
      </c>
      <c r="C12" s="154"/>
      <c r="D12" s="155"/>
      <c r="E12" s="155"/>
      <c r="F12" s="155"/>
      <c r="G12" s="156"/>
      <c r="H12" s="157"/>
      <c r="I12" s="153"/>
      <c r="J12" s="158">
        <v>2028</v>
      </c>
      <c r="K12" s="154"/>
      <c r="L12" s="155"/>
      <c r="M12" s="155"/>
      <c r="N12" s="155"/>
      <c r="O12" s="156"/>
      <c r="P12" s="157"/>
      <c r="R12" s="158">
        <v>2028</v>
      </c>
      <c r="S12" s="159"/>
      <c r="T12" s="160"/>
      <c r="U12" s="160"/>
      <c r="V12" s="160"/>
      <c r="W12" s="160"/>
      <c r="X12" s="160"/>
      <c r="Y12" s="160"/>
      <c r="Z12" s="160"/>
      <c r="AA12" s="160"/>
      <c r="AB12" s="160"/>
      <c r="AC12" s="161"/>
      <c r="AD12" s="157"/>
      <c r="AF12" s="158">
        <v>2028</v>
      </c>
      <c r="AG12" s="159"/>
      <c r="AH12" s="160"/>
      <c r="AI12" s="161"/>
      <c r="AJ12" s="157"/>
    </row>
    <row r="13" spans="1:36" hidden="1" x14ac:dyDescent="0.6">
      <c r="B13" s="183">
        <v>2027</v>
      </c>
      <c r="C13" s="154"/>
      <c r="D13" s="155"/>
      <c r="E13" s="155"/>
      <c r="F13" s="155"/>
      <c r="G13" s="156"/>
      <c r="H13" s="157"/>
      <c r="I13" s="153"/>
      <c r="J13" s="158">
        <v>2027</v>
      </c>
      <c r="K13" s="154"/>
      <c r="L13" s="155"/>
      <c r="M13" s="155"/>
      <c r="N13" s="155"/>
      <c r="O13" s="156"/>
      <c r="P13" s="157"/>
      <c r="R13" s="158">
        <v>2027</v>
      </c>
      <c r="S13" s="159"/>
      <c r="T13" s="160"/>
      <c r="U13" s="160"/>
      <c r="V13" s="160"/>
      <c r="W13" s="160"/>
      <c r="X13" s="160"/>
      <c r="Y13" s="160"/>
      <c r="Z13" s="160"/>
      <c r="AA13" s="160"/>
      <c r="AB13" s="160"/>
      <c r="AC13" s="161"/>
      <c r="AD13" s="157"/>
      <c r="AF13" s="158">
        <v>2027</v>
      </c>
      <c r="AG13" s="159"/>
      <c r="AH13" s="160"/>
      <c r="AI13" s="161"/>
      <c r="AJ13" s="157"/>
    </row>
    <row r="14" spans="1:36" hidden="1" x14ac:dyDescent="0.6">
      <c r="B14" s="183">
        <v>2026</v>
      </c>
      <c r="C14" s="154"/>
      <c r="D14" s="155"/>
      <c r="E14" s="155"/>
      <c r="F14" s="155"/>
      <c r="G14" s="156"/>
      <c r="H14" s="157"/>
      <c r="I14" s="153"/>
      <c r="J14" s="158">
        <v>2026</v>
      </c>
      <c r="K14" s="154"/>
      <c r="L14" s="155"/>
      <c r="M14" s="155"/>
      <c r="N14" s="155"/>
      <c r="O14" s="156"/>
      <c r="P14" s="157"/>
      <c r="R14" s="158">
        <v>2026</v>
      </c>
      <c r="S14" s="159"/>
      <c r="T14" s="160"/>
      <c r="U14" s="160"/>
      <c r="V14" s="160"/>
      <c r="W14" s="160"/>
      <c r="X14" s="160"/>
      <c r="Y14" s="160"/>
      <c r="Z14" s="160"/>
      <c r="AA14" s="160"/>
      <c r="AB14" s="160"/>
      <c r="AC14" s="161"/>
      <c r="AD14" s="157"/>
      <c r="AF14" s="158">
        <v>2026</v>
      </c>
      <c r="AG14" s="159"/>
      <c r="AH14" s="160"/>
      <c r="AI14" s="161"/>
      <c r="AJ14" s="157"/>
    </row>
    <row r="15" spans="1:36" hidden="1" x14ac:dyDescent="0.6">
      <c r="B15" s="183">
        <v>2025</v>
      </c>
      <c r="C15" s="154"/>
      <c r="D15" s="155"/>
      <c r="E15" s="155"/>
      <c r="F15" s="155"/>
      <c r="G15" s="156"/>
      <c r="H15" s="157"/>
      <c r="I15" s="153"/>
      <c r="J15" s="158">
        <v>2025</v>
      </c>
      <c r="K15" s="154"/>
      <c r="L15" s="155"/>
      <c r="M15" s="155"/>
      <c r="N15" s="155"/>
      <c r="O15" s="156"/>
      <c r="P15" s="157"/>
      <c r="R15" s="158">
        <v>2025</v>
      </c>
      <c r="S15" s="159"/>
      <c r="T15" s="160"/>
      <c r="U15" s="160"/>
      <c r="V15" s="160"/>
      <c r="W15" s="160"/>
      <c r="X15" s="160"/>
      <c r="Y15" s="160"/>
      <c r="Z15" s="160"/>
      <c r="AA15" s="160"/>
      <c r="AB15" s="160"/>
      <c r="AC15" s="161"/>
      <c r="AD15" s="157"/>
      <c r="AF15" s="158">
        <v>2025</v>
      </c>
      <c r="AG15" s="159"/>
      <c r="AH15" s="160"/>
      <c r="AI15" s="161"/>
      <c r="AJ15" s="157"/>
    </row>
    <row r="16" spans="1:36" hidden="1" x14ac:dyDescent="0.6">
      <c r="B16" s="183">
        <v>2024</v>
      </c>
      <c r="C16" s="154"/>
      <c r="D16" s="155"/>
      <c r="E16" s="155"/>
      <c r="F16" s="155"/>
      <c r="G16" s="156"/>
      <c r="H16" s="157"/>
      <c r="I16" s="153"/>
      <c r="J16" s="158">
        <v>2024</v>
      </c>
      <c r="K16" s="154"/>
      <c r="L16" s="155"/>
      <c r="M16" s="155"/>
      <c r="N16" s="155"/>
      <c r="O16" s="156"/>
      <c r="P16" s="157"/>
      <c r="R16" s="158">
        <v>2024</v>
      </c>
      <c r="S16" s="159"/>
      <c r="T16" s="160"/>
      <c r="U16" s="160"/>
      <c r="V16" s="160"/>
      <c r="W16" s="160"/>
      <c r="X16" s="160"/>
      <c r="Y16" s="160"/>
      <c r="Z16" s="160"/>
      <c r="AA16" s="160"/>
      <c r="AB16" s="160"/>
      <c r="AC16" s="161"/>
      <c r="AD16" s="157"/>
      <c r="AF16" s="158">
        <v>2024</v>
      </c>
      <c r="AG16" s="159"/>
      <c r="AH16" s="160"/>
      <c r="AI16" s="161"/>
      <c r="AJ16" s="157"/>
    </row>
    <row r="17" spans="2:36" x14ac:dyDescent="0.6">
      <c r="B17" s="183">
        <v>2023</v>
      </c>
      <c r="C17" s="154">
        <f>VLOOKUP(B17,'Basisreihen Destatis 2023 B.''15'!$B$7:$I$95,2,FALSE)</f>
        <v>162.69999999999999</v>
      </c>
      <c r="D17" s="155"/>
      <c r="E17" s="155">
        <f t="shared" ref="E17:E48" si="0">ROUND(IF(C17&gt;0,C17,D17*$C$72/$D$72),1)</f>
        <v>162.69999999999999</v>
      </c>
      <c r="F17" s="155"/>
      <c r="G17" s="156">
        <f t="shared" ref="G17:G48" si="1">ROUND(IF(E17&gt;0,E17,F17*$E$82/$F$82),1)</f>
        <v>162.69999999999999</v>
      </c>
      <c r="H17" s="157">
        <f t="shared" ref="H17:H48" si="2">ROUND($G$17/G17,4)</f>
        <v>1</v>
      </c>
      <c r="I17" s="153"/>
      <c r="J17" s="158">
        <v>2023</v>
      </c>
      <c r="K17" s="154">
        <f>VLOOKUP(J17,'Basisreihen Destatis 2023 B.''15'!$B$7:$I$95,3,FALSE)</f>
        <v>159.6</v>
      </c>
      <c r="L17" s="155"/>
      <c r="M17" s="155">
        <f t="shared" ref="M17:M48" si="3">ROUND(IF(K17&gt;0,K17,L17*$K$72/$L$72),1)</f>
        <v>159.6</v>
      </c>
      <c r="N17" s="155"/>
      <c r="O17" s="156">
        <f t="shared" ref="O17:O48" si="4">ROUND(IF(M17&gt;0,M17,N17*$M$82/$N$82),1)</f>
        <v>159.6</v>
      </c>
      <c r="P17" s="157">
        <f t="shared" ref="P17:P48" si="5">ROUND($O$17/O17,4)</f>
        <v>1</v>
      </c>
      <c r="R17" s="158">
        <v>2023</v>
      </c>
      <c r="S17" s="159">
        <f>VLOOKUP(R17,'Basisreihen Destatis 2023 B.''15'!$B$7:$I$95,8,FALSE)</f>
        <v>165</v>
      </c>
      <c r="T17" s="160"/>
      <c r="U17" s="160">
        <f>ROUND(IF(S17&gt;0,S17,T17*$S$45/$T$45),1)</f>
        <v>165</v>
      </c>
      <c r="V17" s="160"/>
      <c r="W17" s="160">
        <f t="shared" ref="W17:W48" si="6">ROUND(IF(U17&gt;0,U17,V17*$U$72/$V$72),1)</f>
        <v>165</v>
      </c>
      <c r="X17" s="160">
        <f>VLOOKUP(R17,'Basisreihen Destatis 2023 B.''15'!$B$7:$I$95,3,FALSE)</f>
        <v>159.6</v>
      </c>
      <c r="Y17" s="160"/>
      <c r="Z17" s="160">
        <f t="shared" ref="Z17:Z48" si="7">ROUND(IF(X17&gt;0,X17,Y17*$X$72/$Y$72),1)</f>
        <v>159.6</v>
      </c>
      <c r="AA17" s="160"/>
      <c r="AB17" s="160">
        <f>ROUND(IF(Z17&gt;0,Z17,AA17*$Z$82/$AA$82),1)</f>
        <v>159.6</v>
      </c>
      <c r="AC17" s="161">
        <f>ROUND(0.4*W17+0.6*AB17,1)</f>
        <v>161.80000000000001</v>
      </c>
      <c r="AD17" s="157">
        <f>ROUND($AC$17/AC17,4)</f>
        <v>1</v>
      </c>
      <c r="AF17" s="158">
        <v>2023</v>
      </c>
      <c r="AG17" s="159">
        <f>VLOOKUP(AF17,'Basisreihen Destatis 2023 B.''15'!$B$7:$I$95,6,FALSE)</f>
        <v>148.9</v>
      </c>
      <c r="AH17" s="160"/>
      <c r="AI17" s="161">
        <f t="shared" ref="AI17:AI81" si="8">ROUND(IF(AG17&gt;0,AG17,AH17*$AG$64/$AH$64),1)</f>
        <v>148.9</v>
      </c>
      <c r="AJ17" s="157">
        <f>ROUND($AI$17/AI17,4)</f>
        <v>1</v>
      </c>
    </row>
    <row r="18" spans="2:36" x14ac:dyDescent="0.6">
      <c r="B18" s="183">
        <v>2022</v>
      </c>
      <c r="C18" s="154">
        <f>VLOOKUP(B18,'Basisreihen Destatis 2023 B.''15'!$B$7:$I$95,2,FALSE)</f>
        <v>150.6</v>
      </c>
      <c r="D18" s="155"/>
      <c r="E18" s="155">
        <f t="shared" si="0"/>
        <v>150.6</v>
      </c>
      <c r="F18" s="155"/>
      <c r="G18" s="156">
        <f t="shared" si="1"/>
        <v>150.6</v>
      </c>
      <c r="H18" s="157">
        <f t="shared" si="2"/>
        <v>1.0803</v>
      </c>
      <c r="I18" s="153"/>
      <c r="J18" s="158">
        <v>2022</v>
      </c>
      <c r="K18" s="154">
        <f>VLOOKUP(J18,'Basisreihen Destatis 2023 B.''15'!$B$7:$I$95,3,FALSE)</f>
        <v>145.5</v>
      </c>
      <c r="L18" s="155"/>
      <c r="M18" s="155">
        <f t="shared" si="3"/>
        <v>145.5</v>
      </c>
      <c r="N18" s="155"/>
      <c r="O18" s="156">
        <f t="shared" si="4"/>
        <v>145.5</v>
      </c>
      <c r="P18" s="157">
        <f t="shared" si="5"/>
        <v>1.0969</v>
      </c>
      <c r="R18" s="158">
        <v>2022</v>
      </c>
      <c r="S18" s="159">
        <f>VLOOKUP(R18,'Basisreihen Destatis 2023 B.''15'!$B$7:$I$95,8,FALSE)</f>
        <v>164.5</v>
      </c>
      <c r="T18" s="160"/>
      <c r="U18" s="160">
        <f>ROUND(IF(S18&gt;0,S18,T18*$S$45/$T$45),1)</f>
        <v>164.5</v>
      </c>
      <c r="V18" s="160"/>
      <c r="W18" s="160">
        <f t="shared" si="6"/>
        <v>164.5</v>
      </c>
      <c r="X18" s="160">
        <f>VLOOKUP(R18,'Basisreihen Destatis 2023 B.''15'!$B$7:$I$95,3,FALSE)</f>
        <v>145.5</v>
      </c>
      <c r="Y18" s="160"/>
      <c r="Z18" s="160">
        <f t="shared" si="7"/>
        <v>145.5</v>
      </c>
      <c r="AA18" s="160"/>
      <c r="AB18" s="160">
        <f t="shared" ref="AB18:AB48" si="9">ROUND(IF(Z18&gt;0,Z18,AA18*$Z$82/$AA$82),1)</f>
        <v>145.5</v>
      </c>
      <c r="AC18" s="161">
        <f t="shared" ref="AC18:AC48" si="10">ROUND(0.4*W18+0.6*AB18,1)</f>
        <v>153.1</v>
      </c>
      <c r="AD18" s="157">
        <f t="shared" ref="AD18:AD81" si="11">ROUND($AC$17/AC18,4)</f>
        <v>1.0568</v>
      </c>
      <c r="AF18" s="158">
        <v>2022</v>
      </c>
      <c r="AG18" s="159">
        <f>VLOOKUP(AF18,'Basisreihen Destatis 2023 B.''15'!$B$7:$I$95,6,FALSE)</f>
        <v>152.1</v>
      </c>
      <c r="AH18" s="160"/>
      <c r="AI18" s="161">
        <f t="shared" si="8"/>
        <v>152.1</v>
      </c>
      <c r="AJ18" s="157">
        <f t="shared" ref="AJ18:AJ81" si="12">ROUND($AI$17/AI18,4)</f>
        <v>0.97899999999999998</v>
      </c>
    </row>
    <row r="19" spans="2:36" x14ac:dyDescent="0.6">
      <c r="B19" s="183">
        <v>2021</v>
      </c>
      <c r="C19" s="154">
        <f>VLOOKUP(B19,'Basisreihen Destatis 2023 B.''15'!$B$7:$I$95,2,FALSE)</f>
        <v>128.1</v>
      </c>
      <c r="D19" s="155"/>
      <c r="E19" s="155">
        <f t="shared" si="0"/>
        <v>128.1</v>
      </c>
      <c r="F19" s="155"/>
      <c r="G19" s="156">
        <f t="shared" si="1"/>
        <v>128.1</v>
      </c>
      <c r="H19" s="157">
        <f t="shared" si="2"/>
        <v>1.2701</v>
      </c>
      <c r="I19" s="153"/>
      <c r="J19" s="158">
        <v>2021</v>
      </c>
      <c r="K19" s="154">
        <f>VLOOKUP(J19,'Basisreihen Destatis 2023 B.''15'!$B$7:$I$95,3,FALSE)</f>
        <v>126.3</v>
      </c>
      <c r="L19" s="155"/>
      <c r="M19" s="155">
        <f t="shared" si="3"/>
        <v>126.3</v>
      </c>
      <c r="N19" s="155"/>
      <c r="O19" s="156">
        <f t="shared" si="4"/>
        <v>126.3</v>
      </c>
      <c r="P19" s="157">
        <f t="shared" si="5"/>
        <v>1.2637</v>
      </c>
      <c r="R19" s="158">
        <v>2021</v>
      </c>
      <c r="S19" s="159">
        <f>VLOOKUP(R19,'Basisreihen Destatis 2023 B.''15'!$B$7:$I$95,8,FALSE)</f>
        <v>124.4</v>
      </c>
      <c r="T19" s="160"/>
      <c r="U19" s="160">
        <f>ROUND(IF(S19&gt;0,S19,T19*$S$45/$T$45),1)</f>
        <v>124.4</v>
      </c>
      <c r="V19" s="160"/>
      <c r="W19" s="160">
        <f t="shared" si="6"/>
        <v>124.4</v>
      </c>
      <c r="X19" s="160">
        <f>VLOOKUP(R19,'Basisreihen Destatis 2023 B.''15'!$B$7:$I$95,3,FALSE)</f>
        <v>126.3</v>
      </c>
      <c r="Y19" s="160"/>
      <c r="Z19" s="160">
        <f t="shared" si="7"/>
        <v>126.3</v>
      </c>
      <c r="AA19" s="160"/>
      <c r="AB19" s="160">
        <f t="shared" si="9"/>
        <v>126.3</v>
      </c>
      <c r="AC19" s="161">
        <f t="shared" si="10"/>
        <v>125.5</v>
      </c>
      <c r="AD19" s="157">
        <f t="shared" si="11"/>
        <v>1.2891999999999999</v>
      </c>
      <c r="AF19" s="158">
        <v>2021</v>
      </c>
      <c r="AG19" s="159">
        <f>VLOOKUP(AF19,'Basisreihen Destatis 2023 B.''15'!$B$7:$I$95,6,FALSE)</f>
        <v>114.6</v>
      </c>
      <c r="AH19" s="160"/>
      <c r="AI19" s="161">
        <f t="shared" si="8"/>
        <v>114.6</v>
      </c>
      <c r="AJ19" s="157">
        <f t="shared" si="12"/>
        <v>1.2992999999999999</v>
      </c>
    </row>
    <row r="20" spans="2:36" x14ac:dyDescent="0.6">
      <c r="B20" s="183">
        <v>2020</v>
      </c>
      <c r="C20" s="154">
        <f>VLOOKUP(B20,'Basisreihen Destatis 2023 B.''15'!$B$7:$I$95,2,FALSE)</f>
        <v>118.4</v>
      </c>
      <c r="D20" s="155"/>
      <c r="E20" s="155">
        <f t="shared" si="0"/>
        <v>118.4</v>
      </c>
      <c r="F20" s="155"/>
      <c r="G20" s="156">
        <f t="shared" si="1"/>
        <v>118.4</v>
      </c>
      <c r="H20" s="157">
        <f t="shared" si="2"/>
        <v>1.3742000000000001</v>
      </c>
      <c r="I20" s="153"/>
      <c r="J20" s="158">
        <v>2020</v>
      </c>
      <c r="K20" s="154">
        <f>VLOOKUP(J20,'Basisreihen Destatis 2023 B.''15'!$B$7:$I$95,3,FALSE)</f>
        <v>120.4</v>
      </c>
      <c r="L20" s="155"/>
      <c r="M20" s="155">
        <f t="shared" si="3"/>
        <v>120.4</v>
      </c>
      <c r="N20" s="155"/>
      <c r="O20" s="156">
        <f t="shared" si="4"/>
        <v>120.4</v>
      </c>
      <c r="P20" s="157">
        <f t="shared" si="5"/>
        <v>1.3255999999999999</v>
      </c>
      <c r="R20" s="158">
        <v>2020</v>
      </c>
      <c r="S20" s="159">
        <f>VLOOKUP(R20,'Basisreihen Destatis 2023 B.''15'!$B$7:$I$95,8,FALSE)</f>
        <v>107.4</v>
      </c>
      <c r="T20" s="160"/>
      <c r="U20" s="160">
        <f t="shared" ref="U20:U51" si="13">ROUND(IF(S20&gt;0,S20,T20*$S$40/$T$40),1)</f>
        <v>107.4</v>
      </c>
      <c r="V20" s="160"/>
      <c r="W20" s="160">
        <f t="shared" si="6"/>
        <v>107.4</v>
      </c>
      <c r="X20" s="160">
        <f>VLOOKUP(R20,'Basisreihen Destatis 2023 B.''15'!$B$7:$I$95,3,FALSE)</f>
        <v>120.4</v>
      </c>
      <c r="Y20" s="160"/>
      <c r="Z20" s="160">
        <f t="shared" si="7"/>
        <v>120.4</v>
      </c>
      <c r="AA20" s="160"/>
      <c r="AB20" s="160">
        <f t="shared" si="9"/>
        <v>120.4</v>
      </c>
      <c r="AC20" s="161">
        <f t="shared" si="10"/>
        <v>115.2</v>
      </c>
      <c r="AD20" s="157">
        <f t="shared" si="11"/>
        <v>1.4045000000000001</v>
      </c>
      <c r="AF20" s="158">
        <v>2020</v>
      </c>
      <c r="AG20" s="159">
        <f>VLOOKUP(AF20,'Basisreihen Destatis 2023 B.''15'!$B$7:$I$95,6,FALSE)</f>
        <v>104.2</v>
      </c>
      <c r="AH20" s="160"/>
      <c r="AI20" s="161">
        <f t="shared" si="8"/>
        <v>104.2</v>
      </c>
      <c r="AJ20" s="157">
        <f t="shared" si="12"/>
        <v>1.429</v>
      </c>
    </row>
    <row r="21" spans="2:36" x14ac:dyDescent="0.6">
      <c r="B21" s="183">
        <v>2019</v>
      </c>
      <c r="C21" s="154">
        <f>VLOOKUP(B21,'Basisreihen Destatis 2023 B.''15'!$B$7:$I$95,2,FALSE)</f>
        <v>115.1</v>
      </c>
      <c r="D21" s="155"/>
      <c r="E21" s="155">
        <f t="shared" si="0"/>
        <v>115.1</v>
      </c>
      <c r="F21" s="155"/>
      <c r="G21" s="156">
        <f t="shared" si="1"/>
        <v>115.1</v>
      </c>
      <c r="H21" s="157">
        <f t="shared" si="2"/>
        <v>1.4136</v>
      </c>
      <c r="I21" s="153"/>
      <c r="J21" s="158">
        <v>2019</v>
      </c>
      <c r="K21" s="154">
        <f>VLOOKUP(J21,'Basisreihen Destatis 2023 B.''15'!$B$7:$I$95,3,FALSE)</f>
        <v>117.7</v>
      </c>
      <c r="L21" s="155"/>
      <c r="M21" s="155">
        <f t="shared" si="3"/>
        <v>117.7</v>
      </c>
      <c r="N21" s="155"/>
      <c r="O21" s="156">
        <f t="shared" si="4"/>
        <v>117.7</v>
      </c>
      <c r="P21" s="157">
        <f t="shared" si="5"/>
        <v>1.3560000000000001</v>
      </c>
      <c r="R21" s="158">
        <v>2019</v>
      </c>
      <c r="S21" s="159">
        <f>VLOOKUP(R21,'Basisreihen Destatis 2023 B.''15'!$B$7:$I$95,8,FALSE)</f>
        <v>111.1</v>
      </c>
      <c r="T21" s="160"/>
      <c r="U21" s="160">
        <f t="shared" si="13"/>
        <v>111.1</v>
      </c>
      <c r="V21" s="160"/>
      <c r="W21" s="160">
        <f t="shared" si="6"/>
        <v>111.1</v>
      </c>
      <c r="X21" s="160">
        <f>VLOOKUP(R21,'Basisreihen Destatis 2023 B.''15'!$B$7:$I$95,3,FALSE)</f>
        <v>117.7</v>
      </c>
      <c r="Y21" s="160"/>
      <c r="Z21" s="160">
        <f t="shared" si="7"/>
        <v>117.7</v>
      </c>
      <c r="AA21" s="160"/>
      <c r="AB21" s="160">
        <f t="shared" si="9"/>
        <v>117.7</v>
      </c>
      <c r="AC21" s="161">
        <f t="shared" si="10"/>
        <v>115.1</v>
      </c>
      <c r="AD21" s="157">
        <f t="shared" si="11"/>
        <v>1.4056999999999999</v>
      </c>
      <c r="AF21" s="158">
        <v>2019</v>
      </c>
      <c r="AG21" s="159">
        <f>VLOOKUP(AF21,'Basisreihen Destatis 2023 B.''15'!$B$7:$I$95,6,FALSE)</f>
        <v>104.7</v>
      </c>
      <c r="AH21" s="160"/>
      <c r="AI21" s="161">
        <f t="shared" si="8"/>
        <v>104.7</v>
      </c>
      <c r="AJ21" s="157">
        <f t="shared" si="12"/>
        <v>1.4221999999999999</v>
      </c>
    </row>
    <row r="22" spans="2:36" x14ac:dyDescent="0.6">
      <c r="B22" s="183">
        <v>2018</v>
      </c>
      <c r="C22" s="154">
        <f>VLOOKUP(B22,'Basisreihen Destatis 2023 B.''15'!$B$7:$I$95,2,FALSE)</f>
        <v>110.2</v>
      </c>
      <c r="D22" s="155"/>
      <c r="E22" s="155">
        <f t="shared" si="0"/>
        <v>110.2</v>
      </c>
      <c r="F22" s="155"/>
      <c r="G22" s="156">
        <f t="shared" si="1"/>
        <v>110.2</v>
      </c>
      <c r="H22" s="157">
        <f t="shared" si="2"/>
        <v>1.4763999999999999</v>
      </c>
      <c r="I22" s="153"/>
      <c r="J22" s="158">
        <v>2018</v>
      </c>
      <c r="K22" s="154">
        <f>VLOOKUP(J22,'Basisreihen Destatis 2023 B.''15'!$B$7:$I$95,3,FALSE)</f>
        <v>111.5</v>
      </c>
      <c r="L22" s="155"/>
      <c r="M22" s="155">
        <f t="shared" si="3"/>
        <v>111.5</v>
      </c>
      <c r="N22" s="155" t="s">
        <v>165</v>
      </c>
      <c r="O22" s="156">
        <f t="shared" si="4"/>
        <v>111.5</v>
      </c>
      <c r="P22" s="157">
        <f t="shared" si="5"/>
        <v>1.4314</v>
      </c>
      <c r="R22" s="158">
        <v>2018</v>
      </c>
      <c r="S22" s="159">
        <f>VLOOKUP(R22,'Basisreihen Destatis 2023 B.''15'!$B$7:$I$95,8,FALSE)</f>
        <v>111</v>
      </c>
      <c r="T22" s="160"/>
      <c r="U22" s="160">
        <f t="shared" si="13"/>
        <v>111</v>
      </c>
      <c r="V22" s="160"/>
      <c r="W22" s="160">
        <f t="shared" si="6"/>
        <v>111</v>
      </c>
      <c r="X22" s="160">
        <f>VLOOKUP(R22,'Basisreihen Destatis 2023 B.''15'!$B$7:$I$95,3,FALSE)</f>
        <v>111.5</v>
      </c>
      <c r="Y22" s="160"/>
      <c r="Z22" s="160">
        <f t="shared" si="7"/>
        <v>111.5</v>
      </c>
      <c r="AA22" s="160"/>
      <c r="AB22" s="160">
        <f t="shared" si="9"/>
        <v>111.5</v>
      </c>
      <c r="AC22" s="161">
        <f t="shared" si="10"/>
        <v>111.3</v>
      </c>
      <c r="AD22" s="157">
        <f t="shared" si="11"/>
        <v>1.4537</v>
      </c>
      <c r="AF22" s="158">
        <v>2018</v>
      </c>
      <c r="AG22" s="159">
        <f>VLOOKUP(AF22,'Basisreihen Destatis 2023 B.''15'!$B$7:$I$95,6,FALSE)</f>
        <v>103.5</v>
      </c>
      <c r="AH22" s="160"/>
      <c r="AI22" s="161">
        <f t="shared" si="8"/>
        <v>103.5</v>
      </c>
      <c r="AJ22" s="157">
        <f t="shared" si="12"/>
        <v>1.4386000000000001</v>
      </c>
    </row>
    <row r="23" spans="2:36" x14ac:dyDescent="0.6">
      <c r="B23" s="183">
        <v>2017</v>
      </c>
      <c r="C23" s="154">
        <f>VLOOKUP(B23,'Basisreihen Destatis 2023 B.''15'!$B$7:$I$95,2,FALSE)</f>
        <v>105.5</v>
      </c>
      <c r="D23" s="155"/>
      <c r="E23" s="155">
        <f t="shared" si="0"/>
        <v>105.5</v>
      </c>
      <c r="F23" s="155"/>
      <c r="G23" s="156">
        <f t="shared" si="1"/>
        <v>105.5</v>
      </c>
      <c r="H23" s="157">
        <f t="shared" si="2"/>
        <v>1.5422</v>
      </c>
      <c r="I23" s="153"/>
      <c r="J23" s="158">
        <v>2017</v>
      </c>
      <c r="K23" s="154">
        <f>VLOOKUP(J23,'Basisreihen Destatis 2023 B.''15'!$B$7:$I$95,3,FALSE)</f>
        <v>105.3</v>
      </c>
      <c r="L23" s="155"/>
      <c r="M23" s="155">
        <f t="shared" si="3"/>
        <v>105.3</v>
      </c>
      <c r="N23" s="155"/>
      <c r="O23" s="156">
        <f t="shared" si="4"/>
        <v>105.3</v>
      </c>
      <c r="P23" s="157">
        <f t="shared" si="5"/>
        <v>1.5157</v>
      </c>
      <c r="R23" s="158">
        <v>2017</v>
      </c>
      <c r="S23" s="159">
        <f>VLOOKUP(R23,'Basisreihen Destatis 2023 B.''15'!$B$7:$I$95,8,FALSE)</f>
        <v>103.5</v>
      </c>
      <c r="T23" s="160"/>
      <c r="U23" s="160">
        <f t="shared" si="13"/>
        <v>103.5</v>
      </c>
      <c r="V23" s="160"/>
      <c r="W23" s="160">
        <f t="shared" si="6"/>
        <v>103.5</v>
      </c>
      <c r="X23" s="160">
        <f>VLOOKUP(R23,'Basisreihen Destatis 2023 B.''15'!$B$7:$I$95,3,FALSE)</f>
        <v>105.3</v>
      </c>
      <c r="Y23" s="160"/>
      <c r="Z23" s="160">
        <f t="shared" si="7"/>
        <v>105.3</v>
      </c>
      <c r="AA23" s="160"/>
      <c r="AB23" s="160">
        <f t="shared" si="9"/>
        <v>105.3</v>
      </c>
      <c r="AC23" s="161">
        <f t="shared" si="10"/>
        <v>104.6</v>
      </c>
      <c r="AD23" s="157">
        <f t="shared" si="11"/>
        <v>1.5468</v>
      </c>
      <c r="AF23" s="158">
        <v>2017</v>
      </c>
      <c r="AG23" s="159">
        <f>VLOOKUP(AF23,'Basisreihen Destatis 2023 B.''15'!$B$7:$I$95,6,FALSE)</f>
        <v>101.1</v>
      </c>
      <c r="AH23" s="160"/>
      <c r="AI23" s="161">
        <f t="shared" si="8"/>
        <v>101.1</v>
      </c>
      <c r="AJ23" s="157">
        <f t="shared" si="12"/>
        <v>1.4728000000000001</v>
      </c>
    </row>
    <row r="24" spans="2:36" x14ac:dyDescent="0.6">
      <c r="B24" s="183">
        <v>2016</v>
      </c>
      <c r="C24" s="154">
        <f>VLOOKUP(B24,'Basisreihen Destatis 2023 B.''15'!$B$7:$I$95,2,FALSE)</f>
        <v>102.1</v>
      </c>
      <c r="D24" s="155"/>
      <c r="E24" s="155">
        <f t="shared" si="0"/>
        <v>102.1</v>
      </c>
      <c r="F24" s="155"/>
      <c r="G24" s="156">
        <f t="shared" si="1"/>
        <v>102.1</v>
      </c>
      <c r="H24" s="157">
        <f t="shared" si="2"/>
        <v>1.5934999999999999</v>
      </c>
      <c r="I24" s="153"/>
      <c r="J24" s="158">
        <v>2016</v>
      </c>
      <c r="K24" s="154">
        <f>VLOOKUP(J24,'Basisreihen Destatis 2023 B.''15'!$B$7:$I$95,3,FALSE)</f>
        <v>101.7</v>
      </c>
      <c r="L24" s="155"/>
      <c r="M24" s="155">
        <f t="shared" si="3"/>
        <v>101.7</v>
      </c>
      <c r="N24" s="155"/>
      <c r="O24" s="156">
        <f t="shared" si="4"/>
        <v>101.7</v>
      </c>
      <c r="P24" s="157">
        <f t="shared" si="5"/>
        <v>1.5692999999999999</v>
      </c>
      <c r="R24" s="158">
        <v>2016</v>
      </c>
      <c r="S24" s="159">
        <f>VLOOKUP(R24,'Basisreihen Destatis 2023 B.''15'!$B$7:$I$95,8,FALSE)</f>
        <v>95.9</v>
      </c>
      <c r="T24" s="160"/>
      <c r="U24" s="160">
        <f t="shared" si="13"/>
        <v>95.9</v>
      </c>
      <c r="V24" s="160"/>
      <c r="W24" s="160">
        <f t="shared" si="6"/>
        <v>95.9</v>
      </c>
      <c r="X24" s="160">
        <f>VLOOKUP(R24,'Basisreihen Destatis 2023 B.''15'!$B$7:$I$95,3,FALSE)</f>
        <v>101.7</v>
      </c>
      <c r="Y24" s="160"/>
      <c r="Z24" s="160">
        <f t="shared" si="7"/>
        <v>101.7</v>
      </c>
      <c r="AA24" s="160"/>
      <c r="AB24" s="160">
        <f t="shared" si="9"/>
        <v>101.7</v>
      </c>
      <c r="AC24" s="161">
        <f t="shared" si="10"/>
        <v>99.4</v>
      </c>
      <c r="AD24" s="157">
        <f t="shared" si="11"/>
        <v>1.6277999999999999</v>
      </c>
      <c r="AF24" s="158">
        <v>2016</v>
      </c>
      <c r="AG24" s="159">
        <f>VLOOKUP(AF24,'Basisreihen Destatis 2023 B.''15'!$B$7:$I$95,6,FALSE)</f>
        <v>98.6</v>
      </c>
      <c r="AH24" s="160"/>
      <c r="AI24" s="161">
        <f t="shared" si="8"/>
        <v>98.6</v>
      </c>
      <c r="AJ24" s="157">
        <f t="shared" si="12"/>
        <v>1.5101</v>
      </c>
    </row>
    <row r="25" spans="2:36" x14ac:dyDescent="0.6">
      <c r="B25" s="183">
        <v>2015</v>
      </c>
      <c r="C25" s="464">
        <f>VLOOKUP(B25,'Basisreihen Destatis 2023 B.''15'!$B$7:$I$95,2,FALSE)</f>
        <v>100</v>
      </c>
      <c r="D25" s="155"/>
      <c r="E25" s="462">
        <f t="shared" si="0"/>
        <v>100</v>
      </c>
      <c r="F25" s="155"/>
      <c r="G25" s="463">
        <f t="shared" si="1"/>
        <v>100</v>
      </c>
      <c r="H25" s="157">
        <f t="shared" si="2"/>
        <v>1.627</v>
      </c>
      <c r="I25" s="153"/>
      <c r="J25" s="162">
        <v>2015</v>
      </c>
      <c r="K25" s="464">
        <f>VLOOKUP(J25,'Basisreihen Destatis 2023 B.''15'!$B$7:$I$95,3,FALSE)</f>
        <v>100</v>
      </c>
      <c r="L25" s="155"/>
      <c r="M25" s="462">
        <f t="shared" si="3"/>
        <v>100</v>
      </c>
      <c r="N25" s="155"/>
      <c r="O25" s="463">
        <f t="shared" si="4"/>
        <v>100</v>
      </c>
      <c r="P25" s="157">
        <f t="shared" si="5"/>
        <v>1.5960000000000001</v>
      </c>
      <c r="R25" s="162">
        <v>2015</v>
      </c>
      <c r="S25" s="459">
        <f>VLOOKUP(R25,'Basisreihen Destatis 2023 B.''15'!$B$7:$I$95,8,FALSE)</f>
        <v>100</v>
      </c>
      <c r="T25" s="160"/>
      <c r="U25" s="461">
        <f t="shared" si="13"/>
        <v>100</v>
      </c>
      <c r="V25" s="160"/>
      <c r="W25" s="461">
        <f t="shared" si="6"/>
        <v>100</v>
      </c>
      <c r="X25" s="461">
        <f>VLOOKUP(R25,'Basisreihen Destatis 2023 B.''15'!$B$7:$I$95,3,FALSE)</f>
        <v>100</v>
      </c>
      <c r="Y25" s="160"/>
      <c r="Z25" s="461">
        <f t="shared" si="7"/>
        <v>100</v>
      </c>
      <c r="AA25" s="160"/>
      <c r="AB25" s="461">
        <f t="shared" si="9"/>
        <v>100</v>
      </c>
      <c r="AC25" s="460">
        <f t="shared" si="10"/>
        <v>100</v>
      </c>
      <c r="AD25" s="157">
        <f t="shared" si="11"/>
        <v>1.6180000000000001</v>
      </c>
      <c r="AF25" s="162">
        <v>2015</v>
      </c>
      <c r="AG25" s="459">
        <f>VLOOKUP(AF25,'Basisreihen Destatis 2023 B.''15'!$B$7:$I$95,6,FALSE)</f>
        <v>100</v>
      </c>
      <c r="AH25" s="160"/>
      <c r="AI25" s="460">
        <f t="shared" si="8"/>
        <v>100</v>
      </c>
      <c r="AJ25" s="157">
        <f t="shared" si="12"/>
        <v>1.4890000000000001</v>
      </c>
    </row>
    <row r="26" spans="2:36" x14ac:dyDescent="0.6">
      <c r="B26" s="183">
        <v>2014</v>
      </c>
      <c r="C26" s="154">
        <f>VLOOKUP(B26,'Basisreihen Destatis 2023 B.''15'!$B$7:$I$95,2,FALSE)</f>
        <v>98.4</v>
      </c>
      <c r="D26" s="155"/>
      <c r="E26" s="155">
        <f t="shared" si="0"/>
        <v>98.4</v>
      </c>
      <c r="F26" s="155"/>
      <c r="G26" s="156">
        <f t="shared" si="1"/>
        <v>98.4</v>
      </c>
      <c r="H26" s="157">
        <f t="shared" si="2"/>
        <v>1.6535</v>
      </c>
      <c r="I26" s="153"/>
      <c r="J26" s="162">
        <v>2014</v>
      </c>
      <c r="K26" s="154">
        <f>VLOOKUP(J26,'Basisreihen Destatis 2023 B.''15'!$B$7:$I$95,3,FALSE)</f>
        <v>98.2</v>
      </c>
      <c r="L26" s="155"/>
      <c r="M26" s="155">
        <f t="shared" si="3"/>
        <v>98.2</v>
      </c>
      <c r="N26" s="155"/>
      <c r="O26" s="156">
        <f t="shared" si="4"/>
        <v>98.2</v>
      </c>
      <c r="P26" s="157">
        <f t="shared" si="5"/>
        <v>1.6253</v>
      </c>
      <c r="R26" s="162">
        <v>2014</v>
      </c>
      <c r="S26" s="159">
        <f>VLOOKUP(R26,'Basisreihen Destatis 2023 B.''15'!$B$7:$I$95,8,FALSE)</f>
        <v>102.5</v>
      </c>
      <c r="T26" s="160"/>
      <c r="U26" s="160">
        <f t="shared" si="13"/>
        <v>102.5</v>
      </c>
      <c r="V26" s="160"/>
      <c r="W26" s="160">
        <f t="shared" si="6"/>
        <v>102.5</v>
      </c>
      <c r="X26" s="160">
        <f>VLOOKUP(R26,'Basisreihen Destatis 2023 B.''15'!$B$7:$I$95,3,FALSE)</f>
        <v>98.2</v>
      </c>
      <c r="Y26" s="160"/>
      <c r="Z26" s="160">
        <f t="shared" si="7"/>
        <v>98.2</v>
      </c>
      <c r="AA26" s="160"/>
      <c r="AB26" s="160">
        <f t="shared" si="9"/>
        <v>98.2</v>
      </c>
      <c r="AC26" s="161">
        <f t="shared" si="10"/>
        <v>99.9</v>
      </c>
      <c r="AD26" s="157">
        <f t="shared" si="11"/>
        <v>1.6195999999999999</v>
      </c>
      <c r="AF26" s="162">
        <v>2014</v>
      </c>
      <c r="AG26" s="159">
        <f>VLOOKUP(AF26,'Basisreihen Destatis 2023 B.''15'!$B$7:$I$95,6,FALSE)</f>
        <v>101.3</v>
      </c>
      <c r="AH26" s="160"/>
      <c r="AI26" s="161">
        <f t="shared" si="8"/>
        <v>101.3</v>
      </c>
      <c r="AJ26" s="157">
        <f t="shared" si="12"/>
        <v>1.4699</v>
      </c>
    </row>
    <row r="27" spans="2:36" x14ac:dyDescent="0.6">
      <c r="B27" s="183">
        <v>2013</v>
      </c>
      <c r="C27" s="154">
        <f>VLOOKUP(B27,'Basisreihen Destatis 2023 B.''15'!$B$7:$I$95,2,FALSE)</f>
        <v>96.6</v>
      </c>
      <c r="D27" s="155"/>
      <c r="E27" s="155">
        <f t="shared" si="0"/>
        <v>96.6</v>
      </c>
      <c r="F27" s="155"/>
      <c r="G27" s="156">
        <f t="shared" si="1"/>
        <v>96.6</v>
      </c>
      <c r="H27" s="157">
        <f t="shared" si="2"/>
        <v>1.6842999999999999</v>
      </c>
      <c r="I27" s="153"/>
      <c r="J27" s="162">
        <v>2013</v>
      </c>
      <c r="K27" s="154">
        <f>VLOOKUP(J27,'Basisreihen Destatis 2023 B.''15'!$B$7:$I$95,3,FALSE)</f>
        <v>96.7</v>
      </c>
      <c r="L27" s="155"/>
      <c r="M27" s="155">
        <f t="shared" si="3"/>
        <v>96.7</v>
      </c>
      <c r="N27" s="155"/>
      <c r="O27" s="156">
        <f t="shared" si="4"/>
        <v>96.7</v>
      </c>
      <c r="P27" s="157">
        <f t="shared" si="5"/>
        <v>1.6505000000000001</v>
      </c>
      <c r="R27" s="162">
        <v>2013</v>
      </c>
      <c r="S27" s="159">
        <f>VLOOKUP(R27,'Basisreihen Destatis 2023 B.''15'!$B$7:$I$95,8,FALSE)</f>
        <v>103.8</v>
      </c>
      <c r="T27" s="160"/>
      <c r="U27" s="160">
        <f t="shared" si="13"/>
        <v>103.8</v>
      </c>
      <c r="V27" s="160"/>
      <c r="W27" s="160">
        <f t="shared" si="6"/>
        <v>103.8</v>
      </c>
      <c r="X27" s="160">
        <f>VLOOKUP(R27,'Basisreihen Destatis 2023 B.''15'!$B$7:$I$95,3,FALSE)</f>
        <v>96.7</v>
      </c>
      <c r="Y27" s="160"/>
      <c r="Z27" s="160">
        <f t="shared" si="7"/>
        <v>96.7</v>
      </c>
      <c r="AA27" s="160"/>
      <c r="AB27" s="160">
        <f t="shared" si="9"/>
        <v>96.7</v>
      </c>
      <c r="AC27" s="161">
        <f t="shared" si="10"/>
        <v>99.5</v>
      </c>
      <c r="AD27" s="157">
        <f t="shared" si="11"/>
        <v>1.6261000000000001</v>
      </c>
      <c r="AF27" s="162">
        <v>2013</v>
      </c>
      <c r="AG27" s="159">
        <f>VLOOKUP(AF27,'Basisreihen Destatis 2023 B.''15'!$B$7:$I$95,6,FALSE)</f>
        <v>102</v>
      </c>
      <c r="AH27" s="160"/>
      <c r="AI27" s="161">
        <f t="shared" si="8"/>
        <v>102</v>
      </c>
      <c r="AJ27" s="157">
        <f t="shared" si="12"/>
        <v>1.4598</v>
      </c>
    </row>
    <row r="28" spans="2:36" x14ac:dyDescent="0.6">
      <c r="B28" s="183">
        <v>2012</v>
      </c>
      <c r="C28" s="154">
        <f>VLOOKUP(B28,'Basisreihen Destatis 2023 B.''15'!$B$7:$I$95,2,FALSE)</f>
        <v>94.8</v>
      </c>
      <c r="D28" s="155"/>
      <c r="E28" s="155">
        <f t="shared" si="0"/>
        <v>94.8</v>
      </c>
      <c r="F28" s="155"/>
      <c r="G28" s="156">
        <f t="shared" si="1"/>
        <v>94.8</v>
      </c>
      <c r="H28" s="157">
        <f t="shared" si="2"/>
        <v>1.7161999999999999</v>
      </c>
      <c r="I28" s="153"/>
      <c r="J28" s="162">
        <v>2012</v>
      </c>
      <c r="K28" s="154">
        <f>VLOOKUP(J28,'Basisreihen Destatis 2023 B.''15'!$B$7:$I$95,3,FALSE)</f>
        <v>95.1</v>
      </c>
      <c r="L28" s="155"/>
      <c r="M28" s="155">
        <f t="shared" si="3"/>
        <v>95.1</v>
      </c>
      <c r="N28" s="155"/>
      <c r="O28" s="156">
        <f t="shared" si="4"/>
        <v>95.1</v>
      </c>
      <c r="P28" s="157">
        <f t="shared" si="5"/>
        <v>1.6781999999999999</v>
      </c>
      <c r="R28" s="162">
        <v>2012</v>
      </c>
      <c r="S28" s="159">
        <f>VLOOKUP(R28,'Basisreihen Destatis 2023 B.''15'!$B$7:$I$95,8,FALSE)</f>
        <v>108.6</v>
      </c>
      <c r="T28" s="160"/>
      <c r="U28" s="160">
        <f t="shared" si="13"/>
        <v>108.6</v>
      </c>
      <c r="V28" s="160"/>
      <c r="W28" s="160">
        <f t="shared" si="6"/>
        <v>108.6</v>
      </c>
      <c r="X28" s="160">
        <f>VLOOKUP(R28,'Basisreihen Destatis 2023 B.''15'!$B$7:$I$95,3,FALSE)</f>
        <v>95.1</v>
      </c>
      <c r="Y28" s="160"/>
      <c r="Z28" s="160">
        <f t="shared" si="7"/>
        <v>95.1</v>
      </c>
      <c r="AA28" s="160"/>
      <c r="AB28" s="160">
        <f t="shared" si="9"/>
        <v>95.1</v>
      </c>
      <c r="AC28" s="161">
        <f t="shared" si="10"/>
        <v>100.5</v>
      </c>
      <c r="AD28" s="157">
        <f t="shared" si="11"/>
        <v>1.61</v>
      </c>
      <c r="AF28" s="162">
        <v>2012</v>
      </c>
      <c r="AG28" s="159">
        <f>VLOOKUP(AF28,'Basisreihen Destatis 2023 B.''15'!$B$7:$I$95,6,FALSE)</f>
        <v>101.9</v>
      </c>
      <c r="AH28" s="160"/>
      <c r="AI28" s="161">
        <f t="shared" si="8"/>
        <v>101.9</v>
      </c>
      <c r="AJ28" s="157">
        <f t="shared" si="12"/>
        <v>1.4612000000000001</v>
      </c>
    </row>
    <row r="29" spans="2:36" x14ac:dyDescent="0.6">
      <c r="B29" s="183">
        <v>2011</v>
      </c>
      <c r="C29" s="154">
        <f>VLOOKUP(B29,'Basisreihen Destatis 2023 B.''15'!$B$7:$I$95,2,FALSE)</f>
        <v>92.5</v>
      </c>
      <c r="D29" s="155"/>
      <c r="E29" s="155">
        <f t="shared" si="0"/>
        <v>92.5</v>
      </c>
      <c r="F29" s="155"/>
      <c r="G29" s="156">
        <f t="shared" si="1"/>
        <v>92.5</v>
      </c>
      <c r="H29" s="157">
        <f t="shared" si="2"/>
        <v>1.7588999999999999</v>
      </c>
      <c r="I29" s="153"/>
      <c r="J29" s="162">
        <v>2011</v>
      </c>
      <c r="K29" s="154">
        <f>VLOOKUP(J29,'Basisreihen Destatis 2023 B.''15'!$B$7:$I$95,3,FALSE)</f>
        <v>92.7</v>
      </c>
      <c r="L29" s="155"/>
      <c r="M29" s="155">
        <f t="shared" si="3"/>
        <v>92.7</v>
      </c>
      <c r="N29" s="155"/>
      <c r="O29" s="156">
        <f t="shared" si="4"/>
        <v>92.7</v>
      </c>
      <c r="P29" s="157">
        <f t="shared" si="5"/>
        <v>1.7217</v>
      </c>
      <c r="R29" s="162">
        <v>2011</v>
      </c>
      <c r="S29" s="159">
        <f>VLOOKUP(R29,'Basisreihen Destatis 2023 B.''15'!$B$7:$I$95,8,FALSE)</f>
        <v>108.1</v>
      </c>
      <c r="T29" s="160"/>
      <c r="U29" s="160">
        <f t="shared" si="13"/>
        <v>108.1</v>
      </c>
      <c r="V29" s="160"/>
      <c r="W29" s="160">
        <f t="shared" si="6"/>
        <v>108.1</v>
      </c>
      <c r="X29" s="160">
        <f>VLOOKUP(R29,'Basisreihen Destatis 2023 B.''15'!$B$7:$I$95,3,FALSE)</f>
        <v>92.7</v>
      </c>
      <c r="Y29" s="160"/>
      <c r="Z29" s="160">
        <f t="shared" si="7"/>
        <v>92.7</v>
      </c>
      <c r="AA29" s="160"/>
      <c r="AB29" s="160">
        <f t="shared" si="9"/>
        <v>92.7</v>
      </c>
      <c r="AC29" s="161">
        <f t="shared" si="10"/>
        <v>98.9</v>
      </c>
      <c r="AD29" s="157">
        <f t="shared" si="11"/>
        <v>1.6359999999999999</v>
      </c>
      <c r="AF29" s="162">
        <v>2011</v>
      </c>
      <c r="AG29" s="159">
        <f>VLOOKUP(AF29,'Basisreihen Destatis 2023 B.''15'!$B$7:$I$95,6,FALSE)</f>
        <v>100.5</v>
      </c>
      <c r="AH29" s="160"/>
      <c r="AI29" s="161">
        <f t="shared" si="8"/>
        <v>100.5</v>
      </c>
      <c r="AJ29" s="157">
        <f t="shared" si="12"/>
        <v>1.4816</v>
      </c>
    </row>
    <row r="30" spans="2:36" x14ac:dyDescent="0.6">
      <c r="B30" s="183">
        <v>2010</v>
      </c>
      <c r="C30" s="154">
        <f>VLOOKUP(B30,'Basisreihen Destatis 2023 B.''15'!$B$7:$I$95,2,FALSE)</f>
        <v>89.7</v>
      </c>
      <c r="D30" s="155"/>
      <c r="E30" s="155">
        <f t="shared" si="0"/>
        <v>89.7</v>
      </c>
      <c r="F30" s="155"/>
      <c r="G30" s="156">
        <f t="shared" si="1"/>
        <v>89.7</v>
      </c>
      <c r="H30" s="157">
        <f t="shared" si="2"/>
        <v>1.8138000000000001</v>
      </c>
      <c r="J30" s="162">
        <v>2010</v>
      </c>
      <c r="K30" s="154">
        <f>VLOOKUP(J30,'Basisreihen Destatis 2023 B.''15'!$B$7:$I$95,3,FALSE)</f>
        <v>91</v>
      </c>
      <c r="L30" s="155"/>
      <c r="M30" s="155">
        <f t="shared" si="3"/>
        <v>91</v>
      </c>
      <c r="N30" s="155"/>
      <c r="O30" s="156">
        <f t="shared" si="4"/>
        <v>91</v>
      </c>
      <c r="P30" s="157">
        <f t="shared" si="5"/>
        <v>1.7538</v>
      </c>
      <c r="Q30" s="163"/>
      <c r="R30" s="162">
        <v>2010</v>
      </c>
      <c r="S30" s="159">
        <f>VLOOKUP(R30,'Basisreihen Destatis 2023 B.''15'!$B$7:$I$95,8,FALSE)</f>
        <v>99.3</v>
      </c>
      <c r="T30" s="160"/>
      <c r="U30" s="160">
        <f t="shared" si="13"/>
        <v>99.3</v>
      </c>
      <c r="V30" s="160"/>
      <c r="W30" s="160">
        <f t="shared" si="6"/>
        <v>99.3</v>
      </c>
      <c r="X30" s="160">
        <f>VLOOKUP(R30,'Basisreihen Destatis 2023 B.''15'!$B$7:$I$95,3,FALSE)</f>
        <v>91</v>
      </c>
      <c r="Y30" s="160"/>
      <c r="Z30" s="160">
        <f t="shared" si="7"/>
        <v>91</v>
      </c>
      <c r="AA30" s="160"/>
      <c r="AB30" s="160">
        <f t="shared" si="9"/>
        <v>91</v>
      </c>
      <c r="AC30" s="161">
        <f t="shared" si="10"/>
        <v>94.3</v>
      </c>
      <c r="AD30" s="157">
        <f t="shared" si="11"/>
        <v>1.7158</v>
      </c>
      <c r="AF30" s="162">
        <v>2010</v>
      </c>
      <c r="AG30" s="159">
        <f>VLOOKUP(AF30,'Basisreihen Destatis 2023 B.''15'!$B$7:$I$95,6,FALSE)</f>
        <v>95.9</v>
      </c>
      <c r="AH30" s="160"/>
      <c r="AI30" s="161">
        <f t="shared" si="8"/>
        <v>95.9</v>
      </c>
      <c r="AJ30" s="157">
        <f t="shared" si="12"/>
        <v>1.5527</v>
      </c>
    </row>
    <row r="31" spans="2:36" x14ac:dyDescent="0.6">
      <c r="B31" s="183">
        <v>2009</v>
      </c>
      <c r="C31" s="154">
        <f>VLOOKUP(B31,'Basisreihen Destatis 2023 B.''15'!$B$7:$I$95,2,FALSE)</f>
        <v>88.7</v>
      </c>
      <c r="D31" s="155"/>
      <c r="E31" s="155">
        <f t="shared" si="0"/>
        <v>88.7</v>
      </c>
      <c r="F31" s="155"/>
      <c r="G31" s="156">
        <f t="shared" si="1"/>
        <v>88.7</v>
      </c>
      <c r="H31" s="157">
        <f t="shared" si="2"/>
        <v>1.8343</v>
      </c>
      <c r="J31" s="162">
        <v>2009</v>
      </c>
      <c r="K31" s="154">
        <f>VLOOKUP(J31,'Basisreihen Destatis 2023 B.''15'!$B$7:$I$95,3,FALSE)</f>
        <v>90.5</v>
      </c>
      <c r="L31" s="155"/>
      <c r="M31" s="155">
        <f t="shared" si="3"/>
        <v>90.5</v>
      </c>
      <c r="N31" s="155"/>
      <c r="O31" s="156">
        <f t="shared" si="4"/>
        <v>90.5</v>
      </c>
      <c r="P31" s="157">
        <f t="shared" si="5"/>
        <v>1.7635000000000001</v>
      </c>
      <c r="Q31" s="163"/>
      <c r="R31" s="162">
        <v>2009</v>
      </c>
      <c r="S31" s="159">
        <f>VLOOKUP(R31,'Basisreihen Destatis 2023 B.''15'!$B$7:$I$95,8,FALSE)</f>
        <v>101.1</v>
      </c>
      <c r="T31" s="160"/>
      <c r="U31" s="160">
        <f t="shared" si="13"/>
        <v>101.1</v>
      </c>
      <c r="V31" s="160"/>
      <c r="W31" s="160">
        <f t="shared" si="6"/>
        <v>101.1</v>
      </c>
      <c r="X31" s="160">
        <f>VLOOKUP(R31,'Basisreihen Destatis 2023 B.''15'!$B$7:$I$95,3,FALSE)</f>
        <v>90.5</v>
      </c>
      <c r="Y31" s="160"/>
      <c r="Z31" s="160">
        <f t="shared" si="7"/>
        <v>90.5</v>
      </c>
      <c r="AA31" s="160"/>
      <c r="AB31" s="160">
        <f t="shared" si="9"/>
        <v>90.5</v>
      </c>
      <c r="AC31" s="161">
        <f t="shared" si="10"/>
        <v>94.7</v>
      </c>
      <c r="AD31" s="157">
        <f t="shared" si="11"/>
        <v>1.7085999999999999</v>
      </c>
      <c r="AF31" s="162">
        <v>2009</v>
      </c>
      <c r="AG31" s="159">
        <f>VLOOKUP(AF31,'Basisreihen Destatis 2023 B.''15'!$B$7:$I$95,6,FALSE)</f>
        <v>95.1</v>
      </c>
      <c r="AH31" s="160"/>
      <c r="AI31" s="161">
        <f t="shared" si="8"/>
        <v>95.1</v>
      </c>
      <c r="AJ31" s="157">
        <f t="shared" si="12"/>
        <v>1.5657000000000001</v>
      </c>
    </row>
    <row r="32" spans="2:36" x14ac:dyDescent="0.6">
      <c r="B32" s="183">
        <v>2008</v>
      </c>
      <c r="C32" s="154">
        <f>VLOOKUP(B32,'Basisreihen Destatis 2023 B.''15'!$B$7:$I$95,2,FALSE)</f>
        <v>87.8</v>
      </c>
      <c r="D32" s="155"/>
      <c r="E32" s="155">
        <f t="shared" si="0"/>
        <v>87.8</v>
      </c>
      <c r="F32" s="155"/>
      <c r="G32" s="156">
        <f t="shared" si="1"/>
        <v>87.8</v>
      </c>
      <c r="H32" s="157">
        <f t="shared" si="2"/>
        <v>1.8531</v>
      </c>
      <c r="J32" s="162">
        <v>2008</v>
      </c>
      <c r="K32" s="154">
        <f>VLOOKUP(J32,'Basisreihen Destatis 2023 B.''15'!$B$7:$I$95,3,FALSE)</f>
        <v>89</v>
      </c>
      <c r="L32" s="155"/>
      <c r="M32" s="155">
        <f t="shared" si="3"/>
        <v>89</v>
      </c>
      <c r="N32" s="155"/>
      <c r="O32" s="156">
        <f t="shared" si="4"/>
        <v>89</v>
      </c>
      <c r="P32" s="157">
        <f t="shared" si="5"/>
        <v>1.7932999999999999</v>
      </c>
      <c r="Q32" s="163"/>
      <c r="R32" s="162">
        <v>2008</v>
      </c>
      <c r="S32" s="159">
        <f>VLOOKUP(R32,'Basisreihen Destatis 2023 B.''15'!$B$7:$I$95,8,FALSE)</f>
        <v>111.4</v>
      </c>
      <c r="T32" s="160"/>
      <c r="U32" s="160">
        <f t="shared" si="13"/>
        <v>111.4</v>
      </c>
      <c r="V32" s="160"/>
      <c r="W32" s="160">
        <f t="shared" si="6"/>
        <v>111.4</v>
      </c>
      <c r="X32" s="160">
        <f>VLOOKUP(R32,'Basisreihen Destatis 2023 B.''15'!$B$7:$I$95,3,FALSE)</f>
        <v>89</v>
      </c>
      <c r="Y32" s="160"/>
      <c r="Z32" s="160">
        <f t="shared" si="7"/>
        <v>89</v>
      </c>
      <c r="AA32" s="160"/>
      <c r="AB32" s="160">
        <f t="shared" si="9"/>
        <v>89</v>
      </c>
      <c r="AC32" s="161">
        <f t="shared" si="10"/>
        <v>98</v>
      </c>
      <c r="AD32" s="157">
        <f t="shared" si="11"/>
        <v>1.651</v>
      </c>
      <c r="AF32" s="162">
        <v>2008</v>
      </c>
      <c r="AG32" s="159">
        <f>VLOOKUP(AF32,'Basisreihen Destatis 2023 B.''15'!$B$7:$I$95,6,FALSE)</f>
        <v>98.4</v>
      </c>
      <c r="AH32" s="160"/>
      <c r="AI32" s="161">
        <f t="shared" si="8"/>
        <v>98.4</v>
      </c>
      <c r="AJ32" s="157">
        <f t="shared" si="12"/>
        <v>1.5132000000000001</v>
      </c>
    </row>
    <row r="33" spans="2:36" x14ac:dyDescent="0.6">
      <c r="B33" s="183">
        <v>2007</v>
      </c>
      <c r="C33" s="154">
        <f>VLOOKUP(B33,'Basisreihen Destatis 2023 B.''15'!$B$7:$I$95,2,FALSE)</f>
        <v>84.6</v>
      </c>
      <c r="D33" s="155"/>
      <c r="E33" s="155">
        <f t="shared" si="0"/>
        <v>84.6</v>
      </c>
      <c r="F33" s="155"/>
      <c r="G33" s="156">
        <f t="shared" si="1"/>
        <v>84.6</v>
      </c>
      <c r="H33" s="157">
        <f t="shared" si="2"/>
        <v>1.9232</v>
      </c>
      <c r="J33" s="162">
        <v>2007</v>
      </c>
      <c r="K33" s="154">
        <f>VLOOKUP(J33,'Basisreihen Destatis 2023 B.''15'!$B$7:$I$95,3,FALSE)</f>
        <v>86.4</v>
      </c>
      <c r="L33" s="155"/>
      <c r="M33" s="155">
        <f t="shared" si="3"/>
        <v>86.4</v>
      </c>
      <c r="N33" s="155"/>
      <c r="O33" s="156">
        <f t="shared" si="4"/>
        <v>86.4</v>
      </c>
      <c r="P33" s="157">
        <f t="shared" si="5"/>
        <v>1.8472</v>
      </c>
      <c r="Q33" s="163"/>
      <c r="R33" s="162">
        <v>2007</v>
      </c>
      <c r="S33" s="159">
        <f>VLOOKUP(R33,'Basisreihen Destatis 2023 B.''15'!$B$7:$I$95,8,FALSE)</f>
        <v>103.2</v>
      </c>
      <c r="T33" s="160"/>
      <c r="U33" s="160">
        <f t="shared" si="13"/>
        <v>103.2</v>
      </c>
      <c r="V33" s="160"/>
      <c r="W33" s="160">
        <f t="shared" si="6"/>
        <v>103.2</v>
      </c>
      <c r="X33" s="160">
        <f>VLOOKUP(R33,'Basisreihen Destatis 2023 B.''15'!$B$7:$I$95,3,FALSE)</f>
        <v>86.4</v>
      </c>
      <c r="Y33" s="160"/>
      <c r="Z33" s="160">
        <f t="shared" si="7"/>
        <v>86.4</v>
      </c>
      <c r="AA33" s="160"/>
      <c r="AB33" s="160">
        <f t="shared" si="9"/>
        <v>86.4</v>
      </c>
      <c r="AC33" s="161">
        <f t="shared" si="10"/>
        <v>93.1</v>
      </c>
      <c r="AD33" s="157">
        <f t="shared" si="11"/>
        <v>1.7379</v>
      </c>
      <c r="AF33" s="162">
        <v>2007</v>
      </c>
      <c r="AG33" s="159">
        <f>VLOOKUP(AF33,'Basisreihen Destatis 2023 B.''15'!$B$7:$I$95,6,FALSE)</f>
        <v>93.6</v>
      </c>
      <c r="AH33" s="160"/>
      <c r="AI33" s="161">
        <f t="shared" si="8"/>
        <v>93.6</v>
      </c>
      <c r="AJ33" s="157">
        <f t="shared" si="12"/>
        <v>1.5908</v>
      </c>
    </row>
    <row r="34" spans="2:36" x14ac:dyDescent="0.6">
      <c r="B34" s="183">
        <v>2006</v>
      </c>
      <c r="C34" s="154">
        <f>VLOOKUP(B34,'Basisreihen Destatis 2023 B.''15'!$B$7:$I$95,2,FALSE)</f>
        <v>81.099999999999994</v>
      </c>
      <c r="D34" s="155"/>
      <c r="E34" s="155">
        <f t="shared" si="0"/>
        <v>81.099999999999994</v>
      </c>
      <c r="F34" s="155"/>
      <c r="G34" s="156">
        <f t="shared" si="1"/>
        <v>81.099999999999994</v>
      </c>
      <c r="H34" s="157">
        <f t="shared" si="2"/>
        <v>2.0062000000000002</v>
      </c>
      <c r="J34" s="162">
        <v>2006</v>
      </c>
      <c r="K34" s="154">
        <f>VLOOKUP(J34,'Basisreihen Destatis 2023 B.''15'!$B$7:$I$95,3,FALSE)</f>
        <v>83.8</v>
      </c>
      <c r="L34" s="155"/>
      <c r="M34" s="155">
        <f t="shared" si="3"/>
        <v>83.8</v>
      </c>
      <c r="N34" s="155"/>
      <c r="O34" s="156">
        <f t="shared" si="4"/>
        <v>83.8</v>
      </c>
      <c r="P34" s="157">
        <f t="shared" si="5"/>
        <v>1.9045000000000001</v>
      </c>
      <c r="Q34" s="163"/>
      <c r="R34" s="162">
        <v>2006</v>
      </c>
      <c r="S34" s="159">
        <f>VLOOKUP(R34,'Basisreihen Destatis 2023 B.''15'!$B$7:$I$95,8,FALSE)</f>
        <v>93.5</v>
      </c>
      <c r="T34" s="160"/>
      <c r="U34" s="160">
        <f t="shared" si="13"/>
        <v>93.5</v>
      </c>
      <c r="V34" s="160"/>
      <c r="W34" s="160">
        <f t="shared" si="6"/>
        <v>93.5</v>
      </c>
      <c r="X34" s="160">
        <f>VLOOKUP(R34,'Basisreihen Destatis 2023 B.''15'!$B$7:$I$95,3,FALSE)</f>
        <v>83.8</v>
      </c>
      <c r="Y34" s="160"/>
      <c r="Z34" s="160">
        <f t="shared" si="7"/>
        <v>83.8</v>
      </c>
      <c r="AA34" s="160"/>
      <c r="AB34" s="160">
        <f t="shared" si="9"/>
        <v>83.8</v>
      </c>
      <c r="AC34" s="161">
        <f t="shared" si="10"/>
        <v>87.7</v>
      </c>
      <c r="AD34" s="157">
        <f t="shared" si="11"/>
        <v>1.8449</v>
      </c>
      <c r="AF34" s="162">
        <v>2006</v>
      </c>
      <c r="AG34" s="159">
        <f>VLOOKUP(AF34,'Basisreihen Destatis 2023 B.''15'!$B$7:$I$95,6,FALSE)</f>
        <v>92.5</v>
      </c>
      <c r="AH34" s="160"/>
      <c r="AI34" s="161">
        <f t="shared" si="8"/>
        <v>92.5</v>
      </c>
      <c r="AJ34" s="157">
        <f t="shared" si="12"/>
        <v>1.6096999999999999</v>
      </c>
    </row>
    <row r="35" spans="2:36" x14ac:dyDescent="0.6">
      <c r="B35" s="183">
        <v>2005</v>
      </c>
      <c r="C35" s="154">
        <f>VLOOKUP(B35,'Basisreihen Destatis 2023 B.''15'!$B$7:$I$95,2,FALSE)</f>
        <v>79.2</v>
      </c>
      <c r="D35" s="155"/>
      <c r="E35" s="155">
        <f t="shared" si="0"/>
        <v>79.2</v>
      </c>
      <c r="F35" s="155"/>
      <c r="G35" s="156">
        <f t="shared" si="1"/>
        <v>79.2</v>
      </c>
      <c r="H35" s="157">
        <f t="shared" si="2"/>
        <v>2.0543</v>
      </c>
      <c r="J35" s="162">
        <v>2005</v>
      </c>
      <c r="K35" s="154">
        <f>VLOOKUP(J35,'Basisreihen Destatis 2023 B.''15'!$B$7:$I$95,3,FALSE)</f>
        <v>81.8</v>
      </c>
      <c r="L35" s="155"/>
      <c r="M35" s="155">
        <f t="shared" si="3"/>
        <v>81.8</v>
      </c>
      <c r="N35" s="155"/>
      <c r="O35" s="156">
        <f t="shared" si="4"/>
        <v>81.8</v>
      </c>
      <c r="P35" s="157">
        <f t="shared" si="5"/>
        <v>1.9511000000000001</v>
      </c>
      <c r="Q35" s="163"/>
      <c r="R35" s="162">
        <v>2005</v>
      </c>
      <c r="S35" s="159">
        <f>VLOOKUP(R35,'Basisreihen Destatis 2023 B.''15'!$B$7:$I$95,8,FALSE)</f>
        <v>91.6</v>
      </c>
      <c r="T35" s="160"/>
      <c r="U35" s="160">
        <f t="shared" si="13"/>
        <v>91.6</v>
      </c>
      <c r="V35" s="160"/>
      <c r="W35" s="160">
        <f t="shared" si="6"/>
        <v>91.6</v>
      </c>
      <c r="X35" s="160">
        <f>VLOOKUP(R35,'Basisreihen Destatis 2023 B.''15'!$B$7:$I$95,3,FALSE)</f>
        <v>81.8</v>
      </c>
      <c r="Y35" s="160"/>
      <c r="Z35" s="160">
        <f t="shared" si="7"/>
        <v>81.8</v>
      </c>
      <c r="AA35" s="160"/>
      <c r="AB35" s="160">
        <f t="shared" si="9"/>
        <v>81.8</v>
      </c>
      <c r="AC35" s="161">
        <f t="shared" si="10"/>
        <v>85.7</v>
      </c>
      <c r="AD35" s="157">
        <f t="shared" si="11"/>
        <v>1.8879999999999999</v>
      </c>
      <c r="AF35" s="162">
        <v>2005</v>
      </c>
      <c r="AG35" s="159">
        <f>VLOOKUP(AF35,'Basisreihen Destatis 2023 B.''15'!$B$7:$I$95,6,FALSE)</f>
        <v>87.8</v>
      </c>
      <c r="AH35" s="160"/>
      <c r="AI35" s="161">
        <f t="shared" si="8"/>
        <v>87.8</v>
      </c>
      <c r="AJ35" s="157">
        <f t="shared" si="12"/>
        <v>1.6959</v>
      </c>
    </row>
    <row r="36" spans="2:36" x14ac:dyDescent="0.6">
      <c r="B36" s="183">
        <v>2004</v>
      </c>
      <c r="C36" s="154">
        <f>VLOOKUP(B36,'Basisreihen Destatis 2023 B.''15'!$B$7:$I$95,2,FALSE)</f>
        <v>77.599999999999994</v>
      </c>
      <c r="D36" s="155"/>
      <c r="E36" s="155">
        <f t="shared" si="0"/>
        <v>77.599999999999994</v>
      </c>
      <c r="F36" s="155"/>
      <c r="G36" s="156">
        <f t="shared" si="1"/>
        <v>77.599999999999994</v>
      </c>
      <c r="H36" s="157">
        <f t="shared" si="2"/>
        <v>2.0966</v>
      </c>
      <c r="J36" s="162">
        <v>2004</v>
      </c>
      <c r="K36" s="154">
        <f>VLOOKUP(J36,'Basisreihen Destatis 2023 B.''15'!$B$7:$I$95,3,FALSE)</f>
        <v>81.7</v>
      </c>
      <c r="L36" s="155"/>
      <c r="M36" s="155">
        <f t="shared" si="3"/>
        <v>81.7</v>
      </c>
      <c r="N36" s="155"/>
      <c r="O36" s="156">
        <f t="shared" si="4"/>
        <v>81.7</v>
      </c>
      <c r="P36" s="157">
        <f t="shared" si="5"/>
        <v>1.9535</v>
      </c>
      <c r="Q36" s="163"/>
      <c r="R36" s="162">
        <v>2004</v>
      </c>
      <c r="S36" s="159">
        <f>VLOOKUP(R36,'Basisreihen Destatis 2023 B.''15'!$B$7:$I$95,8,FALSE)</f>
        <v>81.5</v>
      </c>
      <c r="T36" s="160"/>
      <c r="U36" s="160">
        <f t="shared" si="13"/>
        <v>81.5</v>
      </c>
      <c r="V36" s="160"/>
      <c r="W36" s="160">
        <f t="shared" si="6"/>
        <v>81.5</v>
      </c>
      <c r="X36" s="160">
        <f>VLOOKUP(R36,'Basisreihen Destatis 2023 B.''15'!$B$7:$I$95,3,FALSE)</f>
        <v>81.7</v>
      </c>
      <c r="Y36" s="160"/>
      <c r="Z36" s="160">
        <f t="shared" si="7"/>
        <v>81.7</v>
      </c>
      <c r="AA36" s="160"/>
      <c r="AB36" s="160">
        <f t="shared" si="9"/>
        <v>81.7</v>
      </c>
      <c r="AC36" s="161">
        <f t="shared" si="10"/>
        <v>81.599999999999994</v>
      </c>
      <c r="AD36" s="157">
        <f t="shared" si="11"/>
        <v>1.9827999999999999</v>
      </c>
      <c r="AF36" s="162">
        <v>2004</v>
      </c>
      <c r="AG36" s="159">
        <f>VLOOKUP(AF36,'Basisreihen Destatis 2023 B.''15'!$B$7:$I$95,6,FALSE)</f>
        <v>84.6</v>
      </c>
      <c r="AH36" s="160"/>
      <c r="AI36" s="161">
        <f t="shared" si="8"/>
        <v>84.6</v>
      </c>
      <c r="AJ36" s="157">
        <f t="shared" si="12"/>
        <v>1.76</v>
      </c>
    </row>
    <row r="37" spans="2:36" x14ac:dyDescent="0.6">
      <c r="B37" s="183">
        <v>2003</v>
      </c>
      <c r="C37" s="154">
        <f>VLOOKUP(B37,'Basisreihen Destatis 2023 B.''15'!$B$7:$I$95,2,FALSE)</f>
        <v>76.5</v>
      </c>
      <c r="D37" s="155"/>
      <c r="E37" s="155">
        <f t="shared" si="0"/>
        <v>76.5</v>
      </c>
      <c r="F37" s="155"/>
      <c r="G37" s="156">
        <f t="shared" si="1"/>
        <v>76.5</v>
      </c>
      <c r="H37" s="157">
        <f t="shared" si="2"/>
        <v>2.1267999999999998</v>
      </c>
      <c r="J37" s="162">
        <v>2003</v>
      </c>
      <c r="K37" s="154">
        <f>VLOOKUP(J37,'Basisreihen Destatis 2023 B.''15'!$B$7:$I$95,3,FALSE)</f>
        <v>81.7</v>
      </c>
      <c r="L37" s="155"/>
      <c r="M37" s="155">
        <f t="shared" si="3"/>
        <v>81.7</v>
      </c>
      <c r="N37" s="155"/>
      <c r="O37" s="156">
        <f t="shared" si="4"/>
        <v>81.7</v>
      </c>
      <c r="P37" s="157">
        <f t="shared" si="5"/>
        <v>1.9535</v>
      </c>
      <c r="Q37" s="163"/>
      <c r="R37" s="162">
        <v>2003</v>
      </c>
      <c r="S37" s="159">
        <f>VLOOKUP(R37,'Basisreihen Destatis 2023 B.''15'!$B$7:$I$95,8,FALSE)</f>
        <v>71.5</v>
      </c>
      <c r="T37" s="160"/>
      <c r="U37" s="160">
        <f t="shared" si="13"/>
        <v>71.5</v>
      </c>
      <c r="V37" s="160"/>
      <c r="W37" s="160">
        <f t="shared" si="6"/>
        <v>71.5</v>
      </c>
      <c r="X37" s="160">
        <f>VLOOKUP(R37,'Basisreihen Destatis 2023 B.''15'!$B$7:$I$95,3,FALSE)</f>
        <v>81.7</v>
      </c>
      <c r="Y37" s="160"/>
      <c r="Z37" s="160">
        <f t="shared" si="7"/>
        <v>81.7</v>
      </c>
      <c r="AA37" s="160"/>
      <c r="AB37" s="160">
        <f t="shared" si="9"/>
        <v>81.7</v>
      </c>
      <c r="AC37" s="161">
        <f t="shared" si="10"/>
        <v>77.599999999999994</v>
      </c>
      <c r="AD37" s="157">
        <f t="shared" si="11"/>
        <v>2.0851000000000002</v>
      </c>
      <c r="AF37" s="162">
        <v>2003</v>
      </c>
      <c r="AG37" s="159">
        <f>VLOOKUP(AF37,'Basisreihen Destatis 2023 B.''15'!$B$7:$I$95,6,FALSE)</f>
        <v>83.4</v>
      </c>
      <c r="AH37" s="160"/>
      <c r="AI37" s="161">
        <f t="shared" si="8"/>
        <v>83.4</v>
      </c>
      <c r="AJ37" s="157">
        <f t="shared" si="12"/>
        <v>1.7854000000000001</v>
      </c>
    </row>
    <row r="38" spans="2:36" x14ac:dyDescent="0.6">
      <c r="B38" s="183">
        <v>2002</v>
      </c>
      <c r="C38" s="154">
        <f>VLOOKUP(B38,'Basisreihen Destatis 2023 B.''15'!$B$7:$I$95,2,FALSE)</f>
        <v>76.3</v>
      </c>
      <c r="D38" s="155"/>
      <c r="E38" s="155">
        <f t="shared" si="0"/>
        <v>76.3</v>
      </c>
      <c r="F38" s="155"/>
      <c r="G38" s="156">
        <f t="shared" si="1"/>
        <v>76.3</v>
      </c>
      <c r="H38" s="157">
        <f t="shared" si="2"/>
        <v>2.1324000000000001</v>
      </c>
      <c r="J38" s="162">
        <v>2002</v>
      </c>
      <c r="K38" s="154">
        <f>VLOOKUP(J38,'Basisreihen Destatis 2023 B.''15'!$B$7:$I$95,3,FALSE)</f>
        <v>82</v>
      </c>
      <c r="L38" s="155"/>
      <c r="M38" s="155">
        <f t="shared" si="3"/>
        <v>82</v>
      </c>
      <c r="N38" s="155"/>
      <c r="O38" s="156">
        <f t="shared" si="4"/>
        <v>82</v>
      </c>
      <c r="P38" s="157">
        <f t="shared" si="5"/>
        <v>1.9462999999999999</v>
      </c>
      <c r="Q38" s="163"/>
      <c r="R38" s="162">
        <v>2002</v>
      </c>
      <c r="S38" s="159">
        <f>VLOOKUP(R38,'Basisreihen Destatis 2023 B.''15'!$B$7:$I$95,8,FALSE)</f>
        <v>69.5</v>
      </c>
      <c r="T38" s="160"/>
      <c r="U38" s="160">
        <f t="shared" si="13"/>
        <v>69.5</v>
      </c>
      <c r="V38" s="160"/>
      <c r="W38" s="160">
        <f t="shared" si="6"/>
        <v>69.5</v>
      </c>
      <c r="X38" s="160">
        <f>VLOOKUP(R38,'Basisreihen Destatis 2023 B.''15'!$B$7:$I$95,3,FALSE)</f>
        <v>82</v>
      </c>
      <c r="Y38" s="160"/>
      <c r="Z38" s="160">
        <f t="shared" si="7"/>
        <v>82</v>
      </c>
      <c r="AA38" s="160"/>
      <c r="AB38" s="160">
        <f t="shared" si="9"/>
        <v>82</v>
      </c>
      <c r="AC38" s="161">
        <f t="shared" si="10"/>
        <v>77</v>
      </c>
      <c r="AD38" s="157">
        <f t="shared" si="11"/>
        <v>2.1013000000000002</v>
      </c>
      <c r="AF38" s="162">
        <v>2002</v>
      </c>
      <c r="AG38" s="159">
        <f>VLOOKUP(AF38,'Basisreihen Destatis 2023 B.''15'!$B$7:$I$95,6,FALSE)</f>
        <v>82.2</v>
      </c>
      <c r="AH38" s="160"/>
      <c r="AI38" s="161">
        <f t="shared" si="8"/>
        <v>82.2</v>
      </c>
      <c r="AJ38" s="157">
        <f t="shared" si="12"/>
        <v>1.8113999999999999</v>
      </c>
    </row>
    <row r="39" spans="2:36" x14ac:dyDescent="0.6">
      <c r="B39" s="183">
        <v>2001</v>
      </c>
      <c r="C39" s="154">
        <f>VLOOKUP(B39,'Basisreihen Destatis 2023 B.''15'!$B$7:$I$95,2,FALSE)</f>
        <v>76.099999999999994</v>
      </c>
      <c r="D39" s="155"/>
      <c r="E39" s="155">
        <f t="shared" si="0"/>
        <v>76.099999999999994</v>
      </c>
      <c r="F39" s="155"/>
      <c r="G39" s="156">
        <f t="shared" si="1"/>
        <v>76.099999999999994</v>
      </c>
      <c r="H39" s="157">
        <f t="shared" si="2"/>
        <v>2.1379999999999999</v>
      </c>
      <c r="J39" s="162">
        <v>2001</v>
      </c>
      <c r="K39" s="154">
        <f>VLOOKUP(J39,'Basisreihen Destatis 2023 B.''15'!$B$7:$I$95,3,FALSE)</f>
        <v>82.2</v>
      </c>
      <c r="L39" s="155"/>
      <c r="M39" s="155">
        <f t="shared" si="3"/>
        <v>82.2</v>
      </c>
      <c r="N39" s="155"/>
      <c r="O39" s="156">
        <f t="shared" si="4"/>
        <v>82.2</v>
      </c>
      <c r="P39" s="157">
        <f t="shared" si="5"/>
        <v>1.9416</v>
      </c>
      <c r="Q39" s="163"/>
      <c r="R39" s="162">
        <v>2001</v>
      </c>
      <c r="S39" s="159">
        <f>VLOOKUP(R39,'Basisreihen Destatis 2023 B.''15'!$B$7:$I$95,8,FALSE)</f>
        <v>69.599999999999994</v>
      </c>
      <c r="T39" s="160"/>
      <c r="U39" s="160">
        <f t="shared" si="13"/>
        <v>69.599999999999994</v>
      </c>
      <c r="V39" s="160"/>
      <c r="W39" s="160">
        <f t="shared" si="6"/>
        <v>69.599999999999994</v>
      </c>
      <c r="X39" s="160">
        <f>VLOOKUP(R39,'Basisreihen Destatis 2023 B.''15'!$B$7:$I$95,3,FALSE)</f>
        <v>82.2</v>
      </c>
      <c r="Y39" s="160"/>
      <c r="Z39" s="160">
        <f t="shared" si="7"/>
        <v>82.2</v>
      </c>
      <c r="AA39" s="160"/>
      <c r="AB39" s="160">
        <f t="shared" si="9"/>
        <v>82.2</v>
      </c>
      <c r="AC39" s="161">
        <f t="shared" si="10"/>
        <v>77.2</v>
      </c>
      <c r="AD39" s="157">
        <f t="shared" si="11"/>
        <v>2.0958999999999999</v>
      </c>
      <c r="AF39" s="162">
        <v>2001</v>
      </c>
      <c r="AG39" s="159">
        <f>VLOOKUP(AF39,'Basisreihen Destatis 2023 B.''15'!$B$7:$I$95,6,FALSE)</f>
        <v>82.7</v>
      </c>
      <c r="AH39" s="160"/>
      <c r="AI39" s="161">
        <f t="shared" si="8"/>
        <v>82.7</v>
      </c>
      <c r="AJ39" s="157">
        <f t="shared" si="12"/>
        <v>1.8005</v>
      </c>
    </row>
    <row r="40" spans="2:36" x14ac:dyDescent="0.6">
      <c r="B40" s="183">
        <v>2000</v>
      </c>
      <c r="C40" s="154">
        <f>VLOOKUP(B40,'Basisreihen Destatis 2023 B.''15'!$B$7:$I$95,2,FALSE)</f>
        <v>75.8</v>
      </c>
      <c r="D40" s="155"/>
      <c r="E40" s="155">
        <f t="shared" si="0"/>
        <v>75.8</v>
      </c>
      <c r="F40" s="155"/>
      <c r="G40" s="156">
        <f t="shared" si="1"/>
        <v>75.8</v>
      </c>
      <c r="H40" s="157">
        <f t="shared" si="2"/>
        <v>2.1463999999999999</v>
      </c>
      <c r="J40" s="162">
        <v>2000</v>
      </c>
      <c r="K40" s="154">
        <f>VLOOKUP(J40,'Basisreihen Destatis 2023 B.''15'!$B$7:$I$95,3,FALSE)</f>
        <v>82.4</v>
      </c>
      <c r="L40" s="155"/>
      <c r="M40" s="155">
        <f t="shared" si="3"/>
        <v>82.4</v>
      </c>
      <c r="N40" s="155"/>
      <c r="O40" s="156">
        <f t="shared" si="4"/>
        <v>82.4</v>
      </c>
      <c r="P40" s="157">
        <f t="shared" si="5"/>
        <v>1.9369000000000001</v>
      </c>
      <c r="Q40" s="163"/>
      <c r="R40" s="162">
        <v>2000</v>
      </c>
      <c r="S40" s="159">
        <f>VLOOKUP(R40,'Basisreihen Destatis 2023 B.''15'!$B$7:$I$95,8,FALSE)</f>
        <v>66.7</v>
      </c>
      <c r="T40" s="461">
        <f>VLOOKUP(R40,'Basisreihen Destatis 2023 B.''15'!$K$7:$R$91,3,FALSE)</f>
        <v>100</v>
      </c>
      <c r="U40" s="160">
        <f t="shared" si="13"/>
        <v>66.7</v>
      </c>
      <c r="V40" s="160"/>
      <c r="W40" s="160">
        <f t="shared" si="6"/>
        <v>66.7</v>
      </c>
      <c r="X40" s="160">
        <f>VLOOKUP(R40,'Basisreihen Destatis 2023 B.''15'!$B$7:$I$95,3,FALSE)</f>
        <v>82.4</v>
      </c>
      <c r="Y40" s="160"/>
      <c r="Z40" s="160">
        <f t="shared" si="7"/>
        <v>82.4</v>
      </c>
      <c r="AA40" s="160"/>
      <c r="AB40" s="160">
        <f t="shared" si="9"/>
        <v>82.4</v>
      </c>
      <c r="AC40" s="161">
        <f t="shared" si="10"/>
        <v>76.099999999999994</v>
      </c>
      <c r="AD40" s="157">
        <f t="shared" si="11"/>
        <v>2.1261000000000001</v>
      </c>
      <c r="AF40" s="162">
        <v>2000</v>
      </c>
      <c r="AG40" s="159">
        <f>VLOOKUP(AF40,'Basisreihen Destatis 2023 B.''15'!$B$7:$I$95,6,FALSE)</f>
        <v>80.099999999999994</v>
      </c>
      <c r="AH40" s="160"/>
      <c r="AI40" s="161">
        <f t="shared" si="8"/>
        <v>80.099999999999994</v>
      </c>
      <c r="AJ40" s="157">
        <f t="shared" si="12"/>
        <v>1.8589</v>
      </c>
    </row>
    <row r="41" spans="2:36" x14ac:dyDescent="0.6">
      <c r="B41" s="183">
        <v>1999</v>
      </c>
      <c r="C41" s="154">
        <f>VLOOKUP(B41,'Basisreihen Destatis 2023 B.''15'!$B$7:$I$95,2,FALSE)</f>
        <v>75.3</v>
      </c>
      <c r="D41" s="155"/>
      <c r="E41" s="155">
        <f t="shared" si="0"/>
        <v>75.3</v>
      </c>
      <c r="F41" s="155"/>
      <c r="G41" s="156">
        <f t="shared" si="1"/>
        <v>75.3</v>
      </c>
      <c r="H41" s="157">
        <f t="shared" si="2"/>
        <v>2.1606999999999998</v>
      </c>
      <c r="J41" s="162">
        <v>1999</v>
      </c>
      <c r="K41" s="154">
        <f>VLOOKUP(J41,'Basisreihen Destatis 2023 B.''15'!$B$7:$I$95,3,FALSE)</f>
        <v>82.2</v>
      </c>
      <c r="L41" s="155"/>
      <c r="M41" s="155">
        <f t="shared" si="3"/>
        <v>82.2</v>
      </c>
      <c r="N41" s="155"/>
      <c r="O41" s="156">
        <f t="shared" si="4"/>
        <v>82.2</v>
      </c>
      <c r="P41" s="157">
        <f t="shared" si="5"/>
        <v>1.9416</v>
      </c>
      <c r="Q41" s="163"/>
      <c r="R41" s="162">
        <v>1999</v>
      </c>
      <c r="S41" s="159"/>
      <c r="T41" s="160">
        <f>VLOOKUP(R41,'Basisreihen Destatis 2023 B.''15'!$K$7:$R$91,3,FALSE)</f>
        <v>93.2</v>
      </c>
      <c r="U41" s="160">
        <f t="shared" si="13"/>
        <v>62.2</v>
      </c>
      <c r="V41" s="160"/>
      <c r="W41" s="160">
        <f t="shared" si="6"/>
        <v>62.2</v>
      </c>
      <c r="X41" s="160">
        <f>VLOOKUP(R41,'Basisreihen Destatis 2023 B.''15'!$B$7:$I$95,3,FALSE)</f>
        <v>82.2</v>
      </c>
      <c r="Y41" s="160"/>
      <c r="Z41" s="160">
        <f t="shared" si="7"/>
        <v>82.2</v>
      </c>
      <c r="AA41" s="160"/>
      <c r="AB41" s="160">
        <f t="shared" si="9"/>
        <v>82.2</v>
      </c>
      <c r="AC41" s="161">
        <f t="shared" si="10"/>
        <v>74.2</v>
      </c>
      <c r="AD41" s="157">
        <f t="shared" si="11"/>
        <v>2.1806000000000001</v>
      </c>
      <c r="AF41" s="162">
        <v>1999</v>
      </c>
      <c r="AG41" s="159">
        <f>VLOOKUP(AF41,'Basisreihen Destatis 2023 B.''15'!$B$7:$I$95,6,FALSE)</f>
        <v>78.599999999999994</v>
      </c>
      <c r="AH41" s="160"/>
      <c r="AI41" s="161">
        <f t="shared" si="8"/>
        <v>78.599999999999994</v>
      </c>
      <c r="AJ41" s="157">
        <f t="shared" si="12"/>
        <v>1.8944000000000001</v>
      </c>
    </row>
    <row r="42" spans="2:36" x14ac:dyDescent="0.6">
      <c r="B42" s="183">
        <v>1998</v>
      </c>
      <c r="C42" s="154">
        <f>VLOOKUP(B42,'Basisreihen Destatis 2023 B.''15'!$B$7:$I$95,2,FALSE)</f>
        <v>75.7</v>
      </c>
      <c r="D42" s="155"/>
      <c r="E42" s="155">
        <f t="shared" si="0"/>
        <v>75.7</v>
      </c>
      <c r="F42" s="155"/>
      <c r="G42" s="156">
        <f t="shared" si="1"/>
        <v>75.7</v>
      </c>
      <c r="H42" s="157">
        <f t="shared" si="2"/>
        <v>2.1493000000000002</v>
      </c>
      <c r="J42" s="162">
        <v>1998</v>
      </c>
      <c r="K42" s="154">
        <f>VLOOKUP(J42,'Basisreihen Destatis 2023 B.''15'!$B$7:$I$95,3,FALSE)</f>
        <v>82.6</v>
      </c>
      <c r="L42" s="155"/>
      <c r="M42" s="155">
        <f t="shared" si="3"/>
        <v>82.6</v>
      </c>
      <c r="N42" s="155"/>
      <c r="O42" s="156">
        <f t="shared" si="4"/>
        <v>82.6</v>
      </c>
      <c r="P42" s="157">
        <f t="shared" si="5"/>
        <v>1.9321999999999999</v>
      </c>
      <c r="Q42" s="163"/>
      <c r="R42" s="162">
        <v>1998</v>
      </c>
      <c r="S42" s="159"/>
      <c r="T42" s="160">
        <f>VLOOKUP(R42,'Basisreihen Destatis 2023 B.''15'!$K$7:$R$91,3,FALSE)</f>
        <v>96.4</v>
      </c>
      <c r="U42" s="160">
        <f t="shared" si="13"/>
        <v>64.3</v>
      </c>
      <c r="V42" s="160"/>
      <c r="W42" s="160">
        <f t="shared" si="6"/>
        <v>64.3</v>
      </c>
      <c r="X42" s="160">
        <f>VLOOKUP(R42,'Basisreihen Destatis 2023 B.''15'!$B$7:$I$95,3,FALSE)</f>
        <v>82.6</v>
      </c>
      <c r="Y42" s="160"/>
      <c r="Z42" s="160">
        <f t="shared" si="7"/>
        <v>82.6</v>
      </c>
      <c r="AA42" s="160"/>
      <c r="AB42" s="160">
        <f t="shared" si="9"/>
        <v>82.6</v>
      </c>
      <c r="AC42" s="161">
        <f t="shared" si="10"/>
        <v>75.3</v>
      </c>
      <c r="AD42" s="157">
        <f t="shared" si="11"/>
        <v>2.1486999999999998</v>
      </c>
      <c r="AF42" s="162">
        <v>1998</v>
      </c>
      <c r="AG42" s="159">
        <f>VLOOKUP(AF42,'Basisreihen Destatis 2023 B.''15'!$B$7:$I$95,6,FALSE)</f>
        <v>79.8</v>
      </c>
      <c r="AH42" s="160"/>
      <c r="AI42" s="161">
        <f t="shared" si="8"/>
        <v>79.8</v>
      </c>
      <c r="AJ42" s="157">
        <f t="shared" si="12"/>
        <v>1.8658999999999999</v>
      </c>
    </row>
    <row r="43" spans="2:36" x14ac:dyDescent="0.6">
      <c r="B43" s="183">
        <v>1997</v>
      </c>
      <c r="C43" s="154">
        <f>VLOOKUP(B43,'Basisreihen Destatis 2023 B.''15'!$B$7:$I$95,2,FALSE)</f>
        <v>76.099999999999994</v>
      </c>
      <c r="D43" s="155"/>
      <c r="E43" s="155">
        <f t="shared" si="0"/>
        <v>76.099999999999994</v>
      </c>
      <c r="F43" s="155"/>
      <c r="G43" s="156">
        <f t="shared" si="1"/>
        <v>76.099999999999994</v>
      </c>
      <c r="H43" s="157">
        <f t="shared" si="2"/>
        <v>2.1379999999999999</v>
      </c>
      <c r="J43" s="162">
        <v>1997</v>
      </c>
      <c r="K43" s="154">
        <f>VLOOKUP(J43,'Basisreihen Destatis 2023 B.''15'!$B$7:$I$95,3,FALSE)</f>
        <v>84.1</v>
      </c>
      <c r="L43" s="155"/>
      <c r="M43" s="155">
        <f t="shared" si="3"/>
        <v>84.1</v>
      </c>
      <c r="N43" s="155"/>
      <c r="O43" s="156">
        <f t="shared" si="4"/>
        <v>84.1</v>
      </c>
      <c r="P43" s="157">
        <f t="shared" si="5"/>
        <v>1.8976999999999999</v>
      </c>
      <c r="Q43" s="163"/>
      <c r="R43" s="162">
        <v>1997</v>
      </c>
      <c r="S43" s="159"/>
      <c r="T43" s="160">
        <f>VLOOKUP(R43,'Basisreihen Destatis 2023 B.''15'!$K$7:$R$91,3,FALSE)</f>
        <v>94.5</v>
      </c>
      <c r="U43" s="160">
        <f t="shared" si="13"/>
        <v>63</v>
      </c>
      <c r="V43" s="160"/>
      <c r="W43" s="160">
        <f t="shared" si="6"/>
        <v>63</v>
      </c>
      <c r="X43" s="160">
        <f>VLOOKUP(R43,'Basisreihen Destatis 2023 B.''15'!$B$7:$I$95,3,FALSE)</f>
        <v>84.1</v>
      </c>
      <c r="Y43" s="160"/>
      <c r="Z43" s="160">
        <f t="shared" si="7"/>
        <v>84.1</v>
      </c>
      <c r="AA43" s="160"/>
      <c r="AB43" s="160">
        <f t="shared" si="9"/>
        <v>84.1</v>
      </c>
      <c r="AC43" s="161">
        <f t="shared" si="10"/>
        <v>75.7</v>
      </c>
      <c r="AD43" s="157">
        <f t="shared" si="11"/>
        <v>2.1374</v>
      </c>
      <c r="AF43" s="162">
        <v>1997</v>
      </c>
      <c r="AG43" s="159">
        <f>VLOOKUP(AF43,'Basisreihen Destatis 2023 B.''15'!$B$7:$I$95,6,FALSE)</f>
        <v>79.8</v>
      </c>
      <c r="AH43" s="160"/>
      <c r="AI43" s="161">
        <f t="shared" si="8"/>
        <v>79.8</v>
      </c>
      <c r="AJ43" s="157">
        <f t="shared" si="12"/>
        <v>1.8658999999999999</v>
      </c>
    </row>
    <row r="44" spans="2:36" x14ac:dyDescent="0.6">
      <c r="B44" s="183">
        <v>1996</v>
      </c>
      <c r="C44" s="154">
        <f>VLOOKUP(B44,'Basisreihen Destatis 2023 B.''15'!$B$7:$I$95,2,FALSE)</f>
        <v>76.5</v>
      </c>
      <c r="D44" s="155"/>
      <c r="E44" s="155">
        <f t="shared" si="0"/>
        <v>76.5</v>
      </c>
      <c r="F44" s="155"/>
      <c r="G44" s="156">
        <f t="shared" si="1"/>
        <v>76.5</v>
      </c>
      <c r="H44" s="157">
        <f t="shared" si="2"/>
        <v>2.1267999999999998</v>
      </c>
      <c r="J44" s="162">
        <v>1996</v>
      </c>
      <c r="K44" s="154">
        <f>VLOOKUP(J44,'Basisreihen Destatis 2023 B.''15'!$B$7:$I$95,3,FALSE)</f>
        <v>85.6</v>
      </c>
      <c r="L44" s="155"/>
      <c r="M44" s="155">
        <f t="shared" si="3"/>
        <v>85.6</v>
      </c>
      <c r="N44" s="155"/>
      <c r="O44" s="156">
        <f t="shared" si="4"/>
        <v>85.6</v>
      </c>
      <c r="P44" s="157">
        <f t="shared" si="5"/>
        <v>1.8645</v>
      </c>
      <c r="Q44" s="163"/>
      <c r="R44" s="162">
        <v>1996</v>
      </c>
      <c r="S44" s="159"/>
      <c r="T44" s="160">
        <f>VLOOKUP(R44,'Basisreihen Destatis 2023 B.''15'!$K$7:$R$91,3,FALSE)</f>
        <v>94.9</v>
      </c>
      <c r="U44" s="160">
        <f t="shared" si="13"/>
        <v>63.3</v>
      </c>
      <c r="V44" s="160"/>
      <c r="W44" s="160">
        <f t="shared" si="6"/>
        <v>63.3</v>
      </c>
      <c r="X44" s="160">
        <f>VLOOKUP(R44,'Basisreihen Destatis 2023 B.''15'!$B$7:$I$95,3,FALSE)</f>
        <v>85.6</v>
      </c>
      <c r="Y44" s="160"/>
      <c r="Z44" s="160">
        <f t="shared" si="7"/>
        <v>85.6</v>
      </c>
      <c r="AA44" s="160"/>
      <c r="AB44" s="160">
        <f t="shared" si="9"/>
        <v>85.6</v>
      </c>
      <c r="AC44" s="161">
        <f t="shared" si="10"/>
        <v>76.7</v>
      </c>
      <c r="AD44" s="157">
        <f t="shared" si="11"/>
        <v>2.1095000000000002</v>
      </c>
      <c r="AF44" s="162">
        <v>1996</v>
      </c>
      <c r="AG44" s="159">
        <f>VLOOKUP(AF44,'Basisreihen Destatis 2023 B.''15'!$B$7:$I$95,6,FALSE)</f>
        <v>78.900000000000006</v>
      </c>
      <c r="AH44" s="160"/>
      <c r="AI44" s="161">
        <f t="shared" si="8"/>
        <v>78.900000000000006</v>
      </c>
      <c r="AJ44" s="157">
        <f t="shared" si="12"/>
        <v>1.8872</v>
      </c>
    </row>
    <row r="45" spans="2:36" x14ac:dyDescent="0.6">
      <c r="B45" s="183">
        <v>1995</v>
      </c>
      <c r="C45" s="154">
        <f>VLOOKUP(B45,'Basisreihen Destatis 2023 B.''15'!$B$7:$I$95,2,FALSE)</f>
        <v>76.3</v>
      </c>
      <c r="D45" s="155"/>
      <c r="E45" s="155">
        <f t="shared" si="0"/>
        <v>76.3</v>
      </c>
      <c r="F45" s="155"/>
      <c r="G45" s="156">
        <f t="shared" si="1"/>
        <v>76.3</v>
      </c>
      <c r="H45" s="157">
        <f t="shared" si="2"/>
        <v>2.1324000000000001</v>
      </c>
      <c r="J45" s="162">
        <v>1995</v>
      </c>
      <c r="K45" s="154">
        <f>VLOOKUP(J45,'Basisreihen Destatis 2023 B.''15'!$B$7:$I$95,3,FALSE)</f>
        <v>87.1</v>
      </c>
      <c r="L45" s="155"/>
      <c r="M45" s="155">
        <f t="shared" si="3"/>
        <v>87.1</v>
      </c>
      <c r="N45" s="155"/>
      <c r="O45" s="156">
        <f t="shared" si="4"/>
        <v>87.1</v>
      </c>
      <c r="P45" s="157">
        <f t="shared" si="5"/>
        <v>1.8324</v>
      </c>
      <c r="Q45" s="163"/>
      <c r="R45" s="162">
        <v>1995</v>
      </c>
      <c r="S45" s="159"/>
      <c r="T45" s="160">
        <f>VLOOKUP(R45,'Basisreihen Destatis 2023 B.''15'!$K$7:$R$91,3,FALSE)</f>
        <v>97.8</v>
      </c>
      <c r="U45" s="160">
        <f t="shared" si="13"/>
        <v>65.2</v>
      </c>
      <c r="V45" s="160"/>
      <c r="W45" s="160">
        <f t="shared" si="6"/>
        <v>65.2</v>
      </c>
      <c r="X45" s="160">
        <f>VLOOKUP(R45,'Basisreihen Destatis 2023 B.''15'!$B$7:$I$95,3,FALSE)</f>
        <v>87.1</v>
      </c>
      <c r="Y45" s="160"/>
      <c r="Z45" s="160">
        <f t="shared" si="7"/>
        <v>87.1</v>
      </c>
      <c r="AA45" s="160"/>
      <c r="AB45" s="160">
        <f t="shared" si="9"/>
        <v>87.1</v>
      </c>
      <c r="AC45" s="161">
        <f t="shared" si="10"/>
        <v>78.3</v>
      </c>
      <c r="AD45" s="157">
        <f t="shared" si="11"/>
        <v>2.0663999999999998</v>
      </c>
      <c r="AF45" s="162">
        <v>1995</v>
      </c>
      <c r="AG45" s="159">
        <f>VLOOKUP(AF45,'Basisreihen Destatis 2023 B.''15'!$B$7:$I$95,6,FALSE)</f>
        <v>80.2</v>
      </c>
      <c r="AH45" s="160"/>
      <c r="AI45" s="161">
        <f t="shared" si="8"/>
        <v>80.2</v>
      </c>
      <c r="AJ45" s="157">
        <f t="shared" si="12"/>
        <v>1.8566</v>
      </c>
    </row>
    <row r="46" spans="2:36" x14ac:dyDescent="0.6">
      <c r="B46" s="183">
        <v>1994</v>
      </c>
      <c r="C46" s="154">
        <f>VLOOKUP(B46,'Basisreihen Destatis 2023 B.''15'!$B$7:$I$95,2,FALSE)</f>
        <v>74.599999999999994</v>
      </c>
      <c r="D46" s="155"/>
      <c r="E46" s="155">
        <f t="shared" si="0"/>
        <v>74.599999999999994</v>
      </c>
      <c r="F46" s="155"/>
      <c r="G46" s="156">
        <f t="shared" si="1"/>
        <v>74.599999999999994</v>
      </c>
      <c r="H46" s="157">
        <f t="shared" si="2"/>
        <v>2.181</v>
      </c>
      <c r="J46" s="162">
        <v>1994</v>
      </c>
      <c r="K46" s="154">
        <f>VLOOKUP(J46,'Basisreihen Destatis 2023 B.''15'!$B$7:$I$95,3,FALSE)</f>
        <v>86.3</v>
      </c>
      <c r="L46" s="155"/>
      <c r="M46" s="155">
        <f t="shared" si="3"/>
        <v>86.3</v>
      </c>
      <c r="N46" s="155"/>
      <c r="O46" s="156">
        <f t="shared" si="4"/>
        <v>86.3</v>
      </c>
      <c r="P46" s="157">
        <f t="shared" si="5"/>
        <v>1.8493999999999999</v>
      </c>
      <c r="Q46" s="163"/>
      <c r="R46" s="162">
        <v>1994</v>
      </c>
      <c r="S46" s="159"/>
      <c r="T46" s="160">
        <f>VLOOKUP(R46,'Basisreihen Destatis 2023 B.''15'!$K$7:$R$91,3,FALSE)</f>
        <v>88.7</v>
      </c>
      <c r="U46" s="160">
        <f t="shared" si="13"/>
        <v>59.2</v>
      </c>
      <c r="V46" s="160"/>
      <c r="W46" s="160">
        <f t="shared" si="6"/>
        <v>59.2</v>
      </c>
      <c r="X46" s="160">
        <f>VLOOKUP(R46,'Basisreihen Destatis 2023 B.''15'!$B$7:$I$95,3,FALSE)</f>
        <v>86.3</v>
      </c>
      <c r="Y46" s="160"/>
      <c r="Z46" s="160">
        <f t="shared" si="7"/>
        <v>86.3</v>
      </c>
      <c r="AA46" s="160"/>
      <c r="AB46" s="160">
        <f t="shared" si="9"/>
        <v>86.3</v>
      </c>
      <c r="AC46" s="161">
        <f t="shared" si="10"/>
        <v>75.5</v>
      </c>
      <c r="AD46" s="157">
        <f t="shared" si="11"/>
        <v>2.1429999999999998</v>
      </c>
      <c r="AF46" s="162">
        <v>1994</v>
      </c>
      <c r="AG46" s="159">
        <f>VLOOKUP(AF46,'Basisreihen Destatis 2023 B.''15'!$B$7:$I$95,6,FALSE)</f>
        <v>78.8</v>
      </c>
      <c r="AH46" s="160"/>
      <c r="AI46" s="161">
        <f t="shared" si="8"/>
        <v>78.8</v>
      </c>
      <c r="AJ46" s="157">
        <f t="shared" si="12"/>
        <v>1.8895999999999999</v>
      </c>
    </row>
    <row r="47" spans="2:36" x14ac:dyDescent="0.6">
      <c r="B47" s="183">
        <v>1993</v>
      </c>
      <c r="C47" s="154">
        <f>VLOOKUP(B47,'Basisreihen Destatis 2023 B.''15'!$B$7:$I$95,2,FALSE)</f>
        <v>73.099999999999994</v>
      </c>
      <c r="D47" s="155"/>
      <c r="E47" s="155">
        <f t="shared" si="0"/>
        <v>73.099999999999994</v>
      </c>
      <c r="F47" s="155"/>
      <c r="G47" s="156">
        <f t="shared" si="1"/>
        <v>73.099999999999994</v>
      </c>
      <c r="H47" s="157">
        <f t="shared" si="2"/>
        <v>2.2256999999999998</v>
      </c>
      <c r="J47" s="162">
        <v>1993</v>
      </c>
      <c r="K47" s="154">
        <f>VLOOKUP(J47,'Basisreihen Destatis 2023 B.''15'!$B$7:$I$95,3,FALSE)</f>
        <v>85.3</v>
      </c>
      <c r="L47" s="155"/>
      <c r="M47" s="155">
        <f t="shared" si="3"/>
        <v>85.3</v>
      </c>
      <c r="N47" s="155"/>
      <c r="O47" s="156">
        <f t="shared" si="4"/>
        <v>85.3</v>
      </c>
      <c r="P47" s="157">
        <f t="shared" si="5"/>
        <v>1.871</v>
      </c>
      <c r="Q47" s="163"/>
      <c r="R47" s="162">
        <v>1993</v>
      </c>
      <c r="S47" s="159"/>
      <c r="T47" s="160">
        <f>VLOOKUP(R47,'Basisreihen Destatis 2023 B.''15'!$K$7:$R$91,3,FALSE)</f>
        <v>87.7</v>
      </c>
      <c r="U47" s="160">
        <f t="shared" si="13"/>
        <v>58.5</v>
      </c>
      <c r="V47" s="160"/>
      <c r="W47" s="160">
        <f t="shared" si="6"/>
        <v>58.5</v>
      </c>
      <c r="X47" s="160">
        <f>VLOOKUP(R47,'Basisreihen Destatis 2023 B.''15'!$B$7:$I$95,3,FALSE)</f>
        <v>85.3</v>
      </c>
      <c r="Y47" s="160"/>
      <c r="Z47" s="160">
        <f t="shared" si="7"/>
        <v>85.3</v>
      </c>
      <c r="AA47" s="160"/>
      <c r="AB47" s="160">
        <f t="shared" si="9"/>
        <v>85.3</v>
      </c>
      <c r="AC47" s="161">
        <f t="shared" si="10"/>
        <v>74.599999999999994</v>
      </c>
      <c r="AD47" s="157">
        <f t="shared" si="11"/>
        <v>2.1688999999999998</v>
      </c>
      <c r="AF47" s="162">
        <v>1993</v>
      </c>
      <c r="AG47" s="159">
        <f>VLOOKUP(AF47,'Basisreihen Destatis 2023 B.''15'!$B$7:$I$95,6,FALSE)</f>
        <v>78.599999999999994</v>
      </c>
      <c r="AH47" s="160"/>
      <c r="AI47" s="161">
        <f t="shared" si="8"/>
        <v>78.599999999999994</v>
      </c>
      <c r="AJ47" s="157">
        <f t="shared" si="12"/>
        <v>1.8944000000000001</v>
      </c>
    </row>
    <row r="48" spans="2:36" x14ac:dyDescent="0.6">
      <c r="B48" s="183">
        <v>1992</v>
      </c>
      <c r="C48" s="154">
        <f>VLOOKUP(B48,'Basisreihen Destatis 2023 B.''15'!$B$7:$I$95,2,FALSE)</f>
        <v>70.7</v>
      </c>
      <c r="D48" s="155"/>
      <c r="E48" s="155">
        <f t="shared" si="0"/>
        <v>70.7</v>
      </c>
      <c r="F48" s="155"/>
      <c r="G48" s="156">
        <f t="shared" si="1"/>
        <v>70.7</v>
      </c>
      <c r="H48" s="157">
        <f t="shared" si="2"/>
        <v>2.3012999999999999</v>
      </c>
      <c r="J48" s="162">
        <v>1992</v>
      </c>
      <c r="K48" s="154">
        <f>VLOOKUP(J48,'Basisreihen Destatis 2023 B.''15'!$B$7:$I$95,3,FALSE)</f>
        <v>82.9</v>
      </c>
      <c r="L48" s="155"/>
      <c r="M48" s="155">
        <f t="shared" si="3"/>
        <v>82.9</v>
      </c>
      <c r="N48" s="155"/>
      <c r="O48" s="156">
        <f t="shared" si="4"/>
        <v>82.9</v>
      </c>
      <c r="P48" s="157">
        <f t="shared" si="5"/>
        <v>1.9252</v>
      </c>
      <c r="Q48" s="163"/>
      <c r="R48" s="162">
        <v>1992</v>
      </c>
      <c r="S48" s="159"/>
      <c r="T48" s="160">
        <f>VLOOKUP(R48,'Basisreihen Destatis 2023 B.''15'!$K$7:$R$91,3,FALSE)</f>
        <v>97.2</v>
      </c>
      <c r="U48" s="160">
        <f t="shared" si="13"/>
        <v>64.8</v>
      </c>
      <c r="V48" s="160"/>
      <c r="W48" s="160">
        <f t="shared" si="6"/>
        <v>64.8</v>
      </c>
      <c r="X48" s="160">
        <f>VLOOKUP(R48,'Basisreihen Destatis 2023 B.''15'!$B$7:$I$95,3,FALSE)</f>
        <v>82.9</v>
      </c>
      <c r="Y48" s="160"/>
      <c r="Z48" s="160">
        <f t="shared" si="7"/>
        <v>82.9</v>
      </c>
      <c r="AA48" s="160"/>
      <c r="AB48" s="160">
        <f t="shared" si="9"/>
        <v>82.9</v>
      </c>
      <c r="AC48" s="161">
        <f t="shared" si="10"/>
        <v>75.7</v>
      </c>
      <c r="AD48" s="157">
        <f t="shared" si="11"/>
        <v>2.1374</v>
      </c>
      <c r="AF48" s="162">
        <v>1992</v>
      </c>
      <c r="AG48" s="159">
        <f>VLOOKUP(AF48,'Basisreihen Destatis 2023 B.''15'!$B$7:$I$95,6,FALSE)</f>
        <v>78.5</v>
      </c>
      <c r="AH48" s="160"/>
      <c r="AI48" s="161">
        <f t="shared" si="8"/>
        <v>78.5</v>
      </c>
      <c r="AJ48" s="157">
        <f t="shared" si="12"/>
        <v>1.8968</v>
      </c>
    </row>
    <row r="49" spans="2:36" x14ac:dyDescent="0.6">
      <c r="B49" s="183">
        <v>1991</v>
      </c>
      <c r="C49" s="154">
        <f>VLOOKUP(B49,'Basisreihen Destatis 2023 B.''15'!$B$7:$I$95,2,FALSE)</f>
        <v>66.5</v>
      </c>
      <c r="D49" s="155"/>
      <c r="E49" s="155">
        <f t="shared" ref="E49:E80" si="14">ROUND(IF(C49&gt;0,C49,D49*$C$72/$D$72),1)</f>
        <v>66.5</v>
      </c>
      <c r="F49" s="155"/>
      <c r="G49" s="156">
        <f t="shared" ref="G49:G80" si="15">ROUND(IF(E49&gt;0,E49,F49*$E$82/$F$82),1)</f>
        <v>66.5</v>
      </c>
      <c r="H49" s="157">
        <f t="shared" ref="H49:H80" si="16">ROUND($G$17/G49,4)</f>
        <v>2.4466000000000001</v>
      </c>
      <c r="J49" s="162">
        <v>1991</v>
      </c>
      <c r="K49" s="154">
        <f>VLOOKUP(J49,'Basisreihen Destatis 2023 B.''15'!$B$7:$I$95,3,FALSE)</f>
        <v>77.900000000000006</v>
      </c>
      <c r="L49" s="155"/>
      <c r="M49" s="155">
        <f t="shared" ref="M49:M80" si="17">ROUND(IF(K49&gt;0,K49,L49*$K$72/$L$72),1)</f>
        <v>77.900000000000006</v>
      </c>
      <c r="N49" s="155"/>
      <c r="O49" s="156">
        <f t="shared" ref="O49:O80" si="18">ROUND(IF(M49&gt;0,M49,N49*$M$82/$N$82),1)</f>
        <v>77.900000000000006</v>
      </c>
      <c r="P49" s="157">
        <f t="shared" ref="P49:P80" si="19">ROUND($O$17/O49,4)</f>
        <v>2.0488</v>
      </c>
      <c r="Q49" s="163"/>
      <c r="R49" s="162">
        <v>1991</v>
      </c>
      <c r="S49" s="159"/>
      <c r="T49" s="160">
        <f>VLOOKUP(R49,'Basisreihen Destatis 2023 B.''15'!$K$7:$R$91,3,FALSE)</f>
        <v>97.5</v>
      </c>
      <c r="U49" s="160">
        <f t="shared" si="13"/>
        <v>65</v>
      </c>
      <c r="V49" s="160"/>
      <c r="W49" s="160">
        <f t="shared" ref="W49:W80" si="20">ROUND(IF(U49&gt;0,U49,V49*$U$72/$V$72),1)</f>
        <v>65</v>
      </c>
      <c r="X49" s="160">
        <f>VLOOKUP(R49,'Basisreihen Destatis 2023 B.''15'!$B$7:$I$95,3,FALSE)</f>
        <v>77.900000000000006</v>
      </c>
      <c r="Y49" s="160"/>
      <c r="Z49" s="160">
        <f t="shared" ref="Z49:Z80" si="21">ROUND(IF(X49&gt;0,X49,Y49*$X$72/$Y$72),1)</f>
        <v>77.900000000000006</v>
      </c>
      <c r="AA49" s="160"/>
      <c r="AB49" s="160">
        <f t="shared" ref="AB49:AB80" si="22">ROUND(IF(Z49&gt;0,Z49,AA49*$Z$82/$AA$82),1)</f>
        <v>77.900000000000006</v>
      </c>
      <c r="AC49" s="161">
        <f t="shared" ref="AC49:AC80" si="23">ROUND(0.4*W49+0.6*AB49,1)</f>
        <v>72.7</v>
      </c>
      <c r="AD49" s="157">
        <f t="shared" si="11"/>
        <v>2.2256</v>
      </c>
      <c r="AF49" s="162">
        <v>1991</v>
      </c>
      <c r="AG49" s="159">
        <f>VLOOKUP(AF49,'Basisreihen Destatis 2023 B.''15'!$B$7:$I$95,6,FALSE)</f>
        <v>77.400000000000006</v>
      </c>
      <c r="AH49" s="160"/>
      <c r="AI49" s="161">
        <f t="shared" si="8"/>
        <v>77.400000000000006</v>
      </c>
      <c r="AJ49" s="157">
        <f t="shared" si="12"/>
        <v>1.9238</v>
      </c>
    </row>
    <row r="50" spans="2:36" x14ac:dyDescent="0.6">
      <c r="B50" s="183">
        <v>1990</v>
      </c>
      <c r="C50" s="154">
        <f>VLOOKUP(B50,'Basisreihen Destatis 2023 B.''15'!$B$7:$I$95,2,FALSE)</f>
        <v>62.7</v>
      </c>
      <c r="D50" s="155"/>
      <c r="E50" s="155">
        <f t="shared" si="14"/>
        <v>62.7</v>
      </c>
      <c r="F50" s="155"/>
      <c r="G50" s="156">
        <f t="shared" si="15"/>
        <v>62.7</v>
      </c>
      <c r="H50" s="157">
        <f t="shared" si="16"/>
        <v>2.5949</v>
      </c>
      <c r="J50" s="162">
        <v>1990</v>
      </c>
      <c r="K50" s="154">
        <f>VLOOKUP(J50,'Basisreihen Destatis 2023 B.''15'!$B$7:$I$95,3,FALSE)</f>
        <v>72.599999999999994</v>
      </c>
      <c r="L50" s="155"/>
      <c r="M50" s="155">
        <f t="shared" si="17"/>
        <v>72.599999999999994</v>
      </c>
      <c r="N50" s="155"/>
      <c r="O50" s="156">
        <f t="shared" si="18"/>
        <v>72.599999999999994</v>
      </c>
      <c r="P50" s="157">
        <f t="shared" si="19"/>
        <v>2.1983000000000001</v>
      </c>
      <c r="Q50" s="163"/>
      <c r="R50" s="162">
        <v>1990</v>
      </c>
      <c r="S50" s="159"/>
      <c r="T50" s="160">
        <f>VLOOKUP(R50,'Basisreihen Destatis 2023 B.''15'!$K$7:$R$91,3,FALSE)</f>
        <v>98.2</v>
      </c>
      <c r="U50" s="160">
        <f t="shared" si="13"/>
        <v>65.5</v>
      </c>
      <c r="V50" s="160"/>
      <c r="W50" s="160">
        <f t="shared" si="20"/>
        <v>65.5</v>
      </c>
      <c r="X50" s="160">
        <f>VLOOKUP(R50,'Basisreihen Destatis 2023 B.''15'!$B$7:$I$95,3,FALSE)</f>
        <v>72.599999999999994</v>
      </c>
      <c r="Y50" s="160"/>
      <c r="Z50" s="160">
        <f t="shared" si="21"/>
        <v>72.599999999999994</v>
      </c>
      <c r="AA50" s="160"/>
      <c r="AB50" s="160">
        <f t="shared" si="22"/>
        <v>72.599999999999994</v>
      </c>
      <c r="AC50" s="161">
        <f t="shared" si="23"/>
        <v>69.8</v>
      </c>
      <c r="AD50" s="157">
        <f t="shared" si="11"/>
        <v>2.3180999999999998</v>
      </c>
      <c r="AF50" s="162">
        <v>1990</v>
      </c>
      <c r="AG50" s="159">
        <f>VLOOKUP(AF50,'Basisreihen Destatis 2023 B.''15'!$B$7:$I$95,6,FALSE)</f>
        <v>75.8</v>
      </c>
      <c r="AH50" s="160"/>
      <c r="AI50" s="161">
        <f t="shared" si="8"/>
        <v>75.8</v>
      </c>
      <c r="AJ50" s="157">
        <f t="shared" si="12"/>
        <v>1.9643999999999999</v>
      </c>
    </row>
    <row r="51" spans="2:36" x14ac:dyDescent="0.6">
      <c r="B51" s="183">
        <v>1989</v>
      </c>
      <c r="C51" s="154">
        <f>VLOOKUP(B51,'Basisreihen Destatis 2023 B.''15'!$B$7:$I$95,2,FALSE)</f>
        <v>59.1</v>
      </c>
      <c r="D51" s="155"/>
      <c r="E51" s="155">
        <f t="shared" si="14"/>
        <v>59.1</v>
      </c>
      <c r="F51" s="155"/>
      <c r="G51" s="156">
        <f t="shared" si="15"/>
        <v>59.1</v>
      </c>
      <c r="H51" s="157">
        <f t="shared" si="16"/>
        <v>2.7530000000000001</v>
      </c>
      <c r="J51" s="162">
        <v>1989</v>
      </c>
      <c r="K51" s="154">
        <f>VLOOKUP(J51,'Basisreihen Destatis 2023 B.''15'!$B$7:$I$95,3,FALSE)</f>
        <v>68</v>
      </c>
      <c r="L51" s="155"/>
      <c r="M51" s="155">
        <f t="shared" si="17"/>
        <v>68</v>
      </c>
      <c r="N51" s="155"/>
      <c r="O51" s="156">
        <f t="shared" si="18"/>
        <v>68</v>
      </c>
      <c r="P51" s="157">
        <f t="shared" si="19"/>
        <v>2.3471000000000002</v>
      </c>
      <c r="Q51" s="163"/>
      <c r="R51" s="162">
        <v>1989</v>
      </c>
      <c r="S51" s="159"/>
      <c r="T51" s="160">
        <f>VLOOKUP(R51,'Basisreihen Destatis 2023 B.''15'!$K$7:$R$91,3,FALSE)</f>
        <v>97.1</v>
      </c>
      <c r="U51" s="160">
        <f t="shared" si="13"/>
        <v>64.8</v>
      </c>
      <c r="V51" s="160"/>
      <c r="W51" s="160">
        <f t="shared" si="20"/>
        <v>64.8</v>
      </c>
      <c r="X51" s="160">
        <f>VLOOKUP(R51,'Basisreihen Destatis 2023 B.''15'!$B$7:$I$95,3,FALSE)</f>
        <v>68</v>
      </c>
      <c r="Y51" s="160"/>
      <c r="Z51" s="160">
        <f t="shared" si="21"/>
        <v>68</v>
      </c>
      <c r="AA51" s="160"/>
      <c r="AB51" s="160">
        <f t="shared" si="22"/>
        <v>68</v>
      </c>
      <c r="AC51" s="161">
        <f t="shared" si="23"/>
        <v>66.7</v>
      </c>
      <c r="AD51" s="157">
        <f t="shared" si="11"/>
        <v>2.4258000000000002</v>
      </c>
      <c r="AF51" s="162">
        <v>1989</v>
      </c>
      <c r="AG51" s="159">
        <f>VLOOKUP(AF51,'Basisreihen Destatis 2023 B.''15'!$B$7:$I$95,6,FALSE)</f>
        <v>74.599999999999994</v>
      </c>
      <c r="AH51" s="160"/>
      <c r="AI51" s="161">
        <f t="shared" si="8"/>
        <v>74.599999999999994</v>
      </c>
      <c r="AJ51" s="157">
        <f t="shared" si="12"/>
        <v>1.996</v>
      </c>
    </row>
    <row r="52" spans="2:36" x14ac:dyDescent="0.6">
      <c r="B52" s="183">
        <v>1988</v>
      </c>
      <c r="C52" s="154">
        <f>VLOOKUP(B52,'Basisreihen Destatis 2023 B.''15'!$B$7:$I$95,2,FALSE)</f>
        <v>57.1</v>
      </c>
      <c r="D52" s="155"/>
      <c r="E52" s="155">
        <f t="shared" si="14"/>
        <v>57.1</v>
      </c>
      <c r="F52" s="155"/>
      <c r="G52" s="156">
        <f t="shared" si="15"/>
        <v>57.1</v>
      </c>
      <c r="H52" s="157">
        <f t="shared" si="16"/>
        <v>2.8494000000000002</v>
      </c>
      <c r="J52" s="162">
        <v>1988</v>
      </c>
      <c r="K52" s="154">
        <f>VLOOKUP(J52,'Basisreihen Destatis 2023 B.''15'!$B$7:$I$95,3,FALSE)</f>
        <v>66</v>
      </c>
      <c r="L52" s="155"/>
      <c r="M52" s="155">
        <f t="shared" si="17"/>
        <v>66</v>
      </c>
      <c r="N52" s="155"/>
      <c r="O52" s="156">
        <f t="shared" si="18"/>
        <v>66</v>
      </c>
      <c r="P52" s="157">
        <f t="shared" si="19"/>
        <v>2.4182000000000001</v>
      </c>
      <c r="Q52" s="163"/>
      <c r="R52" s="162">
        <v>1988</v>
      </c>
      <c r="S52" s="159"/>
      <c r="T52" s="160">
        <f>VLOOKUP(R52,'Basisreihen Destatis 2023 B.''15'!$K$7:$R$91,3,FALSE)</f>
        <v>92.7</v>
      </c>
      <c r="U52" s="160">
        <f t="shared" ref="U52:U72" si="24">ROUND(IF(S52&gt;0,S52,T52*$S$40/$T$40),1)</f>
        <v>61.8</v>
      </c>
      <c r="V52" s="160"/>
      <c r="W52" s="160">
        <f t="shared" si="20"/>
        <v>61.8</v>
      </c>
      <c r="X52" s="160">
        <f>VLOOKUP(R52,'Basisreihen Destatis 2023 B.''15'!$B$7:$I$95,3,FALSE)</f>
        <v>66</v>
      </c>
      <c r="Y52" s="160"/>
      <c r="Z52" s="160">
        <f t="shared" si="21"/>
        <v>66</v>
      </c>
      <c r="AA52" s="160"/>
      <c r="AB52" s="160">
        <f t="shared" si="22"/>
        <v>66</v>
      </c>
      <c r="AC52" s="161">
        <f t="shared" si="23"/>
        <v>64.3</v>
      </c>
      <c r="AD52" s="157">
        <f t="shared" si="11"/>
        <v>2.5163000000000002</v>
      </c>
      <c r="AF52" s="162">
        <v>1988</v>
      </c>
      <c r="AG52" s="159">
        <f>VLOOKUP(AF52,'Basisreihen Destatis 2023 B.''15'!$B$7:$I$95,6,FALSE)</f>
        <v>72.7</v>
      </c>
      <c r="AH52" s="160"/>
      <c r="AI52" s="161">
        <f t="shared" si="8"/>
        <v>72.7</v>
      </c>
      <c r="AJ52" s="157">
        <f t="shared" si="12"/>
        <v>2.0480999999999998</v>
      </c>
    </row>
    <row r="53" spans="2:36" x14ac:dyDescent="0.6">
      <c r="B53" s="183">
        <v>1987</v>
      </c>
      <c r="C53" s="154">
        <f>VLOOKUP(B53,'Basisreihen Destatis 2023 B.''15'!$B$7:$I$95,2,FALSE)</f>
        <v>55.8</v>
      </c>
      <c r="D53" s="155"/>
      <c r="E53" s="155">
        <f t="shared" si="14"/>
        <v>55.8</v>
      </c>
      <c r="F53" s="155"/>
      <c r="G53" s="156">
        <f t="shared" si="15"/>
        <v>55.8</v>
      </c>
      <c r="H53" s="157">
        <f t="shared" si="16"/>
        <v>2.9157999999999999</v>
      </c>
      <c r="J53" s="162">
        <v>1987</v>
      </c>
      <c r="K53" s="154">
        <f>VLOOKUP(J53,'Basisreihen Destatis 2023 B.''15'!$B$7:$I$95,3,FALSE)</f>
        <v>65.099999999999994</v>
      </c>
      <c r="L53" s="155"/>
      <c r="M53" s="155">
        <f t="shared" si="17"/>
        <v>65.099999999999994</v>
      </c>
      <c r="N53" s="155"/>
      <c r="O53" s="156">
        <f t="shared" si="18"/>
        <v>65.099999999999994</v>
      </c>
      <c r="P53" s="157">
        <f t="shared" si="19"/>
        <v>2.4516</v>
      </c>
      <c r="Q53" s="163"/>
      <c r="R53" s="162">
        <v>1987</v>
      </c>
      <c r="S53" s="159"/>
      <c r="T53" s="160">
        <f>VLOOKUP(R53,'Basisreihen Destatis 2023 B.''15'!$K$7:$R$91,3,FALSE)</f>
        <v>91.2</v>
      </c>
      <c r="U53" s="160">
        <f t="shared" si="24"/>
        <v>60.8</v>
      </c>
      <c r="V53" s="160"/>
      <c r="W53" s="160">
        <f t="shared" si="20"/>
        <v>60.8</v>
      </c>
      <c r="X53" s="160">
        <f>VLOOKUP(R53,'Basisreihen Destatis 2023 B.''15'!$B$7:$I$95,3,FALSE)</f>
        <v>65.099999999999994</v>
      </c>
      <c r="Y53" s="160"/>
      <c r="Z53" s="160">
        <f t="shared" si="21"/>
        <v>65.099999999999994</v>
      </c>
      <c r="AA53" s="160"/>
      <c r="AB53" s="160">
        <f t="shared" si="22"/>
        <v>65.099999999999994</v>
      </c>
      <c r="AC53" s="161">
        <f t="shared" si="23"/>
        <v>63.4</v>
      </c>
      <c r="AD53" s="157">
        <f t="shared" si="11"/>
        <v>2.5520999999999998</v>
      </c>
      <c r="AF53" s="162">
        <v>1987</v>
      </c>
      <c r="AG53" s="159">
        <f>VLOOKUP(AF53,'Basisreihen Destatis 2023 B.''15'!$B$7:$I$95,6,FALSE)</f>
        <v>71.599999999999994</v>
      </c>
      <c r="AH53" s="160"/>
      <c r="AI53" s="161">
        <f t="shared" si="8"/>
        <v>71.599999999999994</v>
      </c>
      <c r="AJ53" s="157">
        <f t="shared" si="12"/>
        <v>2.0796000000000001</v>
      </c>
    </row>
    <row r="54" spans="2:36" x14ac:dyDescent="0.6">
      <c r="B54" s="183">
        <v>1986</v>
      </c>
      <c r="C54" s="154">
        <f>VLOOKUP(B54,'Basisreihen Destatis 2023 B.''15'!$B$7:$I$95,2,FALSE)</f>
        <v>54.6</v>
      </c>
      <c r="D54" s="155"/>
      <c r="E54" s="155">
        <f t="shared" si="14"/>
        <v>54.6</v>
      </c>
      <c r="F54" s="155"/>
      <c r="G54" s="156">
        <f t="shared" si="15"/>
        <v>54.6</v>
      </c>
      <c r="H54" s="157">
        <f t="shared" si="16"/>
        <v>2.9799000000000002</v>
      </c>
      <c r="J54" s="162">
        <v>1986</v>
      </c>
      <c r="K54" s="154">
        <f>VLOOKUP(J54,'Basisreihen Destatis 2023 B.''15'!$B$7:$I$95,3,FALSE)</f>
        <v>63.9</v>
      </c>
      <c r="L54" s="155"/>
      <c r="M54" s="155">
        <f t="shared" si="17"/>
        <v>63.9</v>
      </c>
      <c r="N54" s="155"/>
      <c r="O54" s="156">
        <f t="shared" si="18"/>
        <v>63.9</v>
      </c>
      <c r="P54" s="157">
        <f t="shared" si="19"/>
        <v>2.4977</v>
      </c>
      <c r="Q54" s="163"/>
      <c r="R54" s="162">
        <v>1986</v>
      </c>
      <c r="S54" s="159"/>
      <c r="T54" s="160">
        <f>VLOOKUP(R54,'Basisreihen Destatis 2023 B.''15'!$K$7:$R$91,3,FALSE)</f>
        <v>95.9</v>
      </c>
      <c r="U54" s="160">
        <f t="shared" si="24"/>
        <v>64</v>
      </c>
      <c r="V54" s="160"/>
      <c r="W54" s="160">
        <f t="shared" si="20"/>
        <v>64</v>
      </c>
      <c r="X54" s="160">
        <f>VLOOKUP(R54,'Basisreihen Destatis 2023 B.''15'!$B$7:$I$95,3,FALSE)</f>
        <v>63.9</v>
      </c>
      <c r="Y54" s="160"/>
      <c r="Z54" s="160">
        <f t="shared" si="21"/>
        <v>63.9</v>
      </c>
      <c r="AA54" s="160"/>
      <c r="AB54" s="160">
        <f t="shared" si="22"/>
        <v>63.9</v>
      </c>
      <c r="AC54" s="161">
        <f t="shared" si="23"/>
        <v>63.9</v>
      </c>
      <c r="AD54" s="157">
        <f t="shared" si="11"/>
        <v>2.5320999999999998</v>
      </c>
      <c r="AF54" s="162">
        <v>1986</v>
      </c>
      <c r="AG54" s="159">
        <f>VLOOKUP(AF54,'Basisreihen Destatis 2023 B.''15'!$B$7:$I$95,6,FALSE)</f>
        <v>73.3</v>
      </c>
      <c r="AH54" s="160"/>
      <c r="AI54" s="161">
        <f t="shared" si="8"/>
        <v>73.3</v>
      </c>
      <c r="AJ54" s="157">
        <f t="shared" si="12"/>
        <v>2.0314000000000001</v>
      </c>
    </row>
    <row r="55" spans="2:36" x14ac:dyDescent="0.6">
      <c r="B55" s="183">
        <v>1985</v>
      </c>
      <c r="C55" s="154">
        <f>VLOOKUP(B55,'Basisreihen Destatis 2023 B.''15'!$B$7:$I$95,2,FALSE)</f>
        <v>53.5</v>
      </c>
      <c r="D55" s="155"/>
      <c r="E55" s="155">
        <f t="shared" si="14"/>
        <v>53.5</v>
      </c>
      <c r="F55" s="155"/>
      <c r="G55" s="156">
        <f t="shared" si="15"/>
        <v>53.5</v>
      </c>
      <c r="H55" s="157">
        <f t="shared" si="16"/>
        <v>3.0411000000000001</v>
      </c>
      <c r="J55" s="162">
        <v>1985</v>
      </c>
      <c r="K55" s="154">
        <f>VLOOKUP(J55,'Basisreihen Destatis 2023 B.''15'!$B$7:$I$95,3,FALSE)</f>
        <v>62.5</v>
      </c>
      <c r="L55" s="155"/>
      <c r="M55" s="155">
        <f t="shared" si="17"/>
        <v>62.5</v>
      </c>
      <c r="N55" s="155"/>
      <c r="O55" s="156">
        <f t="shared" si="18"/>
        <v>62.5</v>
      </c>
      <c r="P55" s="157">
        <f t="shared" si="19"/>
        <v>2.5535999999999999</v>
      </c>
      <c r="Q55" s="163"/>
      <c r="R55" s="162">
        <v>1985</v>
      </c>
      <c r="S55" s="159"/>
      <c r="T55" s="160">
        <f>VLOOKUP(R55,'Basisreihen Destatis 2023 B.''15'!$K$7:$R$91,3,FALSE)</f>
        <v>94.1</v>
      </c>
      <c r="U55" s="160">
        <f t="shared" si="24"/>
        <v>62.8</v>
      </c>
      <c r="V55" s="160"/>
      <c r="W55" s="160">
        <f t="shared" si="20"/>
        <v>62.8</v>
      </c>
      <c r="X55" s="160">
        <f>VLOOKUP(R55,'Basisreihen Destatis 2023 B.''15'!$B$7:$I$95,3,FALSE)</f>
        <v>62.5</v>
      </c>
      <c r="Y55" s="160"/>
      <c r="Z55" s="160">
        <f t="shared" si="21"/>
        <v>62.5</v>
      </c>
      <c r="AA55" s="160"/>
      <c r="AB55" s="160">
        <f t="shared" si="22"/>
        <v>62.5</v>
      </c>
      <c r="AC55" s="161">
        <f t="shared" si="23"/>
        <v>62.6</v>
      </c>
      <c r="AD55" s="157">
        <f t="shared" si="11"/>
        <v>2.5847000000000002</v>
      </c>
      <c r="AF55" s="162">
        <v>1985</v>
      </c>
      <c r="AG55" s="159">
        <f>VLOOKUP(AF55,'Basisreihen Destatis 2023 B.''15'!$B$7:$I$95,6,FALSE)</f>
        <v>73.900000000000006</v>
      </c>
      <c r="AH55" s="160"/>
      <c r="AI55" s="161">
        <f t="shared" si="8"/>
        <v>73.900000000000006</v>
      </c>
      <c r="AJ55" s="157">
        <f t="shared" si="12"/>
        <v>2.0148999999999999</v>
      </c>
    </row>
    <row r="56" spans="2:36" x14ac:dyDescent="0.6">
      <c r="B56" s="183">
        <v>1984</v>
      </c>
      <c r="C56" s="154">
        <f>VLOOKUP(B56,'Basisreihen Destatis 2023 B.''15'!$B$7:$I$95,2,FALSE)</f>
        <v>53.2</v>
      </c>
      <c r="D56" s="155"/>
      <c r="E56" s="155">
        <f t="shared" si="14"/>
        <v>53.2</v>
      </c>
      <c r="F56" s="155"/>
      <c r="G56" s="156">
        <f t="shared" si="15"/>
        <v>53.2</v>
      </c>
      <c r="H56" s="157">
        <f t="shared" si="16"/>
        <v>3.0583</v>
      </c>
      <c r="J56" s="162">
        <v>1984</v>
      </c>
      <c r="K56" s="154">
        <f>VLOOKUP(J56,'Basisreihen Destatis 2023 B.''15'!$B$7:$I$95,3,FALSE)</f>
        <v>62.4</v>
      </c>
      <c r="L56" s="155"/>
      <c r="M56" s="155">
        <f t="shared" si="17"/>
        <v>62.4</v>
      </c>
      <c r="N56" s="155"/>
      <c r="O56" s="156">
        <f t="shared" si="18"/>
        <v>62.4</v>
      </c>
      <c r="P56" s="157">
        <f t="shared" si="19"/>
        <v>2.5577000000000001</v>
      </c>
      <c r="Q56" s="163"/>
      <c r="R56" s="162">
        <v>1984</v>
      </c>
      <c r="S56" s="159"/>
      <c r="T56" s="160">
        <f>VLOOKUP(R56,'Basisreihen Destatis 2023 B.''15'!$K$7:$R$91,3,FALSE)</f>
        <v>88</v>
      </c>
      <c r="U56" s="160">
        <f t="shared" si="24"/>
        <v>58.7</v>
      </c>
      <c r="V56" s="160"/>
      <c r="W56" s="160">
        <f t="shared" si="20"/>
        <v>58.7</v>
      </c>
      <c r="X56" s="160">
        <f>VLOOKUP(R56,'Basisreihen Destatis 2023 B.''15'!$B$7:$I$95,3,FALSE)</f>
        <v>62.4</v>
      </c>
      <c r="Y56" s="160"/>
      <c r="Z56" s="160">
        <f t="shared" si="21"/>
        <v>62.4</v>
      </c>
      <c r="AA56" s="160"/>
      <c r="AB56" s="160">
        <f t="shared" si="22"/>
        <v>62.4</v>
      </c>
      <c r="AC56" s="161">
        <f t="shared" si="23"/>
        <v>60.9</v>
      </c>
      <c r="AD56" s="157">
        <f t="shared" si="11"/>
        <v>2.6568000000000001</v>
      </c>
      <c r="AF56" s="162">
        <v>1984</v>
      </c>
      <c r="AG56" s="159">
        <f>VLOOKUP(AF56,'Basisreihen Destatis 2023 B.''15'!$B$7:$I$95,6,FALSE)</f>
        <v>72.3</v>
      </c>
      <c r="AH56" s="160"/>
      <c r="AI56" s="161">
        <f t="shared" si="8"/>
        <v>72.3</v>
      </c>
      <c r="AJ56" s="157">
        <f t="shared" si="12"/>
        <v>2.0594999999999999</v>
      </c>
    </row>
    <row r="57" spans="2:36" x14ac:dyDescent="0.6">
      <c r="B57" s="183">
        <v>1983</v>
      </c>
      <c r="C57" s="154">
        <f>VLOOKUP(B57,'Basisreihen Destatis 2023 B.''15'!$B$7:$I$95,2,FALSE)</f>
        <v>52.1</v>
      </c>
      <c r="D57" s="155"/>
      <c r="E57" s="155">
        <f t="shared" si="14"/>
        <v>52.1</v>
      </c>
      <c r="F57" s="155"/>
      <c r="G57" s="156">
        <f t="shared" si="15"/>
        <v>52.1</v>
      </c>
      <c r="H57" s="157">
        <f t="shared" si="16"/>
        <v>3.1227999999999998</v>
      </c>
      <c r="J57" s="162">
        <v>1983</v>
      </c>
      <c r="K57" s="154">
        <f>VLOOKUP(J57,'Basisreihen Destatis 2023 B.''15'!$B$7:$I$95,3,FALSE)</f>
        <v>61.6</v>
      </c>
      <c r="L57" s="155"/>
      <c r="M57" s="155">
        <f t="shared" si="17"/>
        <v>61.6</v>
      </c>
      <c r="N57" s="155"/>
      <c r="O57" s="156">
        <f t="shared" si="18"/>
        <v>61.6</v>
      </c>
      <c r="P57" s="157">
        <f t="shared" si="19"/>
        <v>2.5909</v>
      </c>
      <c r="Q57" s="163"/>
      <c r="R57" s="162">
        <v>1983</v>
      </c>
      <c r="S57" s="159"/>
      <c r="T57" s="160">
        <f>VLOOKUP(R57,'Basisreihen Destatis 2023 B.''15'!$K$7:$R$91,3,FALSE)</f>
        <v>86.3</v>
      </c>
      <c r="U57" s="160">
        <f t="shared" si="24"/>
        <v>57.6</v>
      </c>
      <c r="V57" s="160"/>
      <c r="W57" s="160">
        <f t="shared" si="20"/>
        <v>57.6</v>
      </c>
      <c r="X57" s="160">
        <f>VLOOKUP(R57,'Basisreihen Destatis 2023 B.''15'!$B$7:$I$95,3,FALSE)</f>
        <v>61.6</v>
      </c>
      <c r="Y57" s="160"/>
      <c r="Z57" s="160">
        <f t="shared" si="21"/>
        <v>61.6</v>
      </c>
      <c r="AA57" s="160"/>
      <c r="AB57" s="160">
        <f t="shared" si="22"/>
        <v>61.6</v>
      </c>
      <c r="AC57" s="161">
        <f t="shared" si="23"/>
        <v>60</v>
      </c>
      <c r="AD57" s="157">
        <f t="shared" si="11"/>
        <v>2.6966999999999999</v>
      </c>
      <c r="AF57" s="162">
        <v>1983</v>
      </c>
      <c r="AG57" s="159">
        <f>VLOOKUP(AF57,'Basisreihen Destatis 2023 B.''15'!$B$7:$I$95,6,FALSE)</f>
        <v>70.3</v>
      </c>
      <c r="AH57" s="160"/>
      <c r="AI57" s="161">
        <f t="shared" si="8"/>
        <v>70.3</v>
      </c>
      <c r="AJ57" s="157">
        <f t="shared" si="12"/>
        <v>2.1181000000000001</v>
      </c>
    </row>
    <row r="58" spans="2:36" x14ac:dyDescent="0.6">
      <c r="B58" s="183">
        <v>1982</v>
      </c>
      <c r="C58" s="154">
        <f>VLOOKUP(B58,'Basisreihen Destatis 2023 B.''15'!$B$7:$I$95,2,FALSE)</f>
        <v>51.2</v>
      </c>
      <c r="D58" s="155"/>
      <c r="E58" s="155">
        <f t="shared" si="14"/>
        <v>51.2</v>
      </c>
      <c r="F58" s="155"/>
      <c r="G58" s="156">
        <f t="shared" si="15"/>
        <v>51.2</v>
      </c>
      <c r="H58" s="157">
        <f t="shared" si="16"/>
        <v>3.1777000000000002</v>
      </c>
      <c r="J58" s="162">
        <v>1982</v>
      </c>
      <c r="K58" s="154">
        <f>VLOOKUP(J58,'Basisreihen Destatis 2023 B.''15'!$B$7:$I$95,3,FALSE)</f>
        <v>61.9</v>
      </c>
      <c r="L58" s="155"/>
      <c r="M58" s="155">
        <f t="shared" si="17"/>
        <v>61.9</v>
      </c>
      <c r="N58" s="155"/>
      <c r="O58" s="156">
        <f t="shared" si="18"/>
        <v>61.9</v>
      </c>
      <c r="P58" s="157">
        <f t="shared" si="19"/>
        <v>2.5783999999999998</v>
      </c>
      <c r="Q58" s="163"/>
      <c r="R58" s="162">
        <v>1982</v>
      </c>
      <c r="S58" s="159"/>
      <c r="T58" s="160">
        <f>VLOOKUP(R58,'Basisreihen Destatis 2023 B.''15'!$K$7:$R$91,3,FALSE)</f>
        <v>90.1</v>
      </c>
      <c r="U58" s="160">
        <f t="shared" si="24"/>
        <v>60.1</v>
      </c>
      <c r="V58" s="160"/>
      <c r="W58" s="160">
        <f t="shared" si="20"/>
        <v>60.1</v>
      </c>
      <c r="X58" s="160">
        <f>VLOOKUP(R58,'Basisreihen Destatis 2023 B.''15'!$B$7:$I$95,3,FALSE)</f>
        <v>61.9</v>
      </c>
      <c r="Y58" s="160"/>
      <c r="Z58" s="160">
        <f t="shared" si="21"/>
        <v>61.9</v>
      </c>
      <c r="AA58" s="160"/>
      <c r="AB58" s="160">
        <f t="shared" si="22"/>
        <v>61.9</v>
      </c>
      <c r="AC58" s="161">
        <f t="shared" si="23"/>
        <v>61.2</v>
      </c>
      <c r="AD58" s="157">
        <f t="shared" si="11"/>
        <v>2.6438000000000001</v>
      </c>
      <c r="AF58" s="162">
        <v>1982</v>
      </c>
      <c r="AG58" s="159">
        <f>VLOOKUP(AF58,'Basisreihen Destatis 2023 B.''15'!$B$7:$I$95,6,FALSE)</f>
        <v>69.099999999999994</v>
      </c>
      <c r="AH58" s="160"/>
      <c r="AI58" s="161">
        <f t="shared" si="8"/>
        <v>69.099999999999994</v>
      </c>
      <c r="AJ58" s="157">
        <f t="shared" si="12"/>
        <v>2.1547999999999998</v>
      </c>
    </row>
    <row r="59" spans="2:36" x14ac:dyDescent="0.6">
      <c r="B59" s="183">
        <v>1981</v>
      </c>
      <c r="C59" s="154">
        <f>VLOOKUP(B59,'Basisreihen Destatis 2023 B.''15'!$B$7:$I$95,2,FALSE)</f>
        <v>49.2</v>
      </c>
      <c r="D59" s="155"/>
      <c r="E59" s="155">
        <f t="shared" si="14"/>
        <v>49.2</v>
      </c>
      <c r="F59" s="155"/>
      <c r="G59" s="156">
        <f t="shared" si="15"/>
        <v>49.2</v>
      </c>
      <c r="H59" s="157">
        <f t="shared" si="16"/>
        <v>3.3069000000000002</v>
      </c>
      <c r="J59" s="162">
        <v>1981</v>
      </c>
      <c r="K59" s="154">
        <f>VLOOKUP(J59,'Basisreihen Destatis 2023 B.''15'!$B$7:$I$95,3,FALSE)</f>
        <v>63.1</v>
      </c>
      <c r="L59" s="155"/>
      <c r="M59" s="155">
        <f t="shared" si="17"/>
        <v>63.1</v>
      </c>
      <c r="N59" s="155"/>
      <c r="O59" s="156">
        <f t="shared" si="18"/>
        <v>63.1</v>
      </c>
      <c r="P59" s="157">
        <f t="shared" si="19"/>
        <v>2.5293000000000001</v>
      </c>
      <c r="Q59" s="163"/>
      <c r="R59" s="162">
        <v>1981</v>
      </c>
      <c r="S59" s="159"/>
      <c r="T59" s="160">
        <f>VLOOKUP(R59,'Basisreihen Destatis 2023 B.''15'!$K$7:$R$91,3,FALSE)</f>
        <v>78.5</v>
      </c>
      <c r="U59" s="160">
        <f t="shared" si="24"/>
        <v>52.4</v>
      </c>
      <c r="V59" s="160"/>
      <c r="W59" s="160">
        <f t="shared" si="20"/>
        <v>52.4</v>
      </c>
      <c r="X59" s="160">
        <f>VLOOKUP(R59,'Basisreihen Destatis 2023 B.''15'!$B$7:$I$95,3,FALSE)</f>
        <v>63.1</v>
      </c>
      <c r="Y59" s="160"/>
      <c r="Z59" s="160">
        <f t="shared" si="21"/>
        <v>63.1</v>
      </c>
      <c r="AA59" s="160"/>
      <c r="AB59" s="160">
        <f t="shared" si="22"/>
        <v>63.1</v>
      </c>
      <c r="AC59" s="161">
        <f t="shared" si="23"/>
        <v>58.8</v>
      </c>
      <c r="AD59" s="157">
        <f t="shared" si="11"/>
        <v>2.7517</v>
      </c>
      <c r="AF59" s="162">
        <v>1981</v>
      </c>
      <c r="AG59" s="159">
        <f>VLOOKUP(AF59,'Basisreihen Destatis 2023 B.''15'!$B$7:$I$95,6,FALSE)</f>
        <v>65</v>
      </c>
      <c r="AH59" s="160"/>
      <c r="AI59" s="161">
        <f t="shared" si="8"/>
        <v>65</v>
      </c>
      <c r="AJ59" s="157">
        <f t="shared" si="12"/>
        <v>2.2907999999999999</v>
      </c>
    </row>
    <row r="60" spans="2:36" x14ac:dyDescent="0.6">
      <c r="B60" s="183">
        <v>1980</v>
      </c>
      <c r="C60" s="154">
        <f>VLOOKUP(B60,'Basisreihen Destatis 2023 B.''15'!$B$7:$I$95,2,FALSE)</f>
        <v>46.4</v>
      </c>
      <c r="D60" s="155"/>
      <c r="E60" s="155">
        <f t="shared" si="14"/>
        <v>46.4</v>
      </c>
      <c r="F60" s="155"/>
      <c r="G60" s="156">
        <f t="shared" si="15"/>
        <v>46.4</v>
      </c>
      <c r="H60" s="157">
        <f t="shared" si="16"/>
        <v>3.5065</v>
      </c>
      <c r="J60" s="162">
        <v>1980</v>
      </c>
      <c r="K60" s="154">
        <f>VLOOKUP(J60,'Basisreihen Destatis 2023 B.''15'!$B$7:$I$95,3,FALSE)</f>
        <v>61.4</v>
      </c>
      <c r="L60" s="155"/>
      <c r="M60" s="155">
        <f t="shared" si="17"/>
        <v>61.4</v>
      </c>
      <c r="N60" s="155"/>
      <c r="O60" s="156">
        <f t="shared" si="18"/>
        <v>61.4</v>
      </c>
      <c r="P60" s="157">
        <f t="shared" si="19"/>
        <v>2.5992999999999999</v>
      </c>
      <c r="Q60" s="163"/>
      <c r="R60" s="162">
        <v>1980</v>
      </c>
      <c r="S60" s="159"/>
      <c r="T60" s="160">
        <f>VLOOKUP(R60,'Basisreihen Destatis 2023 B.''15'!$K$7:$R$91,3,FALSE)</f>
        <v>77.099999999999994</v>
      </c>
      <c r="U60" s="160">
        <f t="shared" si="24"/>
        <v>51.4</v>
      </c>
      <c r="V60" s="160"/>
      <c r="W60" s="160">
        <f t="shared" si="20"/>
        <v>51.4</v>
      </c>
      <c r="X60" s="160">
        <f>VLOOKUP(R60,'Basisreihen Destatis 2023 B.''15'!$B$7:$I$95,3,FALSE)</f>
        <v>61.4</v>
      </c>
      <c r="Y60" s="160"/>
      <c r="Z60" s="160">
        <f t="shared" si="21"/>
        <v>61.4</v>
      </c>
      <c r="AA60" s="160"/>
      <c r="AB60" s="160">
        <f t="shared" si="22"/>
        <v>61.4</v>
      </c>
      <c r="AC60" s="161">
        <f t="shared" si="23"/>
        <v>57.4</v>
      </c>
      <c r="AD60" s="157">
        <f t="shared" si="11"/>
        <v>2.8188</v>
      </c>
      <c r="AF60" s="162">
        <v>1980</v>
      </c>
      <c r="AG60" s="159">
        <f>VLOOKUP(AF60,'Basisreihen Destatis 2023 B.''15'!$B$7:$I$95,6,FALSE)</f>
        <v>60.9</v>
      </c>
      <c r="AH60" s="160"/>
      <c r="AI60" s="161">
        <f t="shared" si="8"/>
        <v>60.9</v>
      </c>
      <c r="AJ60" s="157">
        <f t="shared" si="12"/>
        <v>2.4449999999999998</v>
      </c>
    </row>
    <row r="61" spans="2:36" x14ac:dyDescent="0.6">
      <c r="B61" s="183">
        <v>1979</v>
      </c>
      <c r="C61" s="154">
        <f>VLOOKUP(B61,'Basisreihen Destatis 2023 B.''15'!$B$7:$I$95,2,FALSE)</f>
        <v>42.1</v>
      </c>
      <c r="D61" s="155"/>
      <c r="E61" s="155">
        <f t="shared" si="14"/>
        <v>42.1</v>
      </c>
      <c r="F61" s="155"/>
      <c r="G61" s="156">
        <f t="shared" si="15"/>
        <v>42.1</v>
      </c>
      <c r="H61" s="157">
        <f t="shared" si="16"/>
        <v>3.8645999999999998</v>
      </c>
      <c r="J61" s="162">
        <v>1979</v>
      </c>
      <c r="K61" s="154">
        <f>VLOOKUP(J61,'Basisreihen Destatis 2023 B.''15'!$B$7:$I$95,3,FALSE)</f>
        <v>55.5</v>
      </c>
      <c r="L61" s="155"/>
      <c r="M61" s="155">
        <f t="shared" si="17"/>
        <v>55.5</v>
      </c>
      <c r="N61" s="155"/>
      <c r="O61" s="156">
        <f t="shared" si="18"/>
        <v>55.5</v>
      </c>
      <c r="P61" s="157">
        <f t="shared" si="19"/>
        <v>2.8757000000000001</v>
      </c>
      <c r="Q61" s="163"/>
      <c r="R61" s="162">
        <v>1979</v>
      </c>
      <c r="S61" s="159"/>
      <c r="T61" s="160">
        <f>VLOOKUP(R61,'Basisreihen Destatis 2023 B.''15'!$K$7:$R$91,3,FALSE)</f>
        <v>76.5</v>
      </c>
      <c r="U61" s="160">
        <f t="shared" si="24"/>
        <v>51</v>
      </c>
      <c r="V61" s="160"/>
      <c r="W61" s="160">
        <f t="shared" si="20"/>
        <v>51</v>
      </c>
      <c r="X61" s="160">
        <f>VLOOKUP(R61,'Basisreihen Destatis 2023 B.''15'!$B$7:$I$95,3,FALSE)</f>
        <v>55.5</v>
      </c>
      <c r="Y61" s="160"/>
      <c r="Z61" s="160">
        <f t="shared" si="21"/>
        <v>55.5</v>
      </c>
      <c r="AA61" s="160"/>
      <c r="AB61" s="160">
        <f t="shared" si="22"/>
        <v>55.5</v>
      </c>
      <c r="AC61" s="161">
        <f t="shared" si="23"/>
        <v>53.7</v>
      </c>
      <c r="AD61" s="157">
        <f t="shared" si="11"/>
        <v>3.0129999999999999</v>
      </c>
      <c r="AF61" s="162">
        <v>1979</v>
      </c>
      <c r="AG61" s="159">
        <f>VLOOKUP(AF61,'Basisreihen Destatis 2023 B.''15'!$B$7:$I$95,6,FALSE)</f>
        <v>57.1</v>
      </c>
      <c r="AH61" s="160"/>
      <c r="AI61" s="161">
        <f t="shared" si="8"/>
        <v>57.1</v>
      </c>
      <c r="AJ61" s="157">
        <f t="shared" si="12"/>
        <v>2.6076999999999999</v>
      </c>
    </row>
    <row r="62" spans="2:36" x14ac:dyDescent="0.6">
      <c r="B62" s="183">
        <v>1978</v>
      </c>
      <c r="C62" s="154">
        <f>VLOOKUP(B62,'Basisreihen Destatis 2023 B.''15'!$B$7:$I$95,2,FALSE)</f>
        <v>39.200000000000003</v>
      </c>
      <c r="D62" s="155"/>
      <c r="E62" s="155">
        <f t="shared" si="14"/>
        <v>39.200000000000003</v>
      </c>
      <c r="F62" s="155"/>
      <c r="G62" s="156">
        <f t="shared" si="15"/>
        <v>39.200000000000003</v>
      </c>
      <c r="H62" s="157">
        <f t="shared" si="16"/>
        <v>4.1505000000000001</v>
      </c>
      <c r="J62" s="162">
        <v>1978</v>
      </c>
      <c r="K62" s="154">
        <f>VLOOKUP(J62,'Basisreihen Destatis 2023 B.''15'!$B$7:$I$95,3,FALSE)</f>
        <v>50.5</v>
      </c>
      <c r="L62" s="155"/>
      <c r="M62" s="155">
        <f t="shared" si="17"/>
        <v>50.5</v>
      </c>
      <c r="N62" s="155"/>
      <c r="O62" s="156">
        <f t="shared" si="18"/>
        <v>50.5</v>
      </c>
      <c r="P62" s="157">
        <f t="shared" si="19"/>
        <v>3.1604000000000001</v>
      </c>
      <c r="Q62" s="163"/>
      <c r="R62" s="162">
        <v>1978</v>
      </c>
      <c r="S62" s="159"/>
      <c r="T62" s="160">
        <f>VLOOKUP(R62,'Basisreihen Destatis 2023 B.''15'!$K$7:$R$91,3,FALSE)</f>
        <v>75.599999999999994</v>
      </c>
      <c r="U62" s="160">
        <f t="shared" si="24"/>
        <v>50.4</v>
      </c>
      <c r="V62" s="160"/>
      <c r="W62" s="160">
        <f t="shared" si="20"/>
        <v>50.4</v>
      </c>
      <c r="X62" s="160">
        <f>VLOOKUP(R62,'Basisreihen Destatis 2023 B.''15'!$B$7:$I$95,3,FALSE)</f>
        <v>50.5</v>
      </c>
      <c r="Y62" s="160"/>
      <c r="Z62" s="160">
        <f t="shared" si="21"/>
        <v>50.5</v>
      </c>
      <c r="AA62" s="160"/>
      <c r="AB62" s="160">
        <f t="shared" si="22"/>
        <v>50.5</v>
      </c>
      <c r="AC62" s="161">
        <f t="shared" si="23"/>
        <v>50.5</v>
      </c>
      <c r="AD62" s="157">
        <f t="shared" si="11"/>
        <v>3.2040000000000002</v>
      </c>
      <c r="AF62" s="162">
        <v>1978</v>
      </c>
      <c r="AG62" s="159">
        <f>VLOOKUP(AF62,'Basisreihen Destatis 2023 B.''15'!$B$7:$I$95,6,FALSE)</f>
        <v>55.1</v>
      </c>
      <c r="AH62" s="160"/>
      <c r="AI62" s="161">
        <f t="shared" si="8"/>
        <v>55.1</v>
      </c>
      <c r="AJ62" s="157">
        <f t="shared" si="12"/>
        <v>2.7023999999999999</v>
      </c>
    </row>
    <row r="63" spans="2:36" x14ac:dyDescent="0.6">
      <c r="B63" s="183">
        <v>1977</v>
      </c>
      <c r="C63" s="154">
        <f>VLOOKUP(B63,'Basisreihen Destatis 2023 B.''15'!$B$7:$I$95,2,FALSE)</f>
        <v>37.5</v>
      </c>
      <c r="D63" s="155"/>
      <c r="E63" s="155">
        <f t="shared" si="14"/>
        <v>37.5</v>
      </c>
      <c r="F63" s="155"/>
      <c r="G63" s="156">
        <f t="shared" si="15"/>
        <v>37.5</v>
      </c>
      <c r="H63" s="157">
        <f t="shared" si="16"/>
        <v>4.3387000000000002</v>
      </c>
      <c r="J63" s="162">
        <v>1977</v>
      </c>
      <c r="K63" s="154">
        <f>VLOOKUP(J63,'Basisreihen Destatis 2023 B.''15'!$B$7:$I$95,3,FALSE)</f>
        <v>47.8</v>
      </c>
      <c r="L63" s="155"/>
      <c r="M63" s="155">
        <f t="shared" si="17"/>
        <v>47.8</v>
      </c>
      <c r="N63" s="155"/>
      <c r="O63" s="156">
        <f t="shared" si="18"/>
        <v>47.8</v>
      </c>
      <c r="P63" s="157">
        <f t="shared" si="19"/>
        <v>3.3389000000000002</v>
      </c>
      <c r="Q63" s="163"/>
      <c r="R63" s="162">
        <v>1977</v>
      </c>
      <c r="S63" s="159"/>
      <c r="T63" s="160">
        <f>VLOOKUP(R63,'Basisreihen Destatis 2023 B.''15'!$K$7:$R$91,3,FALSE)</f>
        <v>73.599999999999994</v>
      </c>
      <c r="U63" s="160">
        <f t="shared" si="24"/>
        <v>49.1</v>
      </c>
      <c r="V63" s="160"/>
      <c r="W63" s="160">
        <f t="shared" si="20"/>
        <v>49.1</v>
      </c>
      <c r="X63" s="160">
        <f>VLOOKUP(R63,'Basisreihen Destatis 2023 B.''15'!$B$7:$I$95,3,FALSE)</f>
        <v>47.8</v>
      </c>
      <c r="Y63" s="160"/>
      <c r="Z63" s="160">
        <f t="shared" si="21"/>
        <v>47.8</v>
      </c>
      <c r="AA63" s="160"/>
      <c r="AB63" s="160">
        <f t="shared" si="22"/>
        <v>47.8</v>
      </c>
      <c r="AC63" s="161">
        <f t="shared" si="23"/>
        <v>48.3</v>
      </c>
      <c r="AD63" s="157">
        <f t="shared" si="11"/>
        <v>3.3498999999999999</v>
      </c>
      <c r="AF63" s="162">
        <v>1977</v>
      </c>
      <c r="AG63" s="159">
        <f>VLOOKUP(AF63,'Basisreihen Destatis 2023 B.''15'!$B$7:$I$95,6,FALSE)</f>
        <v>54.5</v>
      </c>
      <c r="AH63" s="160"/>
      <c r="AI63" s="161">
        <f>ROUND(IF(AG63&gt;0,AG63,AH63*$AG$64/$AH$64),1)</f>
        <v>54.5</v>
      </c>
      <c r="AJ63" s="157">
        <f t="shared" si="12"/>
        <v>2.7321</v>
      </c>
    </row>
    <row r="64" spans="2:36" x14ac:dyDescent="0.6">
      <c r="B64" s="183">
        <v>1976</v>
      </c>
      <c r="C64" s="154">
        <f>VLOOKUP(B64,'Basisreihen Destatis 2023 B.''15'!$B$7:$I$95,2,FALSE)</f>
        <v>36</v>
      </c>
      <c r="D64" s="155"/>
      <c r="E64" s="155">
        <f t="shared" si="14"/>
        <v>36</v>
      </c>
      <c r="F64" s="155"/>
      <c r="G64" s="156">
        <f t="shared" si="15"/>
        <v>36</v>
      </c>
      <c r="H64" s="157">
        <f t="shared" si="16"/>
        <v>4.5194000000000001</v>
      </c>
      <c r="J64" s="162">
        <v>1976</v>
      </c>
      <c r="K64" s="154">
        <f>VLOOKUP(J64,'Basisreihen Destatis 2023 B.''15'!$B$7:$I$95,3,FALSE)</f>
        <v>46.2</v>
      </c>
      <c r="L64" s="155"/>
      <c r="M64" s="155">
        <f t="shared" si="17"/>
        <v>46.2</v>
      </c>
      <c r="N64" s="155"/>
      <c r="O64" s="156">
        <f t="shared" si="18"/>
        <v>46.2</v>
      </c>
      <c r="P64" s="157">
        <f t="shared" si="19"/>
        <v>3.4544999999999999</v>
      </c>
      <c r="Q64" s="163"/>
      <c r="R64" s="162">
        <v>1976</v>
      </c>
      <c r="S64" s="159"/>
      <c r="T64" s="160">
        <f>VLOOKUP(R64,'Basisreihen Destatis 2023 B.''15'!$K$7:$R$91,3,FALSE)</f>
        <v>75.5</v>
      </c>
      <c r="U64" s="160">
        <f t="shared" si="24"/>
        <v>50.4</v>
      </c>
      <c r="V64" s="160"/>
      <c r="W64" s="160">
        <f t="shared" si="20"/>
        <v>50.4</v>
      </c>
      <c r="X64" s="160">
        <f>VLOOKUP(R64,'Basisreihen Destatis 2023 B.''15'!$B$7:$I$95,3,FALSE)</f>
        <v>46.2</v>
      </c>
      <c r="Y64" s="160"/>
      <c r="Z64" s="160">
        <f t="shared" si="21"/>
        <v>46.2</v>
      </c>
      <c r="AA64" s="160"/>
      <c r="AB64" s="160">
        <f t="shared" si="22"/>
        <v>46.2</v>
      </c>
      <c r="AC64" s="161">
        <f t="shared" si="23"/>
        <v>47.9</v>
      </c>
      <c r="AD64" s="157">
        <f t="shared" si="11"/>
        <v>3.3778999999999999</v>
      </c>
      <c r="AF64" s="162">
        <v>1976</v>
      </c>
      <c r="AG64" s="159">
        <f>VLOOKUP(AF64,'Basisreihen Destatis 2023 B.''15'!$B$7:$I$95,6,FALSE)</f>
        <v>52.9</v>
      </c>
      <c r="AH64" s="160">
        <f>VLOOKUP(AF64,'Basisreihen Destatis 2023 B.''15'!$K$7:$R$91,8,FALSE)</f>
        <v>51.1</v>
      </c>
      <c r="AI64" s="161">
        <f>ROUND(IF(AG64&gt;0,AG64,AH64*$AG$64/$AH$64),1)</f>
        <v>52.9</v>
      </c>
      <c r="AJ64" s="157">
        <f t="shared" si="12"/>
        <v>2.8147000000000002</v>
      </c>
    </row>
    <row r="65" spans="2:36" x14ac:dyDescent="0.6">
      <c r="B65" s="183">
        <v>1975</v>
      </c>
      <c r="C65" s="154">
        <f>VLOOKUP(B65,'Basisreihen Destatis 2023 B.''15'!$B$7:$I$95,2,FALSE)</f>
        <v>34.700000000000003</v>
      </c>
      <c r="D65" s="155"/>
      <c r="E65" s="155">
        <f t="shared" si="14"/>
        <v>34.700000000000003</v>
      </c>
      <c r="F65" s="155"/>
      <c r="G65" s="156">
        <f t="shared" si="15"/>
        <v>34.700000000000003</v>
      </c>
      <c r="H65" s="157">
        <f t="shared" si="16"/>
        <v>4.6887999999999996</v>
      </c>
      <c r="J65" s="162">
        <v>1975</v>
      </c>
      <c r="K65" s="154">
        <f>VLOOKUP(J65,'Basisreihen Destatis 2023 B.''15'!$B$7:$I$95,3,FALSE)</f>
        <v>45.2</v>
      </c>
      <c r="L65" s="155"/>
      <c r="M65" s="155">
        <f t="shared" si="17"/>
        <v>45.2</v>
      </c>
      <c r="N65" s="155"/>
      <c r="O65" s="156">
        <f t="shared" si="18"/>
        <v>45.2</v>
      </c>
      <c r="P65" s="157">
        <f t="shared" si="19"/>
        <v>3.5310000000000001</v>
      </c>
      <c r="Q65" s="163"/>
      <c r="R65" s="162">
        <v>1975</v>
      </c>
      <c r="S65" s="159"/>
      <c r="T65" s="160">
        <f>VLOOKUP(R65,'Basisreihen Destatis 2023 B.''15'!$K$7:$R$91,3,FALSE)</f>
        <v>73.5</v>
      </c>
      <c r="U65" s="160">
        <f t="shared" si="24"/>
        <v>49</v>
      </c>
      <c r="V65" s="160"/>
      <c r="W65" s="160">
        <f t="shared" si="20"/>
        <v>49</v>
      </c>
      <c r="X65" s="160">
        <f>VLOOKUP(R65,'Basisreihen Destatis 2023 B.''15'!$B$7:$I$95,3,FALSE)</f>
        <v>45.2</v>
      </c>
      <c r="Y65" s="160"/>
      <c r="Z65" s="160">
        <f t="shared" si="21"/>
        <v>45.2</v>
      </c>
      <c r="AA65" s="160"/>
      <c r="AB65" s="160">
        <f t="shared" si="22"/>
        <v>45.2</v>
      </c>
      <c r="AC65" s="161">
        <f t="shared" si="23"/>
        <v>46.7</v>
      </c>
      <c r="AD65" s="157">
        <f t="shared" si="11"/>
        <v>3.4647000000000001</v>
      </c>
      <c r="AF65" s="162">
        <v>1975</v>
      </c>
      <c r="AG65" s="159"/>
      <c r="AH65" s="160">
        <f>VLOOKUP(AF65,'Basisreihen Destatis 2023 B.''15'!$K$7:$R$91,8,FALSE)</f>
        <v>49.3</v>
      </c>
      <c r="AI65" s="161">
        <f>ROUND(IF(AG65&gt;0,AG65,AH65*$AG$64/$AH$64),1)</f>
        <v>51</v>
      </c>
      <c r="AJ65" s="157">
        <f t="shared" si="12"/>
        <v>2.9196</v>
      </c>
    </row>
    <row r="66" spans="2:36" x14ac:dyDescent="0.6">
      <c r="B66" s="183">
        <v>1974</v>
      </c>
      <c r="C66" s="154">
        <f>VLOOKUP(B66,'Basisreihen Destatis 2023 B.''15'!$B$7:$I$95,2,FALSE)</f>
        <v>33.799999999999997</v>
      </c>
      <c r="D66" s="155"/>
      <c r="E66" s="155">
        <f t="shared" si="14"/>
        <v>33.799999999999997</v>
      </c>
      <c r="F66" s="155"/>
      <c r="G66" s="156">
        <f t="shared" si="15"/>
        <v>33.799999999999997</v>
      </c>
      <c r="H66" s="157">
        <f t="shared" si="16"/>
        <v>4.8136000000000001</v>
      </c>
      <c r="J66" s="162">
        <v>1974</v>
      </c>
      <c r="K66" s="154">
        <f>VLOOKUP(J66,'Basisreihen Destatis 2023 B.''15'!$B$7:$I$95,3,FALSE)</f>
        <v>44.4</v>
      </c>
      <c r="L66" s="155"/>
      <c r="M66" s="155">
        <f t="shared" si="17"/>
        <v>44.4</v>
      </c>
      <c r="N66" s="155"/>
      <c r="O66" s="156">
        <f t="shared" si="18"/>
        <v>44.4</v>
      </c>
      <c r="P66" s="157">
        <f t="shared" si="19"/>
        <v>3.5945999999999998</v>
      </c>
      <c r="Q66" s="163"/>
      <c r="R66" s="162">
        <v>1974</v>
      </c>
      <c r="S66" s="159"/>
      <c r="T66" s="160">
        <f>VLOOKUP(R66,'Basisreihen Destatis 2023 B.''15'!$K$7:$R$91,3,FALSE)</f>
        <v>76.2</v>
      </c>
      <c r="U66" s="160">
        <f t="shared" si="24"/>
        <v>50.8</v>
      </c>
      <c r="V66" s="160"/>
      <c r="W66" s="160">
        <f t="shared" si="20"/>
        <v>50.8</v>
      </c>
      <c r="X66" s="160">
        <f>VLOOKUP(R66,'Basisreihen Destatis 2023 B.''15'!$B$7:$I$95,3,FALSE)</f>
        <v>44.4</v>
      </c>
      <c r="Y66" s="160"/>
      <c r="Z66" s="160">
        <f t="shared" si="21"/>
        <v>44.4</v>
      </c>
      <c r="AA66" s="160"/>
      <c r="AB66" s="160">
        <f t="shared" si="22"/>
        <v>44.4</v>
      </c>
      <c r="AC66" s="161">
        <f t="shared" si="23"/>
        <v>47</v>
      </c>
      <c r="AD66" s="157">
        <f t="shared" si="11"/>
        <v>3.4426000000000001</v>
      </c>
      <c r="AF66" s="162">
        <v>1974</v>
      </c>
      <c r="AG66" s="159"/>
      <c r="AH66" s="160">
        <f>VLOOKUP(AF66,'Basisreihen Destatis 2023 B.''15'!$K$7:$R$91,8,FALSE)</f>
        <v>47.1</v>
      </c>
      <c r="AI66" s="161">
        <f>ROUND(IF(AG66&gt;0,AG66,AH66*$AG$64/$AH$64),1)</f>
        <v>48.8</v>
      </c>
      <c r="AJ66" s="157">
        <f t="shared" si="12"/>
        <v>3.0512000000000001</v>
      </c>
    </row>
    <row r="67" spans="2:36" x14ac:dyDescent="0.6">
      <c r="B67" s="183">
        <v>1973</v>
      </c>
      <c r="C67" s="154">
        <f>VLOOKUP(B67,'Basisreihen Destatis 2023 B.''15'!$B$7:$I$95,2,FALSE)</f>
        <v>31.9</v>
      </c>
      <c r="D67" s="155"/>
      <c r="E67" s="155">
        <f t="shared" si="14"/>
        <v>31.9</v>
      </c>
      <c r="F67" s="155"/>
      <c r="G67" s="156">
        <f t="shared" si="15"/>
        <v>31.9</v>
      </c>
      <c r="H67" s="157">
        <f t="shared" si="16"/>
        <v>5.1002999999999998</v>
      </c>
      <c r="J67" s="162">
        <v>1973</v>
      </c>
      <c r="K67" s="154">
        <f>VLOOKUP(J67,'Basisreihen Destatis 2023 B.''15'!$B$7:$I$95,3,FALSE)</f>
        <v>41.6</v>
      </c>
      <c r="L67" s="155"/>
      <c r="M67" s="155">
        <f t="shared" si="17"/>
        <v>41.6</v>
      </c>
      <c r="N67" s="155"/>
      <c r="O67" s="156">
        <f t="shared" si="18"/>
        <v>41.6</v>
      </c>
      <c r="P67" s="157">
        <f t="shared" si="19"/>
        <v>3.8365</v>
      </c>
      <c r="Q67" s="163"/>
      <c r="R67" s="162">
        <v>1973</v>
      </c>
      <c r="S67" s="159"/>
      <c r="T67" s="160">
        <f>VLOOKUP(R67,'Basisreihen Destatis 2023 B.''15'!$K$7:$R$91,3,FALSE)</f>
        <v>67</v>
      </c>
      <c r="U67" s="160">
        <f t="shared" si="24"/>
        <v>44.7</v>
      </c>
      <c r="V67" s="160"/>
      <c r="W67" s="160">
        <f t="shared" si="20"/>
        <v>44.7</v>
      </c>
      <c r="X67" s="160">
        <f>VLOOKUP(R67,'Basisreihen Destatis 2023 B.''15'!$B$7:$I$95,3,FALSE)</f>
        <v>41.6</v>
      </c>
      <c r="Y67" s="160"/>
      <c r="Z67" s="160">
        <f t="shared" si="21"/>
        <v>41.6</v>
      </c>
      <c r="AA67" s="160"/>
      <c r="AB67" s="160">
        <f t="shared" si="22"/>
        <v>41.6</v>
      </c>
      <c r="AC67" s="161">
        <f t="shared" si="23"/>
        <v>42.8</v>
      </c>
      <c r="AD67" s="157">
        <f t="shared" si="11"/>
        <v>3.7804000000000002</v>
      </c>
      <c r="AF67" s="162">
        <v>1973</v>
      </c>
      <c r="AG67" s="159"/>
      <c r="AH67" s="160">
        <f>VLOOKUP(AF67,'Basisreihen Destatis 2023 B.''15'!$K$7:$R$91,8,FALSE)</f>
        <v>41.5</v>
      </c>
      <c r="AI67" s="161">
        <f t="shared" si="8"/>
        <v>43</v>
      </c>
      <c r="AJ67" s="157">
        <f t="shared" si="12"/>
        <v>3.4628000000000001</v>
      </c>
    </row>
    <row r="68" spans="2:36" x14ac:dyDescent="0.6">
      <c r="B68" s="183">
        <v>1972</v>
      </c>
      <c r="C68" s="154">
        <f>VLOOKUP(B68,'Basisreihen Destatis 2023 B.''15'!$B$7:$I$95,2,FALSE)</f>
        <v>30</v>
      </c>
      <c r="D68" s="155"/>
      <c r="E68" s="155">
        <f t="shared" si="14"/>
        <v>30</v>
      </c>
      <c r="F68" s="155"/>
      <c r="G68" s="156">
        <f t="shared" si="15"/>
        <v>30</v>
      </c>
      <c r="H68" s="157">
        <f t="shared" si="16"/>
        <v>5.4233000000000002</v>
      </c>
      <c r="J68" s="162">
        <v>1972</v>
      </c>
      <c r="K68" s="154">
        <f>VLOOKUP(J68,'Basisreihen Destatis 2023 B.''15'!$B$7:$I$95,3,FALSE)</f>
        <v>40</v>
      </c>
      <c r="L68" s="155"/>
      <c r="M68" s="155">
        <f t="shared" si="17"/>
        <v>40</v>
      </c>
      <c r="N68" s="155"/>
      <c r="O68" s="156">
        <f t="shared" si="18"/>
        <v>40</v>
      </c>
      <c r="P68" s="157">
        <f t="shared" si="19"/>
        <v>3.99</v>
      </c>
      <c r="Q68" s="163"/>
      <c r="R68" s="162">
        <v>1972</v>
      </c>
      <c r="S68" s="159"/>
      <c r="T68" s="160">
        <f>VLOOKUP(R68,'Basisreihen Destatis 2023 B.''15'!$K$7:$R$91,3,FALSE)</f>
        <v>61.6</v>
      </c>
      <c r="U68" s="160">
        <f t="shared" si="24"/>
        <v>41.1</v>
      </c>
      <c r="V68" s="160"/>
      <c r="W68" s="160">
        <f t="shared" si="20"/>
        <v>41.1</v>
      </c>
      <c r="X68" s="160">
        <f>VLOOKUP(R68,'Basisreihen Destatis 2023 B.''15'!$B$7:$I$95,3,FALSE)</f>
        <v>40</v>
      </c>
      <c r="Y68" s="160"/>
      <c r="Z68" s="160">
        <f t="shared" si="21"/>
        <v>40</v>
      </c>
      <c r="AA68" s="160"/>
      <c r="AB68" s="160">
        <f t="shared" si="22"/>
        <v>40</v>
      </c>
      <c r="AC68" s="161">
        <f t="shared" si="23"/>
        <v>40.4</v>
      </c>
      <c r="AD68" s="157">
        <f t="shared" si="11"/>
        <v>4.0049999999999999</v>
      </c>
      <c r="AF68" s="162">
        <v>1972</v>
      </c>
      <c r="AG68" s="159"/>
      <c r="AH68" s="160">
        <f>VLOOKUP(AF68,'Basisreihen Destatis 2023 B.''15'!$K$7:$R$91,8,FALSE)</f>
        <v>39</v>
      </c>
      <c r="AI68" s="161">
        <f t="shared" si="8"/>
        <v>40.4</v>
      </c>
      <c r="AJ68" s="157">
        <f t="shared" si="12"/>
        <v>3.6856</v>
      </c>
    </row>
    <row r="69" spans="2:36" x14ac:dyDescent="0.6">
      <c r="B69" s="183">
        <v>1971</v>
      </c>
      <c r="C69" s="154">
        <f>VLOOKUP(B69,'Basisreihen Destatis 2023 B.''15'!$B$7:$I$95,2,FALSE)</f>
        <v>28.6</v>
      </c>
      <c r="D69" s="155"/>
      <c r="E69" s="155">
        <f t="shared" si="14"/>
        <v>28.6</v>
      </c>
      <c r="F69" s="155"/>
      <c r="G69" s="156">
        <f t="shared" si="15"/>
        <v>28.6</v>
      </c>
      <c r="H69" s="157">
        <f t="shared" si="16"/>
        <v>5.6887999999999996</v>
      </c>
      <c r="J69" s="162">
        <v>1971</v>
      </c>
      <c r="K69" s="154">
        <f>VLOOKUP(J69,'Basisreihen Destatis 2023 B.''15'!$B$7:$I$95,3,FALSE)</f>
        <v>38.700000000000003</v>
      </c>
      <c r="L69" s="155"/>
      <c r="M69" s="155">
        <f t="shared" si="17"/>
        <v>38.700000000000003</v>
      </c>
      <c r="N69" s="155"/>
      <c r="O69" s="156">
        <f t="shared" si="18"/>
        <v>38.700000000000003</v>
      </c>
      <c r="P69" s="157">
        <f t="shared" si="19"/>
        <v>4.1239999999999997</v>
      </c>
      <c r="Q69" s="163"/>
      <c r="R69" s="162">
        <v>1971</v>
      </c>
      <c r="S69" s="159"/>
      <c r="T69" s="160">
        <f>VLOOKUP(R69,'Basisreihen Destatis 2023 B.''15'!$K$7:$R$91,3,FALSE)</f>
        <v>61.6</v>
      </c>
      <c r="U69" s="160">
        <f t="shared" si="24"/>
        <v>41.1</v>
      </c>
      <c r="V69" s="160"/>
      <c r="W69" s="160">
        <f t="shared" si="20"/>
        <v>41.1</v>
      </c>
      <c r="X69" s="160">
        <f>VLOOKUP(R69,'Basisreihen Destatis 2023 B.''15'!$B$7:$I$95,3,FALSE)</f>
        <v>38.700000000000003</v>
      </c>
      <c r="Y69" s="160"/>
      <c r="Z69" s="160">
        <f t="shared" si="21"/>
        <v>38.700000000000003</v>
      </c>
      <c r="AA69" s="160"/>
      <c r="AB69" s="160">
        <f t="shared" si="22"/>
        <v>38.700000000000003</v>
      </c>
      <c r="AC69" s="161">
        <f t="shared" si="23"/>
        <v>39.700000000000003</v>
      </c>
      <c r="AD69" s="157">
        <f t="shared" si="11"/>
        <v>4.0755999999999997</v>
      </c>
      <c r="AF69" s="162">
        <v>1971</v>
      </c>
      <c r="AG69" s="159"/>
      <c r="AH69" s="160">
        <f>VLOOKUP(AF69,'Basisreihen Destatis 2023 B.''15'!$K$7:$R$91,8,FALSE)</f>
        <v>37.9</v>
      </c>
      <c r="AI69" s="161">
        <f t="shared" si="8"/>
        <v>39.200000000000003</v>
      </c>
      <c r="AJ69" s="157">
        <f t="shared" si="12"/>
        <v>3.7985000000000002</v>
      </c>
    </row>
    <row r="70" spans="2:36" x14ac:dyDescent="0.6">
      <c r="B70" s="183">
        <v>1970</v>
      </c>
      <c r="C70" s="154">
        <f>VLOOKUP(B70,'Basisreihen Destatis 2023 B.''15'!$B$7:$I$95,2,FALSE)</f>
        <v>25.8</v>
      </c>
      <c r="D70" s="155"/>
      <c r="E70" s="155">
        <f t="shared" si="14"/>
        <v>25.8</v>
      </c>
      <c r="F70" s="155"/>
      <c r="G70" s="156">
        <f t="shared" si="15"/>
        <v>25.8</v>
      </c>
      <c r="H70" s="157">
        <f t="shared" si="16"/>
        <v>6.3061999999999996</v>
      </c>
      <c r="J70" s="162">
        <v>1970</v>
      </c>
      <c r="K70" s="154">
        <f>VLOOKUP(J70,'Basisreihen Destatis 2023 B.''15'!$B$7:$I$95,3,FALSE)</f>
        <v>35.799999999999997</v>
      </c>
      <c r="L70" s="155"/>
      <c r="M70" s="155">
        <f t="shared" si="17"/>
        <v>35.799999999999997</v>
      </c>
      <c r="N70" s="155"/>
      <c r="O70" s="156">
        <f t="shared" si="18"/>
        <v>35.799999999999997</v>
      </c>
      <c r="P70" s="157">
        <f t="shared" si="19"/>
        <v>4.4581</v>
      </c>
      <c r="Q70" s="163"/>
      <c r="R70" s="162">
        <v>1970</v>
      </c>
      <c r="S70" s="159"/>
      <c r="T70" s="160">
        <f>VLOOKUP(R70,'Basisreihen Destatis 2023 B.''15'!$K$7:$R$91,3,FALSE)</f>
        <v>60.6</v>
      </c>
      <c r="U70" s="160">
        <f t="shared" si="24"/>
        <v>40.4</v>
      </c>
      <c r="V70" s="160"/>
      <c r="W70" s="160">
        <f t="shared" si="20"/>
        <v>40.4</v>
      </c>
      <c r="X70" s="160">
        <f>VLOOKUP(R70,'Basisreihen Destatis 2023 B.''15'!$B$7:$I$95,3,FALSE)</f>
        <v>35.799999999999997</v>
      </c>
      <c r="Y70" s="160"/>
      <c r="Z70" s="160">
        <f t="shared" si="21"/>
        <v>35.799999999999997</v>
      </c>
      <c r="AA70" s="160"/>
      <c r="AB70" s="160">
        <f t="shared" si="22"/>
        <v>35.799999999999997</v>
      </c>
      <c r="AC70" s="161">
        <f t="shared" si="23"/>
        <v>37.6</v>
      </c>
      <c r="AD70" s="157">
        <f t="shared" si="11"/>
        <v>4.3032000000000004</v>
      </c>
      <c r="AF70" s="162">
        <v>1970</v>
      </c>
      <c r="AG70" s="159"/>
      <c r="AH70" s="160">
        <f>VLOOKUP(AF70,'Basisreihen Destatis 2023 B.''15'!$K$7:$R$91,8,FALSE)</f>
        <v>36.4</v>
      </c>
      <c r="AI70" s="161">
        <f t="shared" si="8"/>
        <v>37.700000000000003</v>
      </c>
      <c r="AJ70" s="157">
        <f t="shared" si="12"/>
        <v>3.9496000000000002</v>
      </c>
    </row>
    <row r="71" spans="2:36" x14ac:dyDescent="0.6">
      <c r="B71" s="183">
        <v>1969</v>
      </c>
      <c r="C71" s="154">
        <f>VLOOKUP(B71,'Basisreihen Destatis 2023 B.''15'!$B$7:$I$95,2,FALSE)</f>
        <v>21.8</v>
      </c>
      <c r="D71" s="155"/>
      <c r="E71" s="155">
        <f t="shared" si="14"/>
        <v>21.8</v>
      </c>
      <c r="F71" s="155"/>
      <c r="G71" s="156">
        <f t="shared" si="15"/>
        <v>21.8</v>
      </c>
      <c r="H71" s="157">
        <f t="shared" si="16"/>
        <v>7.4633000000000003</v>
      </c>
      <c r="J71" s="162">
        <v>1969</v>
      </c>
      <c r="K71" s="154">
        <f>VLOOKUP(J71,'Basisreihen Destatis 2023 B.''15'!$B$7:$I$95,3,FALSE)</f>
        <v>30.6</v>
      </c>
      <c r="L71" s="155"/>
      <c r="M71" s="155">
        <f t="shared" si="17"/>
        <v>30.6</v>
      </c>
      <c r="N71" s="155"/>
      <c r="O71" s="156">
        <f t="shared" si="18"/>
        <v>30.6</v>
      </c>
      <c r="P71" s="157">
        <f t="shared" si="19"/>
        <v>5.2157</v>
      </c>
      <c r="Q71" s="163"/>
      <c r="R71" s="162">
        <v>1969</v>
      </c>
      <c r="S71" s="159"/>
      <c r="T71" s="160">
        <f>VLOOKUP(R71,'Basisreihen Destatis 2023 B.''15'!$K$7:$R$91,3,FALSE)</f>
        <v>56.7</v>
      </c>
      <c r="U71" s="160">
        <f t="shared" si="24"/>
        <v>37.799999999999997</v>
      </c>
      <c r="V71" s="160"/>
      <c r="W71" s="160">
        <f t="shared" si="20"/>
        <v>37.799999999999997</v>
      </c>
      <c r="X71" s="160">
        <f>VLOOKUP(R71,'Basisreihen Destatis 2023 B.''15'!$B$7:$I$95,3,FALSE)</f>
        <v>30.6</v>
      </c>
      <c r="Y71" s="160"/>
      <c r="Z71" s="160">
        <f t="shared" si="21"/>
        <v>30.6</v>
      </c>
      <c r="AA71" s="160"/>
      <c r="AB71" s="160">
        <f t="shared" si="22"/>
        <v>30.6</v>
      </c>
      <c r="AC71" s="161">
        <f t="shared" si="23"/>
        <v>33.5</v>
      </c>
      <c r="AD71" s="157">
        <f t="shared" si="11"/>
        <v>4.8299000000000003</v>
      </c>
      <c r="AF71" s="162">
        <v>1969</v>
      </c>
      <c r="AG71" s="159"/>
      <c r="AH71" s="160">
        <f>VLOOKUP(AF71,'Basisreihen Destatis 2023 B.''15'!$K$7:$R$91,8,FALSE)</f>
        <v>34.700000000000003</v>
      </c>
      <c r="AI71" s="161">
        <f t="shared" si="8"/>
        <v>35.9</v>
      </c>
      <c r="AJ71" s="157">
        <f t="shared" si="12"/>
        <v>4.1475999999999997</v>
      </c>
    </row>
    <row r="72" spans="2:36" x14ac:dyDescent="0.6">
      <c r="B72" s="183">
        <v>1968</v>
      </c>
      <c r="C72" s="154">
        <f>VLOOKUP(B72,'Basisreihen Destatis 2023 B.''15'!$B$7:$I$95,2,FALSE)</f>
        <v>20.3</v>
      </c>
      <c r="D72" s="155">
        <f>VLOOKUP(B72,'Basisreihen Destatis 2023 B.''15'!$T$7:$W$125,2,FALSE)</f>
        <v>18.7</v>
      </c>
      <c r="E72" s="155">
        <f t="shared" si="14"/>
        <v>20.3</v>
      </c>
      <c r="F72" s="155"/>
      <c r="G72" s="156">
        <f t="shared" si="15"/>
        <v>20.3</v>
      </c>
      <c r="H72" s="157">
        <f t="shared" si="16"/>
        <v>8.0147999999999993</v>
      </c>
      <c r="J72" s="162">
        <v>1968</v>
      </c>
      <c r="K72" s="154">
        <f>VLOOKUP(J72,'Basisreihen Destatis 2023 B.''15'!$B$7:$I$95,3,FALSE)</f>
        <v>29.3</v>
      </c>
      <c r="L72" s="155">
        <f>VLOOKUP(J72,'Basisreihen Destatis 2023 B.''15'!$T$7:$W$125,3,FALSE)</f>
        <v>27.2</v>
      </c>
      <c r="M72" s="155">
        <f t="shared" si="17"/>
        <v>29.3</v>
      </c>
      <c r="N72" s="155"/>
      <c r="O72" s="156">
        <f t="shared" si="18"/>
        <v>29.3</v>
      </c>
      <c r="P72" s="157">
        <f t="shared" si="19"/>
        <v>5.4470999999999998</v>
      </c>
      <c r="Q72" s="163"/>
      <c r="R72" s="162">
        <v>1968</v>
      </c>
      <c r="S72" s="159"/>
      <c r="T72" s="160">
        <f>VLOOKUP(R72,'Basisreihen Destatis 2023 B.''15'!$K$7:$R$91,3,FALSE)</f>
        <v>55</v>
      </c>
      <c r="U72" s="160">
        <f t="shared" si="24"/>
        <v>36.700000000000003</v>
      </c>
      <c r="V72" s="160">
        <f>VLOOKUP(R72,'Basisreihen Destatis 2023 B.''15'!$K$7:$R$91,4,FALSE)</f>
        <v>56.9</v>
      </c>
      <c r="W72" s="160">
        <f t="shared" si="20"/>
        <v>36.700000000000003</v>
      </c>
      <c r="X72" s="160">
        <f>VLOOKUP(R72,'Basisreihen Destatis 2023 B.''15'!$B$7:$I$95,3,FALSE)</f>
        <v>29.3</v>
      </c>
      <c r="Y72" s="160">
        <f>VLOOKUP(R72,'Basisreihen Destatis 2023 B.''15'!$T$7:$W$125,3,FALSE)</f>
        <v>27.2</v>
      </c>
      <c r="Z72" s="160">
        <f t="shared" si="21"/>
        <v>29.3</v>
      </c>
      <c r="AA72" s="160"/>
      <c r="AB72" s="160">
        <f t="shared" si="22"/>
        <v>29.3</v>
      </c>
      <c r="AC72" s="161">
        <f t="shared" si="23"/>
        <v>32.299999999999997</v>
      </c>
      <c r="AD72" s="157">
        <f t="shared" si="11"/>
        <v>5.0092999999999996</v>
      </c>
      <c r="AF72" s="162">
        <v>1968</v>
      </c>
      <c r="AG72" s="159"/>
      <c r="AH72" s="160">
        <f>VLOOKUP(AF72,'Basisreihen Destatis 2023 B.''15'!$K$7:$R$91,8,FALSE)</f>
        <v>34.1</v>
      </c>
      <c r="AI72" s="161">
        <f t="shared" si="8"/>
        <v>35.299999999999997</v>
      </c>
      <c r="AJ72" s="157">
        <f t="shared" si="12"/>
        <v>4.2180999999999997</v>
      </c>
    </row>
    <row r="73" spans="2:36" x14ac:dyDescent="0.6">
      <c r="B73" s="183">
        <v>1967</v>
      </c>
      <c r="C73" s="154"/>
      <c r="D73" s="155">
        <f>VLOOKUP(B73,'Basisreihen Destatis 2023 B.''15'!$T$7:$W$125,2,FALSE)</f>
        <v>17.8</v>
      </c>
      <c r="E73" s="155">
        <f t="shared" si="14"/>
        <v>19.3</v>
      </c>
      <c r="F73" s="155"/>
      <c r="G73" s="156">
        <f t="shared" si="15"/>
        <v>19.3</v>
      </c>
      <c r="H73" s="157">
        <f t="shared" si="16"/>
        <v>8.4300999999999995</v>
      </c>
      <c r="J73" s="162">
        <v>1967</v>
      </c>
      <c r="K73" s="154"/>
      <c r="L73" s="155">
        <f>VLOOKUP(J73,'Basisreihen Destatis 2023 B.''15'!$T$7:$W$125,3,FALSE)</f>
        <v>25.8</v>
      </c>
      <c r="M73" s="155">
        <f t="shared" si="17"/>
        <v>27.8</v>
      </c>
      <c r="N73" s="155"/>
      <c r="O73" s="156">
        <f t="shared" si="18"/>
        <v>27.8</v>
      </c>
      <c r="P73" s="157">
        <f t="shared" si="19"/>
        <v>5.7409999999999997</v>
      </c>
      <c r="Q73" s="163"/>
      <c r="R73" s="162">
        <v>1967</v>
      </c>
      <c r="S73" s="159"/>
      <c r="T73" s="160"/>
      <c r="U73" s="160"/>
      <c r="V73" s="160">
        <f>VLOOKUP(R73,'Basisreihen Destatis 2023 B.''15'!$K$7:$R$91,4,FALSE)</f>
        <v>57.8</v>
      </c>
      <c r="W73" s="160">
        <f t="shared" si="20"/>
        <v>37.299999999999997</v>
      </c>
      <c r="X73" s="160"/>
      <c r="Y73" s="160">
        <f>VLOOKUP(R73,'Basisreihen Destatis 2023 B.''15'!$T$7:$W$125,3,FALSE)</f>
        <v>25.8</v>
      </c>
      <c r="Z73" s="160">
        <f t="shared" si="21"/>
        <v>27.8</v>
      </c>
      <c r="AA73" s="160"/>
      <c r="AB73" s="160">
        <f t="shared" si="22"/>
        <v>27.8</v>
      </c>
      <c r="AC73" s="161">
        <f t="shared" si="23"/>
        <v>31.6</v>
      </c>
      <c r="AD73" s="157">
        <f t="shared" si="11"/>
        <v>5.1203000000000003</v>
      </c>
      <c r="AF73" s="162">
        <v>1967</v>
      </c>
      <c r="AG73" s="159"/>
      <c r="AH73" s="160">
        <f>VLOOKUP(AF73,'Basisreihen Destatis 2023 B.''15'!$K$7:$R$91,8,FALSE)</f>
        <v>34.200000000000003</v>
      </c>
      <c r="AI73" s="161">
        <f t="shared" si="8"/>
        <v>35.4</v>
      </c>
      <c r="AJ73" s="157">
        <f t="shared" si="12"/>
        <v>4.2061999999999999</v>
      </c>
    </row>
    <row r="74" spans="2:36" x14ac:dyDescent="0.6">
      <c r="B74" s="183">
        <v>1966</v>
      </c>
      <c r="C74" s="154"/>
      <c r="D74" s="155">
        <f>VLOOKUP(B74,'Basisreihen Destatis 2023 B.''15'!$T$7:$W$125,2,FALSE)</f>
        <v>18.7</v>
      </c>
      <c r="E74" s="155">
        <f t="shared" si="14"/>
        <v>20.3</v>
      </c>
      <c r="F74" s="155"/>
      <c r="G74" s="156">
        <f t="shared" si="15"/>
        <v>20.3</v>
      </c>
      <c r="H74" s="157">
        <f t="shared" si="16"/>
        <v>8.0147999999999993</v>
      </c>
      <c r="J74" s="162">
        <v>1966</v>
      </c>
      <c r="K74" s="154"/>
      <c r="L74" s="155">
        <f>VLOOKUP(J74,'Basisreihen Destatis 2023 B.''15'!$T$7:$W$125,3,FALSE)</f>
        <v>26.9</v>
      </c>
      <c r="M74" s="155">
        <f t="shared" si="17"/>
        <v>29</v>
      </c>
      <c r="N74" s="155"/>
      <c r="O74" s="156">
        <f t="shared" si="18"/>
        <v>29</v>
      </c>
      <c r="P74" s="157">
        <f t="shared" si="19"/>
        <v>5.5034000000000001</v>
      </c>
      <c r="Q74" s="163"/>
      <c r="R74" s="162">
        <v>1966</v>
      </c>
      <c r="S74" s="159"/>
      <c r="T74" s="160"/>
      <c r="U74" s="160"/>
      <c r="V74" s="160">
        <f>VLOOKUP(R74,'Basisreihen Destatis 2023 B.''15'!$K$7:$R$91,4,FALSE)</f>
        <v>61.7</v>
      </c>
      <c r="W74" s="160">
        <f t="shared" si="20"/>
        <v>39.799999999999997</v>
      </c>
      <c r="X74" s="160"/>
      <c r="Y74" s="160">
        <f>VLOOKUP(R74,'Basisreihen Destatis 2023 B.''15'!$T$7:$W$125,3,FALSE)</f>
        <v>26.9</v>
      </c>
      <c r="Z74" s="160">
        <f t="shared" si="21"/>
        <v>29</v>
      </c>
      <c r="AA74" s="160"/>
      <c r="AB74" s="160">
        <f t="shared" si="22"/>
        <v>29</v>
      </c>
      <c r="AC74" s="161">
        <f t="shared" si="23"/>
        <v>33.299999999999997</v>
      </c>
      <c r="AD74" s="157">
        <f t="shared" si="11"/>
        <v>4.8589000000000002</v>
      </c>
      <c r="AF74" s="162">
        <v>1966</v>
      </c>
      <c r="AG74" s="159"/>
      <c r="AH74" s="160">
        <f>VLOOKUP(AF74,'Basisreihen Destatis 2023 B.''15'!$K$7:$R$91,8,FALSE)</f>
        <v>34.6</v>
      </c>
      <c r="AI74" s="161">
        <f t="shared" si="8"/>
        <v>35.799999999999997</v>
      </c>
      <c r="AJ74" s="157">
        <f t="shared" si="12"/>
        <v>4.1592000000000002</v>
      </c>
    </row>
    <row r="75" spans="2:36" x14ac:dyDescent="0.6">
      <c r="B75" s="183">
        <v>1965</v>
      </c>
      <c r="C75" s="154"/>
      <c r="D75" s="155">
        <f>VLOOKUP(B75,'Basisreihen Destatis 2023 B.''15'!$T$7:$W$125,2,FALSE)</f>
        <v>18.2</v>
      </c>
      <c r="E75" s="155">
        <f t="shared" si="14"/>
        <v>19.8</v>
      </c>
      <c r="F75" s="155"/>
      <c r="G75" s="156">
        <f t="shared" si="15"/>
        <v>19.8</v>
      </c>
      <c r="H75" s="157">
        <f t="shared" si="16"/>
        <v>8.2172000000000001</v>
      </c>
      <c r="J75" s="162">
        <v>1965</v>
      </c>
      <c r="K75" s="154"/>
      <c r="L75" s="155">
        <f>VLOOKUP(J75,'Basisreihen Destatis 2023 B.''15'!$T$7:$W$125,3,FALSE)</f>
        <v>26.7</v>
      </c>
      <c r="M75" s="155">
        <f t="shared" si="17"/>
        <v>28.8</v>
      </c>
      <c r="N75" s="155"/>
      <c r="O75" s="156">
        <f t="shared" si="18"/>
        <v>28.8</v>
      </c>
      <c r="P75" s="157">
        <f t="shared" si="19"/>
        <v>5.5416999999999996</v>
      </c>
      <c r="Q75" s="163"/>
      <c r="R75" s="162">
        <v>1965</v>
      </c>
      <c r="S75" s="159"/>
      <c r="T75" s="160"/>
      <c r="U75" s="160"/>
      <c r="V75" s="160">
        <f>VLOOKUP(R75,'Basisreihen Destatis 2023 B.''15'!$K$7:$R$91,4,FALSE)</f>
        <v>61.6</v>
      </c>
      <c r="W75" s="160">
        <f t="shared" si="20"/>
        <v>39.700000000000003</v>
      </c>
      <c r="X75" s="160"/>
      <c r="Y75" s="160">
        <f>VLOOKUP(R75,'Basisreihen Destatis 2023 B.''15'!$T$7:$W$125,3,FALSE)</f>
        <v>26.7</v>
      </c>
      <c r="Z75" s="160">
        <f t="shared" si="21"/>
        <v>28.8</v>
      </c>
      <c r="AA75" s="160"/>
      <c r="AB75" s="160">
        <f t="shared" si="22"/>
        <v>28.8</v>
      </c>
      <c r="AC75" s="161">
        <f t="shared" si="23"/>
        <v>33.200000000000003</v>
      </c>
      <c r="AD75" s="157">
        <f t="shared" si="11"/>
        <v>4.8734999999999999</v>
      </c>
      <c r="AF75" s="162">
        <v>1965</v>
      </c>
      <c r="AG75" s="159"/>
      <c r="AH75" s="160">
        <f>VLOOKUP(AF75,'Basisreihen Destatis 2023 B.''15'!$K$7:$R$91,8,FALSE)</f>
        <v>34.1</v>
      </c>
      <c r="AI75" s="161">
        <f t="shared" si="8"/>
        <v>35.299999999999997</v>
      </c>
      <c r="AJ75" s="157">
        <f t="shared" si="12"/>
        <v>4.2180999999999997</v>
      </c>
    </row>
    <row r="76" spans="2:36" x14ac:dyDescent="0.6">
      <c r="B76" s="183">
        <v>1964</v>
      </c>
      <c r="C76" s="154"/>
      <c r="D76" s="155">
        <f>VLOOKUP(B76,'Basisreihen Destatis 2023 B.''15'!$T$7:$W$125,2,FALSE)</f>
        <v>17.5</v>
      </c>
      <c r="E76" s="155">
        <f t="shared" si="14"/>
        <v>19</v>
      </c>
      <c r="F76" s="155"/>
      <c r="G76" s="156">
        <f t="shared" si="15"/>
        <v>19</v>
      </c>
      <c r="H76" s="157">
        <f t="shared" si="16"/>
        <v>8.5632000000000001</v>
      </c>
      <c r="J76" s="162">
        <v>1964</v>
      </c>
      <c r="K76" s="154"/>
      <c r="L76" s="155">
        <f>VLOOKUP(J76,'Basisreihen Destatis 2023 B.''15'!$T$7:$W$125,3,FALSE)</f>
        <v>27.4</v>
      </c>
      <c r="M76" s="155">
        <f t="shared" si="17"/>
        <v>29.5</v>
      </c>
      <c r="N76" s="155"/>
      <c r="O76" s="156">
        <f t="shared" si="18"/>
        <v>29.5</v>
      </c>
      <c r="P76" s="157">
        <f t="shared" si="19"/>
        <v>5.4101999999999997</v>
      </c>
      <c r="Q76" s="163"/>
      <c r="R76" s="162">
        <v>1964</v>
      </c>
      <c r="S76" s="159"/>
      <c r="T76" s="160"/>
      <c r="U76" s="160"/>
      <c r="V76" s="160">
        <f>VLOOKUP(R76,'Basisreihen Destatis 2023 B.''15'!$K$7:$R$91,4,FALSE)</f>
        <v>61.9</v>
      </c>
      <c r="W76" s="160">
        <f t="shared" si="20"/>
        <v>39.9</v>
      </c>
      <c r="X76" s="160"/>
      <c r="Y76" s="160">
        <f>VLOOKUP(R76,'Basisreihen Destatis 2023 B.''15'!$T$7:$W$125,3,FALSE)</f>
        <v>27.4</v>
      </c>
      <c r="Z76" s="160">
        <f t="shared" si="21"/>
        <v>29.5</v>
      </c>
      <c r="AA76" s="160"/>
      <c r="AB76" s="160">
        <f t="shared" si="22"/>
        <v>29.5</v>
      </c>
      <c r="AC76" s="161">
        <f t="shared" si="23"/>
        <v>33.700000000000003</v>
      </c>
      <c r="AD76" s="157">
        <f t="shared" si="11"/>
        <v>4.8011999999999997</v>
      </c>
      <c r="AF76" s="162">
        <v>1964</v>
      </c>
      <c r="AG76" s="159"/>
      <c r="AH76" s="160">
        <f>VLOOKUP(AF76,'Basisreihen Destatis 2023 B.''15'!$K$7:$R$91,8,FALSE)</f>
        <v>33.299999999999997</v>
      </c>
      <c r="AI76" s="161">
        <f t="shared" si="8"/>
        <v>34.5</v>
      </c>
      <c r="AJ76" s="157">
        <f t="shared" si="12"/>
        <v>4.3159000000000001</v>
      </c>
    </row>
    <row r="77" spans="2:36" x14ac:dyDescent="0.6">
      <c r="B77" s="183">
        <v>1963</v>
      </c>
      <c r="C77" s="154"/>
      <c r="D77" s="155">
        <f>VLOOKUP(B77,'Basisreihen Destatis 2023 B.''15'!$T$7:$W$125,2,FALSE)</f>
        <v>16.8</v>
      </c>
      <c r="E77" s="155">
        <f t="shared" si="14"/>
        <v>18.2</v>
      </c>
      <c r="F77" s="155"/>
      <c r="G77" s="156">
        <f t="shared" si="15"/>
        <v>18.2</v>
      </c>
      <c r="H77" s="157">
        <f t="shared" si="16"/>
        <v>8.9396000000000004</v>
      </c>
      <c r="J77" s="162">
        <v>1963</v>
      </c>
      <c r="K77" s="154"/>
      <c r="L77" s="155">
        <f>VLOOKUP(J77,'Basisreihen Destatis 2023 B.''15'!$T$7:$W$125,3,FALSE)</f>
        <v>27</v>
      </c>
      <c r="M77" s="155">
        <f t="shared" si="17"/>
        <v>29.1</v>
      </c>
      <c r="N77" s="155"/>
      <c r="O77" s="156">
        <f t="shared" si="18"/>
        <v>29.1</v>
      </c>
      <c r="P77" s="157">
        <f t="shared" si="19"/>
        <v>5.4844999999999997</v>
      </c>
      <c r="Q77" s="163"/>
      <c r="R77" s="162">
        <v>1963</v>
      </c>
      <c r="S77" s="159"/>
      <c r="T77" s="160"/>
      <c r="U77" s="160"/>
      <c r="V77" s="160">
        <f>VLOOKUP(R77,'Basisreihen Destatis 2023 B.''15'!$K$7:$R$91,4,FALSE)</f>
        <v>61.9</v>
      </c>
      <c r="W77" s="160">
        <f t="shared" si="20"/>
        <v>39.9</v>
      </c>
      <c r="X77" s="160"/>
      <c r="Y77" s="160">
        <f>VLOOKUP(R77,'Basisreihen Destatis 2023 B.''15'!$T$7:$W$125,3,FALSE)</f>
        <v>27</v>
      </c>
      <c r="Z77" s="160">
        <f t="shared" si="21"/>
        <v>29.1</v>
      </c>
      <c r="AA77" s="160"/>
      <c r="AB77" s="160">
        <f t="shared" si="22"/>
        <v>29.1</v>
      </c>
      <c r="AC77" s="161">
        <f t="shared" si="23"/>
        <v>33.4</v>
      </c>
      <c r="AD77" s="157">
        <f t="shared" si="11"/>
        <v>4.8442999999999996</v>
      </c>
      <c r="AF77" s="162">
        <v>1963</v>
      </c>
      <c r="AG77" s="159"/>
      <c r="AH77" s="160">
        <f>VLOOKUP(AF77,'Basisreihen Destatis 2023 B.''15'!$K$7:$R$91,8,FALSE)</f>
        <v>32.799999999999997</v>
      </c>
      <c r="AI77" s="161">
        <f t="shared" si="8"/>
        <v>34</v>
      </c>
      <c r="AJ77" s="157">
        <f t="shared" si="12"/>
        <v>4.3794000000000004</v>
      </c>
    </row>
    <row r="78" spans="2:36" x14ac:dyDescent="0.6">
      <c r="B78" s="183">
        <v>1962</v>
      </c>
      <c r="C78" s="154"/>
      <c r="D78" s="155">
        <f>VLOOKUP(B78,'Basisreihen Destatis 2023 B.''15'!$T$7:$W$125,2,FALSE)</f>
        <v>16.100000000000001</v>
      </c>
      <c r="E78" s="155">
        <f t="shared" si="14"/>
        <v>17.5</v>
      </c>
      <c r="F78" s="155"/>
      <c r="G78" s="156">
        <f t="shared" si="15"/>
        <v>17.5</v>
      </c>
      <c r="H78" s="157">
        <f t="shared" si="16"/>
        <v>9.2971000000000004</v>
      </c>
      <c r="J78" s="162">
        <v>1962</v>
      </c>
      <c r="K78" s="154"/>
      <c r="L78" s="155">
        <f>VLOOKUP(J78,'Basisreihen Destatis 2023 B.''15'!$T$7:$W$125,3,FALSE)</f>
        <v>25.8</v>
      </c>
      <c r="M78" s="155">
        <f t="shared" si="17"/>
        <v>27.8</v>
      </c>
      <c r="N78" s="155"/>
      <c r="O78" s="156">
        <f t="shared" si="18"/>
        <v>27.8</v>
      </c>
      <c r="P78" s="157">
        <f t="shared" si="19"/>
        <v>5.7409999999999997</v>
      </c>
      <c r="Q78" s="163"/>
      <c r="R78" s="162">
        <v>1962</v>
      </c>
      <c r="S78" s="159"/>
      <c r="T78" s="160"/>
      <c r="U78" s="160"/>
      <c r="V78" s="160">
        <f>VLOOKUP(R78,'Basisreihen Destatis 2023 B.''15'!$K$7:$R$91,4,FALSE)</f>
        <v>62.8</v>
      </c>
      <c r="W78" s="160">
        <f t="shared" si="20"/>
        <v>40.5</v>
      </c>
      <c r="X78" s="160"/>
      <c r="Y78" s="160">
        <f>VLOOKUP(R78,'Basisreihen Destatis 2023 B.''15'!$T$7:$W$125,3,FALSE)</f>
        <v>25.8</v>
      </c>
      <c r="Z78" s="160">
        <f t="shared" si="21"/>
        <v>27.8</v>
      </c>
      <c r="AA78" s="160"/>
      <c r="AB78" s="160">
        <f t="shared" si="22"/>
        <v>27.8</v>
      </c>
      <c r="AC78" s="161">
        <f t="shared" si="23"/>
        <v>32.9</v>
      </c>
      <c r="AD78" s="157">
        <f t="shared" si="11"/>
        <v>4.9179000000000004</v>
      </c>
      <c r="AF78" s="162">
        <v>1962</v>
      </c>
      <c r="AG78" s="159"/>
      <c r="AH78" s="160">
        <f>VLOOKUP(AF78,'Basisreihen Destatis 2023 B.''15'!$K$7:$R$91,8,FALSE)</f>
        <v>32.6</v>
      </c>
      <c r="AI78" s="161">
        <f t="shared" si="8"/>
        <v>33.700000000000003</v>
      </c>
      <c r="AJ78" s="157">
        <f t="shared" si="12"/>
        <v>4.4184000000000001</v>
      </c>
    </row>
    <row r="79" spans="2:36" x14ac:dyDescent="0.6">
      <c r="B79" s="183">
        <v>1961</v>
      </c>
      <c r="C79" s="154"/>
      <c r="D79" s="155">
        <f>VLOOKUP(B79,'Basisreihen Destatis 2023 B.''15'!$T$7:$W$125,2,FALSE)</f>
        <v>15</v>
      </c>
      <c r="E79" s="155">
        <f t="shared" si="14"/>
        <v>16.3</v>
      </c>
      <c r="F79" s="155"/>
      <c r="G79" s="156">
        <f t="shared" si="15"/>
        <v>16.3</v>
      </c>
      <c r="H79" s="157">
        <f t="shared" si="16"/>
        <v>9.9816000000000003</v>
      </c>
      <c r="J79" s="162">
        <v>1961</v>
      </c>
      <c r="K79" s="154"/>
      <c r="L79" s="155">
        <f>VLOOKUP(J79,'Basisreihen Destatis 2023 B.''15'!$T$7:$W$125,3,FALSE)</f>
        <v>24.2</v>
      </c>
      <c r="M79" s="155">
        <f t="shared" si="17"/>
        <v>26.1</v>
      </c>
      <c r="N79" s="155"/>
      <c r="O79" s="156">
        <f t="shared" si="18"/>
        <v>26.1</v>
      </c>
      <c r="P79" s="157">
        <f t="shared" si="19"/>
        <v>6.1148999999999996</v>
      </c>
      <c r="Q79" s="163"/>
      <c r="R79" s="162">
        <v>1961</v>
      </c>
      <c r="S79" s="159"/>
      <c r="T79" s="160"/>
      <c r="U79" s="160"/>
      <c r="V79" s="160">
        <f>VLOOKUP(R79,'Basisreihen Destatis 2023 B.''15'!$K$7:$R$91,4,FALSE)</f>
        <v>63.5</v>
      </c>
      <c r="W79" s="160">
        <f t="shared" si="20"/>
        <v>41</v>
      </c>
      <c r="X79" s="160"/>
      <c r="Y79" s="160">
        <f>VLOOKUP(R79,'Basisreihen Destatis 2023 B.''15'!$T$7:$W$125,3,FALSE)</f>
        <v>24.2</v>
      </c>
      <c r="Z79" s="160">
        <f t="shared" si="21"/>
        <v>26.1</v>
      </c>
      <c r="AA79" s="160"/>
      <c r="AB79" s="160">
        <f t="shared" si="22"/>
        <v>26.1</v>
      </c>
      <c r="AC79" s="161">
        <f t="shared" si="23"/>
        <v>32.1</v>
      </c>
      <c r="AD79" s="157">
        <f t="shared" si="11"/>
        <v>5.0404999999999998</v>
      </c>
      <c r="AF79" s="162">
        <v>1961</v>
      </c>
      <c r="AG79" s="159"/>
      <c r="AH79" s="160">
        <f>VLOOKUP(AF79,'Basisreihen Destatis 2023 B.''15'!$K$7:$R$91,8,FALSE)</f>
        <v>32.4</v>
      </c>
      <c r="AI79" s="161">
        <f t="shared" si="8"/>
        <v>33.5</v>
      </c>
      <c r="AJ79" s="157">
        <f t="shared" si="12"/>
        <v>4.4447999999999999</v>
      </c>
    </row>
    <row r="80" spans="2:36" x14ac:dyDescent="0.6">
      <c r="B80" s="183">
        <v>1960</v>
      </c>
      <c r="C80" s="154"/>
      <c r="D80" s="155">
        <f>VLOOKUP(B80,'Basisreihen Destatis 2023 B.''15'!$T$7:$W$125,2,FALSE)</f>
        <v>14.1</v>
      </c>
      <c r="E80" s="155">
        <f t="shared" si="14"/>
        <v>15.3</v>
      </c>
      <c r="F80" s="155"/>
      <c r="G80" s="156">
        <f t="shared" si="15"/>
        <v>15.3</v>
      </c>
      <c r="H80" s="157">
        <f t="shared" si="16"/>
        <v>10.634</v>
      </c>
      <c r="J80" s="162">
        <v>1960</v>
      </c>
      <c r="K80" s="154"/>
      <c r="L80" s="155">
        <f>VLOOKUP(J80,'Basisreihen Destatis 2023 B.''15'!$T$7:$W$125,3,FALSE)</f>
        <v>22.5</v>
      </c>
      <c r="M80" s="155">
        <f t="shared" si="17"/>
        <v>24.2</v>
      </c>
      <c r="N80" s="155"/>
      <c r="O80" s="156">
        <f t="shared" si="18"/>
        <v>24.2</v>
      </c>
      <c r="P80" s="157">
        <f t="shared" si="19"/>
        <v>6.5949999999999998</v>
      </c>
      <c r="Q80" s="163"/>
      <c r="R80" s="162">
        <v>1960</v>
      </c>
      <c r="S80" s="159"/>
      <c r="T80" s="160"/>
      <c r="U80" s="160"/>
      <c r="V80" s="160">
        <f>VLOOKUP(R80,'Basisreihen Destatis 2023 B.''15'!$K$7:$R$91,4,FALSE)</f>
        <v>64.099999999999994</v>
      </c>
      <c r="W80" s="160">
        <f t="shared" si="20"/>
        <v>41.3</v>
      </c>
      <c r="X80" s="160"/>
      <c r="Y80" s="160">
        <f>VLOOKUP(R80,'Basisreihen Destatis 2023 B.''15'!$T$7:$W$125,3,FALSE)</f>
        <v>22.5</v>
      </c>
      <c r="Z80" s="160">
        <f t="shared" si="21"/>
        <v>24.2</v>
      </c>
      <c r="AA80" s="160"/>
      <c r="AB80" s="160">
        <f t="shared" si="22"/>
        <v>24.2</v>
      </c>
      <c r="AC80" s="161">
        <f t="shared" si="23"/>
        <v>31</v>
      </c>
      <c r="AD80" s="157">
        <f t="shared" si="11"/>
        <v>5.2194000000000003</v>
      </c>
      <c r="AF80" s="162">
        <v>1960</v>
      </c>
      <c r="AG80" s="159"/>
      <c r="AH80" s="160">
        <f>VLOOKUP(AF80,'Basisreihen Destatis 2023 B.''15'!$K$7:$R$91,8,FALSE)</f>
        <v>32</v>
      </c>
      <c r="AI80" s="161">
        <f t="shared" si="8"/>
        <v>33.1</v>
      </c>
      <c r="AJ80" s="157">
        <f t="shared" si="12"/>
        <v>4.4984999999999999</v>
      </c>
    </row>
    <row r="81" spans="2:36" x14ac:dyDescent="0.6">
      <c r="B81" s="183">
        <v>1959</v>
      </c>
      <c r="C81" s="154"/>
      <c r="D81" s="155">
        <f>VLOOKUP(B81,'Basisreihen Destatis 2023 B.''15'!$T$7:$W$125,2,FALSE)</f>
        <v>13.2</v>
      </c>
      <c r="E81" s="155">
        <f t="shared" ref="E81:E82" si="25">ROUND(IF(C81&gt;0,C81,D81*$C$72/$D$72),1)</f>
        <v>14.3</v>
      </c>
      <c r="F81" s="155"/>
      <c r="G81" s="156">
        <f t="shared" ref="G81:G98" si="26">ROUND(IF(E81&gt;0,E81,F81*$E$82/$F$82),1)</f>
        <v>14.3</v>
      </c>
      <c r="H81" s="157">
        <f t="shared" ref="H81:H98" si="27">ROUND($G$17/G81,4)</f>
        <v>11.377599999999999</v>
      </c>
      <c r="J81" s="162">
        <v>1959</v>
      </c>
      <c r="K81" s="154"/>
      <c r="L81" s="155">
        <f>VLOOKUP(J81,'Basisreihen Destatis 2023 B.''15'!$T$7:$W$125,3,FALSE)</f>
        <v>20.9</v>
      </c>
      <c r="M81" s="155">
        <f t="shared" ref="M81:M82" si="28">ROUND(IF(K81&gt;0,K81,L81*$K$72/$L$72),1)</f>
        <v>22.5</v>
      </c>
      <c r="N81" s="155"/>
      <c r="O81" s="156">
        <f t="shared" ref="O81" si="29">ROUND(IF(M81&gt;0,M81,N81*$M$82/$N$82),1)</f>
        <v>22.5</v>
      </c>
      <c r="P81" s="157">
        <f t="shared" ref="P81" si="30">ROUND($O$17/O81,4)</f>
        <v>7.0933000000000002</v>
      </c>
      <c r="Q81" s="163"/>
      <c r="R81" s="162">
        <v>1959</v>
      </c>
      <c r="S81" s="159"/>
      <c r="T81" s="160"/>
      <c r="U81" s="160"/>
      <c r="V81" s="160">
        <f>VLOOKUP(R81,'Basisreihen Destatis 2023 B.''15'!$K$7:$R$91,4,FALSE)</f>
        <v>64.099999999999994</v>
      </c>
      <c r="W81" s="160">
        <f t="shared" ref="W81" si="31">ROUND(IF(U81&gt;0,U81,V81*$U$72/$V$72),1)</f>
        <v>41.3</v>
      </c>
      <c r="X81" s="160"/>
      <c r="Y81" s="160">
        <f>VLOOKUP(R81,'Basisreihen Destatis 2023 B.''15'!$T$7:$W$125,3,FALSE)</f>
        <v>20.9</v>
      </c>
      <c r="Z81" s="160">
        <f t="shared" ref="Z81:Z82" si="32">ROUND(IF(X81&gt;0,X81,Y81*$X$72/$Y$72),1)</f>
        <v>22.5</v>
      </c>
      <c r="AA81" s="160"/>
      <c r="AB81" s="160">
        <f t="shared" ref="AB81" si="33">ROUND(IF(Z81&gt;0,Z81,AA81*$Z$82/$AA$82),1)</f>
        <v>22.5</v>
      </c>
      <c r="AC81" s="161">
        <f t="shared" ref="AC81" si="34">ROUND(0.4*W81+0.6*AB81,1)</f>
        <v>30</v>
      </c>
      <c r="AD81" s="157">
        <f t="shared" si="11"/>
        <v>5.3933</v>
      </c>
      <c r="AF81" s="162">
        <v>1959</v>
      </c>
      <c r="AG81" s="159"/>
      <c r="AH81" s="160">
        <f>VLOOKUP(AF81,'Basisreihen Destatis 2023 B.''15'!$K$7:$R$91,8,FALSE)</f>
        <v>31.6</v>
      </c>
      <c r="AI81" s="161">
        <f t="shared" si="8"/>
        <v>32.700000000000003</v>
      </c>
      <c r="AJ81" s="157">
        <f t="shared" si="12"/>
        <v>4.5534999999999997</v>
      </c>
    </row>
    <row r="82" spans="2:36" x14ac:dyDescent="0.6">
      <c r="B82" s="183">
        <v>1958</v>
      </c>
      <c r="C82" s="154"/>
      <c r="D82" s="155">
        <f>VLOOKUP(B82,'Basisreihen Destatis 2023 B.''15'!$T$7:$W$125,2,FALSE)</f>
        <v>12.7</v>
      </c>
      <c r="E82" s="155">
        <f t="shared" si="25"/>
        <v>13.8</v>
      </c>
      <c r="F82" s="164">
        <f>VLOOKUP(B82,'Basisreihen Destatis 2023 B.''15'!$T$7:$W$125,4,FALSE)</f>
        <v>3.4689999999999999</v>
      </c>
      <c r="G82" s="156">
        <f t="shared" si="26"/>
        <v>13.8</v>
      </c>
      <c r="H82" s="157">
        <f t="shared" si="27"/>
        <v>11.789899999999999</v>
      </c>
      <c r="J82" s="162">
        <v>1958</v>
      </c>
      <c r="K82" s="154"/>
      <c r="L82" s="155">
        <f>VLOOKUP(J82,'Basisreihen Destatis 2023 B.''15'!$T$7:$W$125,3,FALSE)</f>
        <v>19.399999999999999</v>
      </c>
      <c r="M82" s="155">
        <f t="shared" si="28"/>
        <v>20.9</v>
      </c>
      <c r="N82" s="164">
        <f>VLOOKUP(J82,'Basisreihen Destatis 2023 B.''15'!$T$7:$W$125,4,FALSE)</f>
        <v>3.4689999999999999</v>
      </c>
      <c r="O82" s="156">
        <f t="shared" ref="O82:O91" si="35">ROUND(IF(M82&gt;0,M82,N82*$M$82/$N$82),1)</f>
        <v>20.9</v>
      </c>
      <c r="P82" s="157">
        <f t="shared" ref="P82:P91" si="36">ROUND($O$17/O82,4)</f>
        <v>7.6364000000000001</v>
      </c>
      <c r="Q82" s="163"/>
      <c r="R82" s="162">
        <v>1958</v>
      </c>
      <c r="S82" s="159"/>
      <c r="T82" s="160"/>
      <c r="U82" s="160"/>
      <c r="V82" s="160">
        <f>VLOOKUP(R82,'Basisreihen Destatis 2023 B.''15'!$K$7:$R$91,4,FALSE)</f>
        <v>64.5</v>
      </c>
      <c r="W82" s="160">
        <f t="shared" ref="W82:W89" si="37">ROUND(IF(U82&gt;0,U82,V82*$U$72/$V$72),1)</f>
        <v>41.6</v>
      </c>
      <c r="X82" s="160"/>
      <c r="Y82" s="160">
        <f>VLOOKUP(R82,'Basisreihen Destatis 2023 B.''15'!$T$7:$W$125,3,FALSE)</f>
        <v>19.399999999999999</v>
      </c>
      <c r="Z82" s="160">
        <f t="shared" si="32"/>
        <v>20.9</v>
      </c>
      <c r="AA82" s="165">
        <f>VLOOKUP(R82,'Basisreihen Destatis 2023 B.''15'!$T$7:$W$125,4,FALSE)</f>
        <v>3.4689999999999999</v>
      </c>
      <c r="AB82" s="160">
        <f t="shared" ref="AB82:AB91" si="38">ROUND(IF(Z82&gt;0,Z82,AA82*$Z$82/$AA$82),1)</f>
        <v>20.9</v>
      </c>
      <c r="AC82" s="161">
        <f t="shared" ref="AC82:AC91" si="39">ROUND(0.4*W82+0.6*AB82,1)</f>
        <v>29.2</v>
      </c>
      <c r="AD82" s="157">
        <f t="shared" ref="AD82:AD91" si="40">ROUND($AC$17/AC82,4)</f>
        <v>5.5411000000000001</v>
      </c>
      <c r="AF82" s="162">
        <v>1958</v>
      </c>
      <c r="AG82" s="159"/>
      <c r="AH82" s="160">
        <f>VLOOKUP(AF82,'Basisreihen Destatis 2023 B.''15'!$K$7:$R$91,8,FALSE)</f>
        <v>31.8</v>
      </c>
      <c r="AI82" s="161">
        <f t="shared" ref="AI82:AI91" si="41">ROUND(IF(AG82&gt;0,AG82,AH82*$AG$64/$AH$64),1)</f>
        <v>32.9</v>
      </c>
      <c r="AJ82" s="157">
        <f t="shared" ref="AJ82:AJ91" si="42">ROUND($AI$17/AI82,4)</f>
        <v>4.5258000000000003</v>
      </c>
    </row>
    <row r="83" spans="2:36" x14ac:dyDescent="0.6">
      <c r="B83" s="183">
        <v>1957</v>
      </c>
      <c r="C83" s="154"/>
      <c r="D83" s="155"/>
      <c r="E83" s="155"/>
      <c r="F83" s="164">
        <f>VLOOKUP(B83,'Basisreihen Destatis 2023 B.''15'!$T$7:$W$125,4,FALSE)</f>
        <v>3.3610000000000002</v>
      </c>
      <c r="G83" s="156">
        <f t="shared" si="26"/>
        <v>13.4</v>
      </c>
      <c r="H83" s="157">
        <f t="shared" si="27"/>
        <v>12.1418</v>
      </c>
      <c r="J83" s="162">
        <v>1957</v>
      </c>
      <c r="K83" s="154"/>
      <c r="L83" s="155"/>
      <c r="M83" s="155"/>
      <c r="N83" s="164">
        <f>VLOOKUP(J83,'Basisreihen Destatis 2023 B.''15'!$T$7:$W$125,4,FALSE)</f>
        <v>3.3610000000000002</v>
      </c>
      <c r="O83" s="156">
        <f t="shared" si="35"/>
        <v>20.2</v>
      </c>
      <c r="P83" s="157">
        <f t="shared" si="36"/>
        <v>7.9009999999999998</v>
      </c>
      <c r="R83" s="162">
        <v>1957</v>
      </c>
      <c r="S83" s="159"/>
      <c r="T83" s="160"/>
      <c r="U83" s="160"/>
      <c r="V83" s="160">
        <f>VLOOKUP(R83,'Basisreihen Destatis 2023 B.''15'!$K$7:$R$91,4,FALSE)</f>
        <v>63.4</v>
      </c>
      <c r="W83" s="160">
        <f t="shared" si="37"/>
        <v>40.9</v>
      </c>
      <c r="X83" s="160"/>
      <c r="Y83" s="160"/>
      <c r="Z83" s="160"/>
      <c r="AA83" s="165">
        <f>VLOOKUP(R83,'Basisreihen Destatis 2023 B.''15'!$T$7:$W$125,4,FALSE)</f>
        <v>3.3610000000000002</v>
      </c>
      <c r="AB83" s="160">
        <f t="shared" si="38"/>
        <v>20.2</v>
      </c>
      <c r="AC83" s="161">
        <f t="shared" si="39"/>
        <v>28.5</v>
      </c>
      <c r="AD83" s="157">
        <f t="shared" si="40"/>
        <v>5.6772</v>
      </c>
      <c r="AF83" s="162">
        <v>1957</v>
      </c>
      <c r="AG83" s="159"/>
      <c r="AH83" s="160">
        <f>VLOOKUP(AF83,'Basisreihen Destatis 2023 B.''15'!$K$7:$R$91,8,FALSE)</f>
        <v>32</v>
      </c>
      <c r="AI83" s="161">
        <f t="shared" si="41"/>
        <v>33.1</v>
      </c>
      <c r="AJ83" s="157">
        <f t="shared" si="42"/>
        <v>4.4984999999999999</v>
      </c>
    </row>
    <row r="84" spans="2:36" x14ac:dyDescent="0.6">
      <c r="B84" s="183">
        <v>1956</v>
      </c>
      <c r="C84" s="154"/>
      <c r="D84" s="155"/>
      <c r="E84" s="155"/>
      <c r="F84" s="164">
        <f>VLOOKUP(B84,'Basisreihen Destatis 2023 B.''15'!$T$7:$W$125,4,FALSE)</f>
        <v>3.2450000000000001</v>
      </c>
      <c r="G84" s="156">
        <f t="shared" si="26"/>
        <v>12.9</v>
      </c>
      <c r="H84" s="157">
        <f t="shared" si="27"/>
        <v>12.612399999999999</v>
      </c>
      <c r="J84" s="162">
        <v>1956</v>
      </c>
      <c r="K84" s="154"/>
      <c r="L84" s="155"/>
      <c r="M84" s="155"/>
      <c r="N84" s="164">
        <f>VLOOKUP(J84,'Basisreihen Destatis 2023 B.''15'!$T$7:$W$125,4,FALSE)</f>
        <v>3.2450000000000001</v>
      </c>
      <c r="O84" s="156">
        <f t="shared" si="35"/>
        <v>19.600000000000001</v>
      </c>
      <c r="P84" s="157">
        <f t="shared" si="36"/>
        <v>8.1428999999999991</v>
      </c>
      <c r="R84" s="162">
        <v>1956</v>
      </c>
      <c r="S84" s="159"/>
      <c r="T84" s="160"/>
      <c r="U84" s="160"/>
      <c r="V84" s="160">
        <f>VLOOKUP(R84,'Basisreihen Destatis 2023 B.''15'!$K$7:$R$91,4,FALSE)</f>
        <v>59.9</v>
      </c>
      <c r="W84" s="160">
        <f t="shared" si="37"/>
        <v>38.6</v>
      </c>
      <c r="X84" s="160"/>
      <c r="Y84" s="160"/>
      <c r="Z84" s="160"/>
      <c r="AA84" s="165">
        <f>VLOOKUP(R84,'Basisreihen Destatis 2023 B.''15'!$T$7:$W$125,4,FALSE)</f>
        <v>3.2450000000000001</v>
      </c>
      <c r="AB84" s="160">
        <f t="shared" si="38"/>
        <v>19.600000000000001</v>
      </c>
      <c r="AC84" s="161">
        <f t="shared" si="39"/>
        <v>27.2</v>
      </c>
      <c r="AD84" s="157">
        <f t="shared" si="40"/>
        <v>5.9485000000000001</v>
      </c>
      <c r="AF84" s="162">
        <v>1956</v>
      </c>
      <c r="AG84" s="159"/>
      <c r="AH84" s="160">
        <f>VLOOKUP(AF84,'Basisreihen Destatis 2023 B.''15'!$K$7:$R$91,8,FALSE)</f>
        <v>31.4</v>
      </c>
      <c r="AI84" s="161">
        <f t="shared" si="41"/>
        <v>32.5</v>
      </c>
      <c r="AJ84" s="157">
        <f t="shared" si="42"/>
        <v>4.5815000000000001</v>
      </c>
    </row>
    <row r="85" spans="2:36" x14ac:dyDescent="0.6">
      <c r="B85" s="183">
        <v>1955</v>
      </c>
      <c r="C85" s="154"/>
      <c r="D85" s="155"/>
      <c r="E85" s="155"/>
      <c r="F85" s="164">
        <f>VLOOKUP(B85,'Basisreihen Destatis 2023 B.''15'!$T$7:$W$125,4,FALSE)</f>
        <v>3.1629999999999998</v>
      </c>
      <c r="G85" s="156">
        <f t="shared" si="26"/>
        <v>12.6</v>
      </c>
      <c r="H85" s="157">
        <f t="shared" si="27"/>
        <v>12.912699999999999</v>
      </c>
      <c r="J85" s="162">
        <v>1955</v>
      </c>
      <c r="K85" s="154"/>
      <c r="L85" s="155"/>
      <c r="M85" s="155"/>
      <c r="N85" s="164">
        <f>VLOOKUP(J85,'Basisreihen Destatis 2023 B.''15'!$T$7:$W$125,4,FALSE)</f>
        <v>3.1629999999999998</v>
      </c>
      <c r="O85" s="156">
        <f t="shared" si="35"/>
        <v>19.100000000000001</v>
      </c>
      <c r="P85" s="157">
        <f t="shared" si="36"/>
        <v>8.3559999999999999</v>
      </c>
      <c r="R85" s="162">
        <v>1955</v>
      </c>
      <c r="S85" s="159"/>
      <c r="T85" s="160"/>
      <c r="U85" s="160"/>
      <c r="V85" s="160">
        <f>VLOOKUP(R85,'Basisreihen Destatis 2023 B.''15'!$K$7:$R$91,4,FALSE)</f>
        <v>58.3</v>
      </c>
      <c r="W85" s="160">
        <f t="shared" si="37"/>
        <v>37.6</v>
      </c>
      <c r="X85" s="160"/>
      <c r="Y85" s="160"/>
      <c r="Z85" s="160"/>
      <c r="AA85" s="165">
        <f>VLOOKUP(R85,'Basisreihen Destatis 2023 B.''15'!$T$7:$W$125,4,FALSE)</f>
        <v>3.1629999999999998</v>
      </c>
      <c r="AB85" s="160">
        <f t="shared" si="38"/>
        <v>19.100000000000001</v>
      </c>
      <c r="AC85" s="161">
        <f t="shared" si="39"/>
        <v>26.5</v>
      </c>
      <c r="AD85" s="157">
        <f t="shared" si="40"/>
        <v>6.1056999999999997</v>
      </c>
      <c r="AF85" s="162">
        <v>1955</v>
      </c>
      <c r="AG85" s="159"/>
      <c r="AH85" s="160">
        <f>VLOOKUP(AF85,'Basisreihen Destatis 2023 B.''15'!$K$7:$R$91,8,FALSE)</f>
        <v>30.9</v>
      </c>
      <c r="AI85" s="161">
        <f t="shared" si="41"/>
        <v>32</v>
      </c>
      <c r="AJ85" s="157">
        <f t="shared" si="42"/>
        <v>4.6531000000000002</v>
      </c>
    </row>
    <row r="86" spans="2:36" x14ac:dyDescent="0.6">
      <c r="B86" s="183">
        <v>1954</v>
      </c>
      <c r="C86" s="154"/>
      <c r="D86" s="155"/>
      <c r="E86" s="155"/>
      <c r="F86" s="164">
        <f>VLOOKUP(B86,'Basisreihen Destatis 2023 B.''15'!$T$7:$W$125,4,FALSE)</f>
        <v>3</v>
      </c>
      <c r="G86" s="156">
        <f t="shared" si="26"/>
        <v>11.9</v>
      </c>
      <c r="H86" s="157">
        <f t="shared" si="27"/>
        <v>13.6723</v>
      </c>
      <c r="J86" s="162">
        <v>1954</v>
      </c>
      <c r="K86" s="154"/>
      <c r="L86" s="155"/>
      <c r="M86" s="155"/>
      <c r="N86" s="164">
        <f>VLOOKUP(J86,'Basisreihen Destatis 2023 B.''15'!$T$7:$W$125,4,FALSE)</f>
        <v>3</v>
      </c>
      <c r="O86" s="156">
        <f t="shared" si="35"/>
        <v>18.100000000000001</v>
      </c>
      <c r="P86" s="157">
        <f t="shared" si="36"/>
        <v>8.8177000000000003</v>
      </c>
      <c r="R86" s="162">
        <v>1954</v>
      </c>
      <c r="S86" s="159"/>
      <c r="T86" s="160"/>
      <c r="U86" s="160"/>
      <c r="V86" s="160">
        <f>VLOOKUP(R86,'Basisreihen Destatis 2023 B.''15'!$K$7:$R$91,4,FALSE)</f>
        <v>56.5</v>
      </c>
      <c r="W86" s="160">
        <f t="shared" si="37"/>
        <v>36.4</v>
      </c>
      <c r="X86" s="160"/>
      <c r="Y86" s="160"/>
      <c r="Z86" s="160"/>
      <c r="AA86" s="165">
        <f>VLOOKUP(R86,'Basisreihen Destatis 2023 B.''15'!$T$7:$W$125,4,FALSE)</f>
        <v>3</v>
      </c>
      <c r="AB86" s="160">
        <f t="shared" si="38"/>
        <v>18.100000000000001</v>
      </c>
      <c r="AC86" s="161">
        <f t="shared" si="39"/>
        <v>25.4</v>
      </c>
      <c r="AD86" s="157">
        <f t="shared" si="40"/>
        <v>6.3700999999999999</v>
      </c>
      <c r="AF86" s="162">
        <v>1954</v>
      </c>
      <c r="AG86" s="159"/>
      <c r="AH86" s="160">
        <f>VLOOKUP(AF86,'Basisreihen Destatis 2023 B.''15'!$K$7:$R$91,8,FALSE)</f>
        <v>30.3</v>
      </c>
      <c r="AI86" s="161">
        <f t="shared" si="41"/>
        <v>31.4</v>
      </c>
      <c r="AJ86" s="157">
        <f t="shared" si="42"/>
        <v>4.742</v>
      </c>
    </row>
    <row r="87" spans="2:36" x14ac:dyDescent="0.6">
      <c r="B87" s="183">
        <v>1953</v>
      </c>
      <c r="C87" s="154"/>
      <c r="D87" s="155"/>
      <c r="E87" s="155"/>
      <c r="F87" s="164">
        <f>VLOOKUP(B87,'Basisreihen Destatis 2023 B.''15'!$T$7:$W$125,4,FALSE)</f>
        <v>2.9860000000000002</v>
      </c>
      <c r="G87" s="156">
        <f t="shared" si="26"/>
        <v>11.9</v>
      </c>
      <c r="H87" s="157">
        <f t="shared" si="27"/>
        <v>13.6723</v>
      </c>
      <c r="J87" s="162">
        <v>1953</v>
      </c>
      <c r="K87" s="154"/>
      <c r="L87" s="155"/>
      <c r="M87" s="155"/>
      <c r="N87" s="164">
        <f>VLOOKUP(J87,'Basisreihen Destatis 2023 B.''15'!$T$7:$W$125,4,FALSE)</f>
        <v>2.9860000000000002</v>
      </c>
      <c r="O87" s="156">
        <f t="shared" si="35"/>
        <v>18</v>
      </c>
      <c r="P87" s="157">
        <f t="shared" si="36"/>
        <v>8.8666999999999998</v>
      </c>
      <c r="R87" s="162">
        <v>1953</v>
      </c>
      <c r="S87" s="159"/>
      <c r="T87" s="160"/>
      <c r="U87" s="160"/>
      <c r="V87" s="160">
        <f>VLOOKUP(R87,'Basisreihen Destatis 2023 B.''15'!$K$7:$R$91,4,FALSE)</f>
        <v>58.3</v>
      </c>
      <c r="W87" s="160">
        <f t="shared" si="37"/>
        <v>37.6</v>
      </c>
      <c r="X87" s="160"/>
      <c r="Y87" s="160"/>
      <c r="Z87" s="160"/>
      <c r="AA87" s="165">
        <f>VLOOKUP(R87,'Basisreihen Destatis 2023 B.''15'!$T$7:$W$125,4,FALSE)</f>
        <v>2.9860000000000002</v>
      </c>
      <c r="AB87" s="160">
        <f t="shared" si="38"/>
        <v>18</v>
      </c>
      <c r="AC87" s="161">
        <f t="shared" si="39"/>
        <v>25.8</v>
      </c>
      <c r="AD87" s="157">
        <f t="shared" si="40"/>
        <v>6.2713000000000001</v>
      </c>
      <c r="AF87" s="162">
        <v>1953</v>
      </c>
      <c r="AG87" s="159"/>
      <c r="AH87" s="160">
        <f>VLOOKUP(AF87,'Basisreihen Destatis 2023 B.''15'!$K$7:$R$91,8,FALSE)</f>
        <v>30.8</v>
      </c>
      <c r="AI87" s="161">
        <f t="shared" si="41"/>
        <v>31.9</v>
      </c>
      <c r="AJ87" s="157">
        <f t="shared" si="42"/>
        <v>4.6677</v>
      </c>
    </row>
    <row r="88" spans="2:36" x14ac:dyDescent="0.6">
      <c r="B88" s="183">
        <v>1952</v>
      </c>
      <c r="C88" s="154"/>
      <c r="D88" s="155"/>
      <c r="E88" s="155"/>
      <c r="F88" s="164">
        <f>VLOOKUP(B88,'Basisreihen Destatis 2023 B.''15'!$T$7:$W$125,4,FALSE)</f>
        <v>3.0880000000000001</v>
      </c>
      <c r="G88" s="156">
        <f t="shared" si="26"/>
        <v>12.3</v>
      </c>
      <c r="H88" s="157">
        <f t="shared" si="27"/>
        <v>13.227600000000001</v>
      </c>
      <c r="J88" s="162">
        <v>1952</v>
      </c>
      <c r="K88" s="154"/>
      <c r="L88" s="155"/>
      <c r="M88" s="155"/>
      <c r="N88" s="164">
        <f>VLOOKUP(J88,'Basisreihen Destatis 2023 B.''15'!$T$7:$W$125,4,FALSE)</f>
        <v>3.0880000000000001</v>
      </c>
      <c r="O88" s="156">
        <f t="shared" si="35"/>
        <v>18.600000000000001</v>
      </c>
      <c r="P88" s="157">
        <f t="shared" si="36"/>
        <v>8.5806000000000004</v>
      </c>
      <c r="R88" s="162">
        <v>1952</v>
      </c>
      <c r="S88" s="159"/>
      <c r="T88" s="160"/>
      <c r="U88" s="160"/>
      <c r="V88" s="160">
        <f>VLOOKUP(R88,'Basisreihen Destatis 2023 B.''15'!$K$7:$R$91,4,FALSE)</f>
        <v>56</v>
      </c>
      <c r="W88" s="160">
        <f t="shared" si="37"/>
        <v>36.1</v>
      </c>
      <c r="X88" s="160"/>
      <c r="Y88" s="160"/>
      <c r="Z88" s="160"/>
      <c r="AA88" s="165">
        <f>VLOOKUP(R88,'Basisreihen Destatis 2023 B.''15'!$T$7:$W$125,4,FALSE)</f>
        <v>3.0880000000000001</v>
      </c>
      <c r="AB88" s="160">
        <f t="shared" si="38"/>
        <v>18.600000000000001</v>
      </c>
      <c r="AC88" s="161">
        <f t="shared" si="39"/>
        <v>25.6</v>
      </c>
      <c r="AD88" s="157">
        <f t="shared" si="40"/>
        <v>6.3202999999999996</v>
      </c>
      <c r="AF88" s="162">
        <v>1952</v>
      </c>
      <c r="AG88" s="159"/>
      <c r="AH88" s="160">
        <f>VLOOKUP(AF88,'Basisreihen Destatis 2023 B.''15'!$K$7:$R$91,8,FALSE)</f>
        <v>31.6</v>
      </c>
      <c r="AI88" s="161">
        <f t="shared" si="41"/>
        <v>32.700000000000003</v>
      </c>
      <c r="AJ88" s="157">
        <f t="shared" si="42"/>
        <v>4.5534999999999997</v>
      </c>
    </row>
    <row r="89" spans="2:36" x14ac:dyDescent="0.6">
      <c r="B89" s="183">
        <v>1951</v>
      </c>
      <c r="C89" s="154"/>
      <c r="D89" s="155"/>
      <c r="E89" s="155"/>
      <c r="F89" s="164">
        <f>VLOOKUP(B89,'Basisreihen Destatis 2023 B.''15'!$T$7:$W$125,4,FALSE)</f>
        <v>2.8980000000000001</v>
      </c>
      <c r="G89" s="156">
        <f t="shared" si="26"/>
        <v>11.5</v>
      </c>
      <c r="H89" s="157">
        <f t="shared" si="27"/>
        <v>14.1478</v>
      </c>
      <c r="J89" s="162">
        <v>1951</v>
      </c>
      <c r="K89" s="154"/>
      <c r="L89" s="155"/>
      <c r="M89" s="155"/>
      <c r="N89" s="164">
        <f>VLOOKUP(J89,'Basisreihen Destatis 2023 B.''15'!$T$7:$W$125,4,FALSE)</f>
        <v>2.8980000000000001</v>
      </c>
      <c r="O89" s="156">
        <f t="shared" si="35"/>
        <v>17.5</v>
      </c>
      <c r="P89" s="157">
        <f t="shared" si="36"/>
        <v>9.1199999999999992</v>
      </c>
      <c r="R89" s="162">
        <v>1951</v>
      </c>
      <c r="S89" s="159"/>
      <c r="T89" s="160"/>
      <c r="U89" s="160"/>
      <c r="V89" s="160">
        <f>VLOOKUP(R89,'Basisreihen Destatis 2023 B.''15'!$K$7:$R$91,4,FALSE)</f>
        <v>40.200000000000003</v>
      </c>
      <c r="W89" s="160">
        <f t="shared" si="37"/>
        <v>25.9</v>
      </c>
      <c r="X89" s="160"/>
      <c r="Y89" s="160"/>
      <c r="Z89" s="160"/>
      <c r="AA89" s="165">
        <f>VLOOKUP(R89,'Basisreihen Destatis 2023 B.''15'!$T$7:$W$125,4,FALSE)</f>
        <v>2.8980000000000001</v>
      </c>
      <c r="AB89" s="160">
        <f t="shared" si="38"/>
        <v>17.5</v>
      </c>
      <c r="AC89" s="161">
        <f t="shared" si="39"/>
        <v>20.9</v>
      </c>
      <c r="AD89" s="157">
        <f t="shared" si="40"/>
        <v>7.7416</v>
      </c>
      <c r="AF89" s="162">
        <v>1951</v>
      </c>
      <c r="AG89" s="159"/>
      <c r="AH89" s="160">
        <f>VLOOKUP(AF89,'Basisreihen Destatis 2023 B.''15'!$K$7:$R$91,8,FALSE)</f>
        <v>30.9</v>
      </c>
      <c r="AI89" s="161">
        <f t="shared" si="41"/>
        <v>32</v>
      </c>
      <c r="AJ89" s="157">
        <f t="shared" si="42"/>
        <v>4.6531000000000002</v>
      </c>
    </row>
    <row r="90" spans="2:36" x14ac:dyDescent="0.6">
      <c r="B90" s="183">
        <v>1950</v>
      </c>
      <c r="C90" s="154"/>
      <c r="D90" s="155"/>
      <c r="E90" s="155"/>
      <c r="F90" s="164">
        <f>VLOOKUP(B90,'Basisreihen Destatis 2023 B.''15'!$T$7:$W$125,4,FALSE)</f>
        <v>2.5030000000000001</v>
      </c>
      <c r="G90" s="156">
        <f t="shared" si="26"/>
        <v>10</v>
      </c>
      <c r="H90" s="157">
        <f t="shared" si="27"/>
        <v>16.27</v>
      </c>
      <c r="J90" s="162">
        <v>1950</v>
      </c>
      <c r="K90" s="154"/>
      <c r="L90" s="155"/>
      <c r="M90" s="155"/>
      <c r="N90" s="164">
        <f>VLOOKUP(J90,'Basisreihen Destatis 2023 B.''15'!$T$7:$W$125,4,FALSE)</f>
        <v>2.5030000000000001</v>
      </c>
      <c r="O90" s="156">
        <f t="shared" si="35"/>
        <v>15.1</v>
      </c>
      <c r="P90" s="157">
        <f t="shared" si="36"/>
        <v>10.5695</v>
      </c>
      <c r="R90" s="162">
        <v>1950</v>
      </c>
      <c r="S90" s="159"/>
      <c r="T90" s="160"/>
      <c r="U90" s="160"/>
      <c r="V90" s="160">
        <f>VLOOKUP(R90,'Basisreihen Destatis 2023 B.''15'!$K$7:$R$91,4,FALSE)</f>
        <v>32.9</v>
      </c>
      <c r="W90" s="160">
        <f>ROUND(IF(U90&gt;0,U90,V90*$U$72/$V$72),1)</f>
        <v>21.2</v>
      </c>
      <c r="X90" s="160"/>
      <c r="Y90" s="160"/>
      <c r="Z90" s="160"/>
      <c r="AA90" s="165">
        <f>VLOOKUP(R90,'Basisreihen Destatis 2023 B.''15'!$T$7:$W$125,4,FALSE)</f>
        <v>2.5030000000000001</v>
      </c>
      <c r="AB90" s="160">
        <f t="shared" si="38"/>
        <v>15.1</v>
      </c>
      <c r="AC90" s="161">
        <f t="shared" si="39"/>
        <v>17.5</v>
      </c>
      <c r="AD90" s="157">
        <f t="shared" si="40"/>
        <v>9.2456999999999994</v>
      </c>
      <c r="AF90" s="162">
        <v>1950</v>
      </c>
      <c r="AG90" s="159"/>
      <c r="AH90" s="160">
        <f>VLOOKUP(AF90,'Basisreihen Destatis 2023 B.''15'!$K$7:$R$91,8,FALSE)</f>
        <v>26.1</v>
      </c>
      <c r="AI90" s="161">
        <f t="shared" si="41"/>
        <v>27</v>
      </c>
      <c r="AJ90" s="157">
        <f t="shared" si="42"/>
        <v>5.5148000000000001</v>
      </c>
    </row>
    <row r="91" spans="2:36" x14ac:dyDescent="0.6">
      <c r="B91" s="183">
        <v>1949</v>
      </c>
      <c r="C91" s="154"/>
      <c r="D91" s="155"/>
      <c r="E91" s="155"/>
      <c r="F91" s="164">
        <f>VLOOKUP(B91,'Basisreihen Destatis 2023 B.''15'!$T$7:$W$125,4,FALSE)</f>
        <v>2.6259999999999999</v>
      </c>
      <c r="G91" s="156">
        <f t="shared" si="26"/>
        <v>10.4</v>
      </c>
      <c r="H91" s="157">
        <f t="shared" si="27"/>
        <v>15.6442</v>
      </c>
      <c r="J91" s="162">
        <v>1949</v>
      </c>
      <c r="K91" s="154"/>
      <c r="L91" s="155"/>
      <c r="M91" s="155"/>
      <c r="N91" s="164">
        <f>VLOOKUP(J91,'Basisreihen Destatis 2023 B.''15'!$T$7:$W$125,4,FALSE)</f>
        <v>2.6259999999999999</v>
      </c>
      <c r="O91" s="156">
        <f t="shared" si="35"/>
        <v>15.8</v>
      </c>
      <c r="P91" s="157">
        <f t="shared" si="36"/>
        <v>10.1013</v>
      </c>
      <c r="R91" s="166">
        <v>1949</v>
      </c>
      <c r="S91" s="167"/>
      <c r="T91" s="168"/>
      <c r="U91" s="168"/>
      <c r="V91" s="169">
        <f>VLOOKUP(R91,'Basisreihen Destatis 2023 B.''15'!$K$7:$R$91,4,FALSE)</f>
        <v>31.7</v>
      </c>
      <c r="W91" s="168">
        <f>ROUND(IF(U91&gt;0,U91,V91*$U$72/$V$72),1)</f>
        <v>20.399999999999999</v>
      </c>
      <c r="X91" s="168"/>
      <c r="Y91" s="168"/>
      <c r="Z91" s="168"/>
      <c r="AA91" s="170">
        <f>VLOOKUP(R91,'Basisreihen Destatis 2023 B.''15'!$T$7:$W$125,4,FALSE)</f>
        <v>2.6259999999999999</v>
      </c>
      <c r="AB91" s="168">
        <f t="shared" si="38"/>
        <v>15.8</v>
      </c>
      <c r="AC91" s="171">
        <f t="shared" si="39"/>
        <v>17.600000000000001</v>
      </c>
      <c r="AD91" s="172">
        <f t="shared" si="40"/>
        <v>9.1931999999999992</v>
      </c>
      <c r="AF91" s="166">
        <v>1949</v>
      </c>
      <c r="AG91" s="168"/>
      <c r="AH91" s="169">
        <f>VLOOKUP(AF91,'Basisreihen Destatis 2023 B.''15'!$K$7:$R$91,8,FALSE)</f>
        <v>26.8</v>
      </c>
      <c r="AI91" s="169">
        <f t="shared" si="41"/>
        <v>27.7</v>
      </c>
      <c r="AJ91" s="231">
        <f t="shared" si="42"/>
        <v>5.3754999999999997</v>
      </c>
    </row>
    <row r="92" spans="2:36" x14ac:dyDescent="0.6">
      <c r="B92" s="183">
        <v>1948</v>
      </c>
      <c r="C92" s="154"/>
      <c r="D92" s="155"/>
      <c r="E92" s="155"/>
      <c r="F92" s="164">
        <f>VLOOKUP(B92,'Basisreihen Destatis 2023 B.''15'!$T$7:$W$125,4,FALSE)</f>
        <v>2.3199999999999998</v>
      </c>
      <c r="G92" s="156">
        <f t="shared" si="26"/>
        <v>9.1999999999999993</v>
      </c>
      <c r="H92" s="157">
        <f t="shared" si="27"/>
        <v>17.684799999999999</v>
      </c>
      <c r="J92" s="162">
        <v>1948</v>
      </c>
      <c r="K92" s="154"/>
      <c r="L92" s="155"/>
      <c r="M92" s="155"/>
      <c r="N92" s="164"/>
      <c r="O92" s="156"/>
      <c r="P92" s="157"/>
      <c r="AJ92" s="163"/>
    </row>
    <row r="93" spans="2:36" x14ac:dyDescent="0.6">
      <c r="B93" s="183">
        <v>1947</v>
      </c>
      <c r="C93" s="154"/>
      <c r="D93" s="155"/>
      <c r="E93" s="155"/>
      <c r="F93" s="164">
        <f>VLOOKUP(B93,'Basisreihen Destatis 2023 B.''15'!$T$7:$W$125,4,FALSE)</f>
        <v>2.129</v>
      </c>
      <c r="G93" s="156">
        <f t="shared" si="26"/>
        <v>8.5</v>
      </c>
      <c r="H93" s="157">
        <f t="shared" si="27"/>
        <v>19.141200000000001</v>
      </c>
      <c r="J93" s="162">
        <v>1947</v>
      </c>
      <c r="K93" s="154"/>
      <c r="L93" s="155"/>
      <c r="M93" s="155"/>
      <c r="N93" s="164"/>
      <c r="O93" s="156"/>
      <c r="P93" s="157"/>
      <c r="AJ93" s="163"/>
    </row>
    <row r="94" spans="2:36" x14ac:dyDescent="0.6">
      <c r="B94" s="183">
        <v>1946</v>
      </c>
      <c r="C94" s="154"/>
      <c r="D94" s="155"/>
      <c r="E94" s="155"/>
      <c r="F94" s="164">
        <f>VLOOKUP(B94,'Basisreihen Destatis 2023 B.''15'!$T$7:$W$125,4,FALSE)</f>
        <v>1.823</v>
      </c>
      <c r="G94" s="156">
        <f t="shared" si="26"/>
        <v>7.3</v>
      </c>
      <c r="H94" s="157">
        <f t="shared" si="27"/>
        <v>22.287700000000001</v>
      </c>
      <c r="J94" s="162">
        <v>1946</v>
      </c>
      <c r="K94" s="154"/>
      <c r="L94" s="155"/>
      <c r="M94" s="155"/>
      <c r="N94" s="164"/>
      <c r="O94" s="156"/>
      <c r="P94" s="157"/>
      <c r="V94" s="163"/>
      <c r="W94" s="163"/>
      <c r="X94" s="163"/>
      <c r="Y94" s="163"/>
      <c r="Z94" s="163"/>
      <c r="AA94" s="163"/>
      <c r="AB94" s="163"/>
      <c r="AC94" s="163"/>
      <c r="AJ94" s="163"/>
    </row>
    <row r="95" spans="2:36" x14ac:dyDescent="0.6">
      <c r="B95" s="183">
        <v>1945</v>
      </c>
      <c r="C95" s="154"/>
      <c r="D95" s="155"/>
      <c r="E95" s="155"/>
      <c r="F95" s="164">
        <f>VLOOKUP(B95,'Basisreihen Destatis 2023 B.''15'!$T$7:$W$125,4,FALSE)</f>
        <v>1.7070000000000001</v>
      </c>
      <c r="G95" s="156">
        <f t="shared" si="26"/>
        <v>6.8</v>
      </c>
      <c r="H95" s="157">
        <f t="shared" si="27"/>
        <v>23.926500000000001</v>
      </c>
      <c r="J95" s="162">
        <v>1945</v>
      </c>
      <c r="K95" s="154"/>
      <c r="L95" s="155"/>
      <c r="M95" s="155"/>
      <c r="N95" s="164"/>
      <c r="O95" s="156"/>
      <c r="P95" s="157"/>
      <c r="V95" s="163"/>
      <c r="W95" s="163"/>
      <c r="X95" s="163"/>
      <c r="Y95" s="163"/>
      <c r="Z95" s="163"/>
      <c r="AA95" s="163"/>
      <c r="AB95" s="163"/>
      <c r="AC95" s="163"/>
      <c r="AJ95" s="163"/>
    </row>
    <row r="96" spans="2:36" x14ac:dyDescent="0.6">
      <c r="B96" s="183">
        <v>1944</v>
      </c>
      <c r="C96" s="173"/>
      <c r="D96" s="174"/>
      <c r="E96" s="174"/>
      <c r="F96" s="164">
        <f>VLOOKUP(B96,'Basisreihen Destatis 2023 B.''15'!$T$7:$W$125,4,FALSE)</f>
        <v>1.653</v>
      </c>
      <c r="G96" s="175">
        <f t="shared" si="26"/>
        <v>6.6</v>
      </c>
      <c r="H96" s="157">
        <f t="shared" si="27"/>
        <v>24.651499999999999</v>
      </c>
      <c r="J96" s="162">
        <v>1944</v>
      </c>
      <c r="K96" s="154"/>
      <c r="L96" s="155"/>
      <c r="M96" s="155"/>
      <c r="N96" s="164"/>
      <c r="O96" s="156"/>
      <c r="P96" s="157"/>
      <c r="V96" s="163"/>
      <c r="W96" s="163"/>
      <c r="X96" s="163"/>
      <c r="Y96" s="163"/>
      <c r="Z96" s="163"/>
      <c r="AA96" s="163"/>
      <c r="AB96" s="163"/>
      <c r="AC96" s="163"/>
      <c r="AJ96" s="163"/>
    </row>
    <row r="97" spans="2:16" x14ac:dyDescent="0.6">
      <c r="B97" s="183">
        <v>1943</v>
      </c>
      <c r="C97" s="154"/>
      <c r="D97" s="155"/>
      <c r="E97" s="155"/>
      <c r="F97" s="164">
        <f>VLOOKUP(B97,'Basisreihen Destatis 2023 B.''15'!$T$7:$W$125,4,FALSE)</f>
        <v>1.619</v>
      </c>
      <c r="G97" s="175">
        <f t="shared" si="26"/>
        <v>6.4</v>
      </c>
      <c r="H97" s="157">
        <f t="shared" si="27"/>
        <v>25.421900000000001</v>
      </c>
      <c r="J97" s="162">
        <v>1943</v>
      </c>
      <c r="K97" s="154"/>
      <c r="L97" s="155"/>
      <c r="M97" s="155"/>
      <c r="N97" s="164"/>
      <c r="O97" s="156"/>
      <c r="P97" s="157"/>
    </row>
    <row r="98" spans="2:16" x14ac:dyDescent="0.6">
      <c r="B98" s="184">
        <v>1942</v>
      </c>
      <c r="C98" s="167"/>
      <c r="D98" s="168"/>
      <c r="E98" s="168"/>
      <c r="F98" s="176">
        <f>VLOOKUP(B98,'Basisreihen Destatis 2023 B.''15'!$T$7:$W$125,4,FALSE)</f>
        <v>1.585</v>
      </c>
      <c r="G98" s="171">
        <f t="shared" si="26"/>
        <v>6.3</v>
      </c>
      <c r="H98" s="172">
        <f t="shared" si="27"/>
        <v>25.825399999999998</v>
      </c>
      <c r="J98" s="166">
        <v>1942</v>
      </c>
      <c r="K98" s="167"/>
      <c r="L98" s="168"/>
      <c r="M98" s="168"/>
      <c r="N98" s="176"/>
      <c r="O98" s="171"/>
      <c r="P98" s="172"/>
    </row>
    <row r="99" spans="2:16" x14ac:dyDescent="0.6">
      <c r="L99" s="177"/>
    </row>
    <row r="100" spans="2:16" x14ac:dyDescent="0.6">
      <c r="L100" s="177"/>
    </row>
    <row r="101" spans="2:16" x14ac:dyDescent="0.6">
      <c r="L101" s="177"/>
    </row>
    <row r="102" spans="2:16" x14ac:dyDescent="0.6">
      <c r="L102" s="177"/>
    </row>
    <row r="103" spans="2:16" x14ac:dyDescent="0.6">
      <c r="L103" s="177"/>
    </row>
    <row r="104" spans="2:16" x14ac:dyDescent="0.6">
      <c r="L104" s="177"/>
    </row>
    <row r="105" spans="2:16" x14ac:dyDescent="0.6">
      <c r="L105" s="177"/>
    </row>
    <row r="106" spans="2:16" x14ac:dyDescent="0.6">
      <c r="L106" s="177"/>
    </row>
    <row r="107" spans="2:16" x14ac:dyDescent="0.6">
      <c r="L107" s="177"/>
    </row>
    <row r="108" spans="2:16" x14ac:dyDescent="0.6">
      <c r="L108" s="177"/>
    </row>
    <row r="109" spans="2:16" x14ac:dyDescent="0.6">
      <c r="L109" s="177"/>
    </row>
    <row r="110" spans="2:16" x14ac:dyDescent="0.6">
      <c r="L110" s="177"/>
    </row>
    <row r="111" spans="2:16" x14ac:dyDescent="0.6">
      <c r="L111" s="177"/>
    </row>
    <row r="112" spans="2:16" x14ac:dyDescent="0.6">
      <c r="L112" s="177"/>
    </row>
    <row r="113" spans="12:12" x14ac:dyDescent="0.6">
      <c r="L113" s="177"/>
    </row>
  </sheetData>
  <sheetProtection algorithmName="SHA-512" hashValue="bXycqa2hwc5pE2Cjac4Uakv7+usKtq0s2F5k0yU2SiIeU2Bx1+WFPIKo3QhWAkJmJe+TZ5eY79abcqdz1NOMHQ==" saltValue="0OQDeUmHGjn1cLZI1VxHOA==" spinCount="100000" sheet="1" objects="1" scenarios="1"/>
  <pageMargins left="0.70866141732283472" right="0.70866141732283472" top="0.74803149606299213" bottom="0.74803149606299213" header="0.31496062992125984" footer="0.31496062992125984"/>
  <pageSetup paperSize="9" scale="20"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 r:id="rId3"/>
  <legacyDrawingHF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E0D9E-1BD6-4652-B2C2-F796EDCAE60F}">
  <sheetPr codeName="Tabelle1">
    <tabColor rgb="FF2D2D2D"/>
    <pageSetUpPr fitToPage="1"/>
  </sheetPr>
  <dimension ref="A1:W154"/>
  <sheetViews>
    <sheetView zoomScale="85" zoomScaleNormal="85" workbookViewId="0">
      <pane xSplit="2" ySplit="8" topLeftCell="C17" activePane="bottomRight" state="frozen"/>
      <selection activeCell="M11" sqref="M11:M12"/>
      <selection pane="topRight" activeCell="M11" sqref="M11:M12"/>
      <selection pane="bottomLeft" activeCell="M11" sqref="M11:M12"/>
      <selection pane="bottomRight" activeCell="M11" sqref="M11:M12"/>
    </sheetView>
  </sheetViews>
  <sheetFormatPr baseColWidth="10" defaultColWidth="11.40625" defaultRowHeight="13" outlineLevelCol="1" x14ac:dyDescent="0.6"/>
  <cols>
    <col min="1" max="1" width="6.7265625" style="1" customWidth="1"/>
    <col min="2" max="2" width="9.7265625" style="87" customWidth="1"/>
    <col min="3" max="7" width="20.7265625" style="1" customWidth="1" outlineLevel="1"/>
    <col min="8" max="9" width="21.26953125" style="1" customWidth="1" outlineLevel="1"/>
    <col min="10" max="10" width="12.26953125" style="1" customWidth="1" outlineLevel="1"/>
    <col min="11" max="11" width="15.54296875" style="1" customWidth="1" outlineLevel="1"/>
    <col min="12" max="18" width="20.7265625" style="1" customWidth="1" outlineLevel="1"/>
    <col min="19" max="19" width="6.7265625" style="1" customWidth="1" outlineLevel="1"/>
    <col min="20" max="20" width="9.7265625" style="1" customWidth="1" outlineLevel="1"/>
    <col min="21" max="23" width="20.7265625" style="1" customWidth="1" outlineLevel="1"/>
    <col min="24" max="16384" width="11.40625" style="1"/>
  </cols>
  <sheetData>
    <row r="1" spans="1:23" x14ac:dyDescent="0.6">
      <c r="A1" s="59"/>
    </row>
    <row r="2" spans="1:23" x14ac:dyDescent="0.6">
      <c r="A2" s="59"/>
    </row>
    <row r="3" spans="1:23" x14ac:dyDescent="0.6">
      <c r="A3" s="57" t="str">
        <f>Start!$C$6</f>
        <v>Preisindizes nach § 6a Gas-&amp; StromNEV für 2023</v>
      </c>
      <c r="T3" s="480"/>
      <c r="U3" s="481"/>
    </row>
    <row r="4" spans="1:23" x14ac:dyDescent="0.6">
      <c r="A4" s="58" t="s">
        <v>397</v>
      </c>
      <c r="T4" s="480"/>
      <c r="U4" s="481"/>
    </row>
    <row r="5" spans="1:23" x14ac:dyDescent="0.6">
      <c r="A5" s="58" t="s">
        <v>376</v>
      </c>
      <c r="B5" s="131" t="s">
        <v>365</v>
      </c>
      <c r="T5" s="88"/>
      <c r="U5" s="89"/>
      <c r="V5" s="89"/>
    </row>
    <row r="6" spans="1:23" ht="12.75" customHeight="1" x14ac:dyDescent="0.6">
      <c r="H6" s="1" t="s">
        <v>147</v>
      </c>
      <c r="I6" s="1" t="s">
        <v>148</v>
      </c>
      <c r="T6" s="482"/>
      <c r="U6" s="483"/>
    </row>
    <row r="7" spans="1:23" x14ac:dyDescent="0.6">
      <c r="B7" s="90"/>
      <c r="C7" s="91"/>
      <c r="D7" s="92" t="s">
        <v>149</v>
      </c>
      <c r="E7" s="91"/>
      <c r="F7" s="91"/>
      <c r="G7" s="91" t="s">
        <v>402</v>
      </c>
      <c r="H7" s="91"/>
      <c r="I7" s="93"/>
      <c r="K7" s="94"/>
      <c r="L7" s="95"/>
      <c r="M7" s="95"/>
      <c r="N7" s="96" t="s">
        <v>150</v>
      </c>
      <c r="O7" s="95"/>
      <c r="P7" s="95"/>
      <c r="Q7" s="95"/>
      <c r="R7" s="97"/>
      <c r="T7" s="98"/>
      <c r="U7" s="99"/>
      <c r="V7" s="99" t="s">
        <v>151</v>
      </c>
      <c r="W7" s="139"/>
    </row>
    <row r="8" spans="1:23" s="37" customFormat="1" ht="87" customHeight="1" x14ac:dyDescent="0.6">
      <c r="A8" s="1"/>
      <c r="B8" s="132" t="s">
        <v>152</v>
      </c>
      <c r="C8" s="133" t="str">
        <f>Übersicht!$B$10</f>
        <v>Gewerbliche Betriebsgebäude, Bauleistungen am Bauwerk ohne USt</v>
      </c>
      <c r="D8" s="134" t="str">
        <f>Übersicht!$B$11</f>
        <v>Ortskanäle, Bauleistungen am Bauwerk (Tiefbau), ohne USt</v>
      </c>
      <c r="E8" s="134" t="str">
        <f>Übersicht!$B$12</f>
        <v>Andere elektrische Leiter für eine Spannung von mehr als 1 000 Volt</v>
      </c>
      <c r="F8" s="134" t="str">
        <f>Übersicht!$B$13</f>
        <v>Türme und Gittermaste, aus Eisen oder Stahl</v>
      </c>
      <c r="G8" s="134" t="str">
        <f>Übersicht!$B$14</f>
        <v>Erzeugerpreise gewerblicher Produkte gesamt (ohne Mineralölerz.)</v>
      </c>
      <c r="H8" s="137" t="str">
        <f>Übersicht!$B$15</f>
        <v>Stahlrohre, Rohrform-, Rohrverschluss- und Rohrverbindungsstücke aus Eisen und Stahl</v>
      </c>
      <c r="I8" s="135" t="str">
        <f>Übersicht!$B$15</f>
        <v>Stahlrohre, Rohrform-, Rohrverschluss- und Rohrverbindungsstücke aus Eisen und Stahl</v>
      </c>
      <c r="K8" s="136" t="s">
        <v>152</v>
      </c>
      <c r="L8" s="137" t="str">
        <f>CONCATENATE(Übersicht!$B$25,"
Basis ",Übersicht!$K$25," = 100")</f>
        <v>Rohre aus Eisen oder Stahl
Basis 2000 = 100</v>
      </c>
      <c r="M8" s="134" t="str">
        <f>CONCATENATE(Übersicht!$B$26,"
Basis ",Übersicht!$K$26," = 100")</f>
        <v>Präzisionsstahlrohre, nahtlos und geschweißt
Basis 2000 = 100</v>
      </c>
      <c r="N8" s="134" t="str">
        <f>CONCATENATE(Übersicht!$B$27,"
 Basis ",Übersicht!$K$27," = 100")</f>
        <v>Eisen und Stahl
 Basis 1991 = 100</v>
      </c>
      <c r="O8" s="134" t="str">
        <f>CONCATENATE(Übersicht!$B$28,"
 Basis ",Übersicht!$K$28," = 100")</f>
        <v>Kabel
 Basis 1991 = 100</v>
      </c>
      <c r="P8" s="134" t="str">
        <f>CONCATENATE(Übersicht!$B$29,"
Basis ",Übersicht!$K$29," = 100")</f>
        <v>Isolierte Drähte und Leitungen
Basis 1991 = 100</v>
      </c>
      <c r="Q8" s="134" t="str">
        <f>CONCATENATE(Übersicht!$B$30," 
Basis ",Übersicht!$K$30," = 100")</f>
        <v>Fertigteilbauten überwiegend aus Metall, Konstruktionen aus Stahl und Aluminium 
Basis 1991 = 100</v>
      </c>
      <c r="R8" s="138" t="str">
        <f>CONCATENATE(Übersicht!$B$31,"
Basis ",Übersicht!$H$31," = 100")</f>
        <v>Erzeugerpreise gewerblicher Produkte gesamt
Basis 2015 = 100</v>
      </c>
      <c r="T8" s="140" t="s">
        <v>152</v>
      </c>
      <c r="U8" s="141" t="str">
        <f>CONCATENATE(Übersicht!$B$20,"
Basis ",Übersicht!$I$20,"  = 100")</f>
        <v>Gewerbliche Betriebsgebäude, Bauleistungen am Bauwerk, mit USt
Basis 2015  = 100</v>
      </c>
      <c r="V8" s="142" t="str">
        <f>CONCATENATE(Übersicht!$B$21,"
Basis ",Übersicht!$I$21,"  = 100")</f>
        <v>Ortskanäle, Bauleistungen am Bauwerk (Tiefbau), mit USt
Basis 2015  = 100</v>
      </c>
      <c r="W8" s="143" t="str">
        <f>CONCATENATE(Übersicht!$B$22,"
Basis ",Übersicht!$I$22," = 1 DM")</f>
        <v>Wiederherstellungswerte für 1913/1914 erstellte Wohngebäude
Basis 1913 = 1 DM</v>
      </c>
    </row>
    <row r="9" spans="1:23" s="37" customFormat="1" ht="13.5" hidden="1" customHeight="1" x14ac:dyDescent="0.6">
      <c r="A9" s="1"/>
      <c r="B9" s="100">
        <v>2031</v>
      </c>
      <c r="C9" s="101"/>
      <c r="D9" s="102"/>
      <c r="E9" s="102"/>
      <c r="F9" s="102"/>
      <c r="G9" s="102"/>
      <c r="H9" s="103"/>
      <c r="I9" s="104"/>
      <c r="K9" s="100">
        <v>2031</v>
      </c>
      <c r="L9" s="106"/>
      <c r="M9" s="107"/>
      <c r="N9" s="107"/>
      <c r="O9" s="107"/>
      <c r="P9" s="107"/>
      <c r="Q9" s="107"/>
      <c r="R9" s="108"/>
      <c r="T9" s="100">
        <v>2031</v>
      </c>
      <c r="U9" s="110"/>
      <c r="V9" s="111"/>
      <c r="W9" s="112"/>
    </row>
    <row r="10" spans="1:23" s="37" customFormat="1" ht="13.5" hidden="1" customHeight="1" x14ac:dyDescent="0.6">
      <c r="A10" s="1"/>
      <c r="B10" s="100">
        <v>2030</v>
      </c>
      <c r="C10" s="101"/>
      <c r="D10" s="102"/>
      <c r="E10" s="102"/>
      <c r="F10" s="102"/>
      <c r="G10" s="102"/>
      <c r="H10" s="103"/>
      <c r="I10" s="104"/>
      <c r="K10" s="100">
        <v>2030</v>
      </c>
      <c r="L10" s="106"/>
      <c r="M10" s="107"/>
      <c r="N10" s="107"/>
      <c r="O10" s="107"/>
      <c r="P10" s="107"/>
      <c r="Q10" s="107"/>
      <c r="R10" s="108"/>
      <c r="T10" s="100">
        <v>2030</v>
      </c>
      <c r="U10" s="110"/>
      <c r="V10" s="111"/>
      <c r="W10" s="112"/>
    </row>
    <row r="11" spans="1:23" s="37" customFormat="1" ht="13.5" hidden="1" customHeight="1" x14ac:dyDescent="0.6">
      <c r="A11" s="1"/>
      <c r="B11" s="100">
        <v>2029</v>
      </c>
      <c r="C11" s="101"/>
      <c r="D11" s="102"/>
      <c r="E11" s="102"/>
      <c r="F11" s="102"/>
      <c r="G11" s="102"/>
      <c r="H11" s="103"/>
      <c r="I11" s="104"/>
      <c r="K11" s="100">
        <v>2029</v>
      </c>
      <c r="L11" s="106"/>
      <c r="M11" s="107"/>
      <c r="N11" s="107"/>
      <c r="O11" s="107"/>
      <c r="P11" s="107"/>
      <c r="Q11" s="107"/>
      <c r="R11" s="108"/>
      <c r="T11" s="100">
        <v>2029</v>
      </c>
      <c r="U11" s="110"/>
      <c r="V11" s="111"/>
      <c r="W11" s="112"/>
    </row>
    <row r="12" spans="1:23" s="37" customFormat="1" ht="13.5" hidden="1" customHeight="1" x14ac:dyDescent="0.6">
      <c r="A12" s="1"/>
      <c r="B12" s="100">
        <v>2028</v>
      </c>
      <c r="C12" s="101"/>
      <c r="D12" s="102"/>
      <c r="E12" s="102"/>
      <c r="F12" s="102"/>
      <c r="G12" s="102"/>
      <c r="H12" s="103"/>
      <c r="I12" s="104"/>
      <c r="K12" s="100">
        <v>2028</v>
      </c>
      <c r="L12" s="106"/>
      <c r="M12" s="107"/>
      <c r="N12" s="107"/>
      <c r="O12" s="107"/>
      <c r="P12" s="107"/>
      <c r="Q12" s="107"/>
      <c r="R12" s="108"/>
      <c r="T12" s="100">
        <v>2028</v>
      </c>
      <c r="U12" s="110"/>
      <c r="V12" s="111"/>
      <c r="W12" s="112"/>
    </row>
    <row r="13" spans="1:23" s="37" customFormat="1" ht="13.5" hidden="1" customHeight="1" x14ac:dyDescent="0.6">
      <c r="A13" s="1"/>
      <c r="B13" s="235">
        <v>2027</v>
      </c>
      <c r="C13" s="236"/>
      <c r="D13" s="237"/>
      <c r="E13" s="237"/>
      <c r="F13" s="237"/>
      <c r="G13" s="237"/>
      <c r="H13" s="238"/>
      <c r="I13" s="239"/>
      <c r="K13" s="235">
        <v>2027</v>
      </c>
      <c r="L13" s="245"/>
      <c r="M13" s="246"/>
      <c r="N13" s="246"/>
      <c r="O13" s="246"/>
      <c r="P13" s="246"/>
      <c r="Q13" s="246"/>
      <c r="R13" s="247"/>
      <c r="T13" s="235">
        <v>2027</v>
      </c>
      <c r="U13" s="248"/>
      <c r="V13" s="249"/>
      <c r="W13" s="250"/>
    </row>
    <row r="14" spans="1:23" s="37" customFormat="1" ht="13.5" hidden="1" customHeight="1" x14ac:dyDescent="0.6">
      <c r="A14" s="1"/>
      <c r="B14" s="240">
        <v>2026</v>
      </c>
      <c r="C14" s="241"/>
      <c r="D14" s="242"/>
      <c r="E14" s="242"/>
      <c r="F14" s="242"/>
      <c r="G14" s="242"/>
      <c r="H14" s="243"/>
      <c r="I14" s="244"/>
      <c r="K14" s="240">
        <v>2026</v>
      </c>
      <c r="L14" s="106"/>
      <c r="M14" s="107"/>
      <c r="N14" s="107"/>
      <c r="O14" s="107"/>
      <c r="P14" s="107"/>
      <c r="Q14" s="107"/>
      <c r="R14" s="108"/>
      <c r="T14" s="240">
        <v>2026</v>
      </c>
      <c r="U14" s="251"/>
      <c r="V14" s="252"/>
      <c r="W14" s="253"/>
    </row>
    <row r="15" spans="1:23" s="37" customFormat="1" ht="13.5" hidden="1" customHeight="1" x14ac:dyDescent="0.6">
      <c r="A15" s="1"/>
      <c r="B15" s="100">
        <v>2025</v>
      </c>
      <c r="C15" s="101"/>
      <c r="D15" s="102"/>
      <c r="E15" s="102"/>
      <c r="F15" s="102"/>
      <c r="G15" s="102"/>
      <c r="H15" s="103"/>
      <c r="I15" s="104"/>
      <c r="K15" s="100">
        <v>2025</v>
      </c>
      <c r="L15" s="106"/>
      <c r="M15" s="107"/>
      <c r="N15" s="107"/>
      <c r="O15" s="107"/>
      <c r="P15" s="107"/>
      <c r="Q15" s="107"/>
      <c r="R15" s="108"/>
      <c r="T15" s="100">
        <v>2025</v>
      </c>
      <c r="U15" s="110"/>
      <c r="V15" s="111"/>
      <c r="W15" s="112"/>
    </row>
    <row r="16" spans="1:23" s="37" customFormat="1" ht="13.5" hidden="1" customHeight="1" x14ac:dyDescent="0.6">
      <c r="A16" s="1"/>
      <c r="B16" s="100">
        <v>2024</v>
      </c>
      <c r="C16" s="101"/>
      <c r="D16" s="102"/>
      <c r="E16" s="102"/>
      <c r="F16" s="102"/>
      <c r="G16" s="102"/>
      <c r="H16" s="103"/>
      <c r="I16" s="104"/>
      <c r="K16" s="100">
        <v>2024</v>
      </c>
      <c r="L16" s="106"/>
      <c r="M16" s="107"/>
      <c r="N16" s="107"/>
      <c r="O16" s="107"/>
      <c r="P16" s="107"/>
      <c r="Q16" s="107"/>
      <c r="R16" s="108"/>
      <c r="T16" s="100">
        <v>2024</v>
      </c>
      <c r="U16" s="110"/>
      <c r="V16" s="111"/>
      <c r="W16" s="112"/>
    </row>
    <row r="17" spans="1:23" s="37" customFormat="1" ht="13.5" customHeight="1" x14ac:dyDescent="0.6">
      <c r="A17" s="1"/>
      <c r="B17" s="100">
        <v>2023</v>
      </c>
      <c r="C17" s="101">
        <v>162.69999999999999</v>
      </c>
      <c r="D17" s="102">
        <v>159.6</v>
      </c>
      <c r="E17" s="102">
        <v>130</v>
      </c>
      <c r="F17" s="102">
        <v>156.30000000000001</v>
      </c>
      <c r="G17" s="102">
        <v>148.9</v>
      </c>
      <c r="H17" s="103">
        <v>165</v>
      </c>
      <c r="I17" s="104">
        <v>165</v>
      </c>
      <c r="K17" s="100">
        <v>2023</v>
      </c>
      <c r="L17" s="106"/>
      <c r="M17" s="107"/>
      <c r="N17" s="107"/>
      <c r="O17" s="107"/>
      <c r="P17" s="107"/>
      <c r="Q17" s="107"/>
      <c r="R17" s="108">
        <v>148.80000000000001</v>
      </c>
      <c r="T17" s="100">
        <v>2023</v>
      </c>
      <c r="U17" s="110">
        <v>162.69999999999999</v>
      </c>
      <c r="V17" s="111">
        <v>159.6</v>
      </c>
      <c r="W17" s="112">
        <v>44.598999999999997</v>
      </c>
    </row>
    <row r="18" spans="1:23" s="37" customFormat="1" x14ac:dyDescent="0.6">
      <c r="A18" s="1"/>
      <c r="B18" s="100">
        <v>2022</v>
      </c>
      <c r="C18" s="101">
        <v>150.6</v>
      </c>
      <c r="D18" s="102">
        <v>145.5</v>
      </c>
      <c r="E18" s="102">
        <v>131.19999999999999</v>
      </c>
      <c r="F18" s="102">
        <v>146.9</v>
      </c>
      <c r="G18" s="102">
        <v>152.1</v>
      </c>
      <c r="H18" s="103">
        <v>164.5</v>
      </c>
      <c r="I18" s="104">
        <v>164.5</v>
      </c>
      <c r="K18" s="100">
        <v>2022</v>
      </c>
      <c r="L18" s="106"/>
      <c r="M18" s="107"/>
      <c r="N18" s="107"/>
      <c r="O18" s="107"/>
      <c r="P18" s="107"/>
      <c r="Q18" s="107"/>
      <c r="R18" s="108">
        <v>152.4</v>
      </c>
      <c r="T18" s="100">
        <v>2022</v>
      </c>
      <c r="U18" s="110">
        <v>150.6</v>
      </c>
      <c r="V18" s="111">
        <v>145.5</v>
      </c>
      <c r="W18" s="112">
        <v>41.121000000000002</v>
      </c>
    </row>
    <row r="19" spans="1:23" s="37" customFormat="1" x14ac:dyDescent="0.6">
      <c r="A19" s="1"/>
      <c r="B19" s="100">
        <v>2021</v>
      </c>
      <c r="C19" s="101">
        <v>128.1</v>
      </c>
      <c r="D19" s="102">
        <v>126.3</v>
      </c>
      <c r="E19" s="102">
        <v>106.6</v>
      </c>
      <c r="F19" s="102">
        <v>115.8</v>
      </c>
      <c r="G19" s="102">
        <v>114.6</v>
      </c>
      <c r="H19" s="103">
        <v>124.4</v>
      </c>
      <c r="I19" s="104">
        <v>124.4</v>
      </c>
      <c r="K19" s="105">
        <f>$B$19</f>
        <v>2021</v>
      </c>
      <c r="L19" s="106"/>
      <c r="M19" s="107"/>
      <c r="N19" s="107"/>
      <c r="O19" s="107"/>
      <c r="P19" s="107"/>
      <c r="Q19" s="107"/>
      <c r="R19" s="108">
        <v>114.7</v>
      </c>
      <c r="T19" s="109">
        <f>$B$19</f>
        <v>2021</v>
      </c>
      <c r="U19" s="110">
        <v>128.1</v>
      </c>
      <c r="V19" s="111">
        <v>126.3</v>
      </c>
      <c r="W19" s="112">
        <v>35.338999999999999</v>
      </c>
    </row>
    <row r="20" spans="1:23" s="37" customFormat="1" x14ac:dyDescent="0.6">
      <c r="A20" s="1"/>
      <c r="B20" s="100">
        <v>2020</v>
      </c>
      <c r="C20" s="101">
        <v>118.4</v>
      </c>
      <c r="D20" s="102">
        <v>120.4</v>
      </c>
      <c r="E20" s="102">
        <v>99.2</v>
      </c>
      <c r="F20" s="102">
        <v>109.9</v>
      </c>
      <c r="G20" s="102">
        <v>104.2</v>
      </c>
      <c r="H20" s="103">
        <v>107.4</v>
      </c>
      <c r="I20" s="104">
        <v>107.4</v>
      </c>
      <c r="K20" s="105">
        <f>$B$20</f>
        <v>2020</v>
      </c>
      <c r="L20" s="106"/>
      <c r="M20" s="107"/>
      <c r="N20" s="107"/>
      <c r="O20" s="107"/>
      <c r="P20" s="107"/>
      <c r="Q20" s="107"/>
      <c r="R20" s="108">
        <v>103.8</v>
      </c>
      <c r="T20" s="109">
        <f>$B$20</f>
        <v>2020</v>
      </c>
      <c r="U20" s="110">
        <v>116.9</v>
      </c>
      <c r="V20" s="111">
        <v>118.8</v>
      </c>
      <c r="W20" s="112">
        <v>32.396000000000001</v>
      </c>
    </row>
    <row r="21" spans="1:23" s="37" customFormat="1" ht="13.5" customHeight="1" x14ac:dyDescent="0.6">
      <c r="A21" s="1"/>
      <c r="B21" s="100">
        <v>2019</v>
      </c>
      <c r="C21" s="101">
        <v>115.1</v>
      </c>
      <c r="D21" s="102">
        <v>117.7</v>
      </c>
      <c r="E21" s="102">
        <v>98.8</v>
      </c>
      <c r="F21" s="102">
        <v>107.6</v>
      </c>
      <c r="G21" s="102">
        <v>104.7</v>
      </c>
      <c r="H21" s="103">
        <v>111.1</v>
      </c>
      <c r="I21" s="104">
        <v>111.1</v>
      </c>
      <c r="K21" s="105">
        <f>$B$21</f>
        <v>2019</v>
      </c>
      <c r="L21" s="106"/>
      <c r="M21" s="107"/>
      <c r="N21" s="107"/>
      <c r="O21" s="107"/>
      <c r="P21" s="107"/>
      <c r="Q21" s="107"/>
      <c r="R21" s="108">
        <v>104.8</v>
      </c>
      <c r="T21" s="109">
        <f>$B$21</f>
        <v>2019</v>
      </c>
      <c r="U21" s="110">
        <v>115.1</v>
      </c>
      <c r="V21" s="111">
        <v>117.7</v>
      </c>
      <c r="W21" s="112">
        <v>31.902000000000001</v>
      </c>
    </row>
    <row r="22" spans="1:23" s="37" customFormat="1" ht="13.5" customHeight="1" x14ac:dyDescent="0.6">
      <c r="A22" s="1"/>
      <c r="B22" s="100">
        <v>2018</v>
      </c>
      <c r="C22" s="101">
        <v>110.2</v>
      </c>
      <c r="D22" s="102">
        <v>111.5</v>
      </c>
      <c r="E22" s="102">
        <v>98.3</v>
      </c>
      <c r="F22" s="102">
        <v>105.2</v>
      </c>
      <c r="G22" s="102">
        <v>103.5</v>
      </c>
      <c r="H22" s="103">
        <v>111</v>
      </c>
      <c r="I22" s="104">
        <v>111</v>
      </c>
      <c r="K22" s="105">
        <f>$B$22</f>
        <v>2018</v>
      </c>
      <c r="L22" s="106"/>
      <c r="M22" s="107"/>
      <c r="N22" s="107"/>
      <c r="O22" s="107"/>
      <c r="P22" s="107"/>
      <c r="Q22" s="107"/>
      <c r="R22" s="108">
        <v>103.7</v>
      </c>
      <c r="T22" s="109">
        <f>$B$22</f>
        <v>2018</v>
      </c>
      <c r="U22" s="110">
        <v>110.2</v>
      </c>
      <c r="V22" s="111">
        <v>111.5</v>
      </c>
      <c r="W22" s="112">
        <v>30.58</v>
      </c>
    </row>
    <row r="23" spans="1:23" ht="14.25" customHeight="1" x14ac:dyDescent="0.6">
      <c r="B23" s="100">
        <v>2017</v>
      </c>
      <c r="C23" s="101">
        <v>105.5</v>
      </c>
      <c r="D23" s="102">
        <v>105.3</v>
      </c>
      <c r="E23" s="102">
        <v>97</v>
      </c>
      <c r="F23" s="102">
        <v>101.6</v>
      </c>
      <c r="G23" s="102">
        <v>101.1</v>
      </c>
      <c r="H23" s="103">
        <v>103.5</v>
      </c>
      <c r="I23" s="104">
        <v>103.5</v>
      </c>
      <c r="K23" s="105">
        <f>$B$23</f>
        <v>2017</v>
      </c>
      <c r="L23" s="106"/>
      <c r="M23" s="107"/>
      <c r="N23" s="107"/>
      <c r="O23" s="107"/>
      <c r="P23" s="107"/>
      <c r="Q23" s="107"/>
      <c r="R23" s="108">
        <v>101.1</v>
      </c>
      <c r="T23" s="109">
        <f>$B$23</f>
        <v>2017</v>
      </c>
      <c r="U23" s="110">
        <v>105.5</v>
      </c>
      <c r="V23" s="111">
        <v>105.3</v>
      </c>
      <c r="W23" s="112">
        <v>29.292999999999999</v>
      </c>
    </row>
    <row r="24" spans="1:23" x14ac:dyDescent="0.6">
      <c r="B24" s="100">
        <v>2016</v>
      </c>
      <c r="C24" s="101">
        <v>102.1</v>
      </c>
      <c r="D24" s="102">
        <v>101.7</v>
      </c>
      <c r="E24" s="102">
        <v>96.1</v>
      </c>
      <c r="F24" s="102">
        <v>99.2</v>
      </c>
      <c r="G24" s="102">
        <v>98.6</v>
      </c>
      <c r="H24" s="103">
        <v>95.9</v>
      </c>
      <c r="I24" s="104">
        <v>95.9</v>
      </c>
      <c r="K24" s="105">
        <f>$B$24</f>
        <v>2016</v>
      </c>
      <c r="L24" s="106"/>
      <c r="M24" s="107"/>
      <c r="N24" s="107"/>
      <c r="O24" s="107"/>
      <c r="P24" s="107"/>
      <c r="Q24" s="107"/>
      <c r="R24" s="108">
        <v>98.4</v>
      </c>
      <c r="T24" s="109">
        <f>$B$24</f>
        <v>2016</v>
      </c>
      <c r="U24" s="110">
        <v>102.1</v>
      </c>
      <c r="V24" s="111">
        <v>101.7</v>
      </c>
      <c r="W24" s="112">
        <v>28.402000000000001</v>
      </c>
    </row>
    <row r="25" spans="1:23" x14ac:dyDescent="0.6">
      <c r="B25" s="100">
        <v>2015</v>
      </c>
      <c r="C25" s="364">
        <v>100</v>
      </c>
      <c r="D25" s="365">
        <v>100</v>
      </c>
      <c r="E25" s="365">
        <v>100</v>
      </c>
      <c r="F25" s="365">
        <v>100</v>
      </c>
      <c r="G25" s="365">
        <v>100</v>
      </c>
      <c r="H25" s="369">
        <v>100</v>
      </c>
      <c r="I25" s="368">
        <v>100</v>
      </c>
      <c r="K25" s="105">
        <f>$B$25</f>
        <v>2015</v>
      </c>
      <c r="L25" s="106"/>
      <c r="M25" s="107"/>
      <c r="N25" s="107"/>
      <c r="O25" s="107"/>
      <c r="P25" s="107"/>
      <c r="Q25" s="107"/>
      <c r="R25" s="370">
        <v>100</v>
      </c>
      <c r="T25" s="109">
        <f>$B$25</f>
        <v>2015</v>
      </c>
      <c r="U25" s="366">
        <v>100</v>
      </c>
      <c r="V25" s="367">
        <v>100</v>
      </c>
      <c r="W25" s="112">
        <v>27.832000000000001</v>
      </c>
    </row>
    <row r="26" spans="1:23" x14ac:dyDescent="0.6">
      <c r="B26" s="100">
        <v>2014</v>
      </c>
      <c r="C26" s="101">
        <v>98.4</v>
      </c>
      <c r="D26" s="102">
        <v>98.2</v>
      </c>
      <c r="E26" s="102">
        <v>94.7</v>
      </c>
      <c r="F26" s="102">
        <v>98.7</v>
      </c>
      <c r="G26" s="102">
        <v>101.3</v>
      </c>
      <c r="H26" s="103">
        <v>102.5</v>
      </c>
      <c r="I26" s="104">
        <v>102.5</v>
      </c>
      <c r="K26" s="105">
        <f>$B$26</f>
        <v>2014</v>
      </c>
      <c r="L26" s="106"/>
      <c r="M26" s="107"/>
      <c r="N26" s="107"/>
      <c r="O26" s="107"/>
      <c r="P26" s="107"/>
      <c r="Q26" s="107"/>
      <c r="R26" s="108">
        <v>101.9</v>
      </c>
      <c r="T26" s="109">
        <f>$B$26</f>
        <v>2014</v>
      </c>
      <c r="U26" s="110">
        <v>98.4</v>
      </c>
      <c r="V26" s="111">
        <v>98.2</v>
      </c>
      <c r="W26" s="112">
        <v>27.413</v>
      </c>
    </row>
    <row r="27" spans="1:23" x14ac:dyDescent="0.6">
      <c r="B27" s="100">
        <v>2013</v>
      </c>
      <c r="C27" s="101">
        <v>96.6</v>
      </c>
      <c r="D27" s="102">
        <v>96.7</v>
      </c>
      <c r="E27" s="102">
        <v>97.3</v>
      </c>
      <c r="F27" s="102">
        <v>97.9</v>
      </c>
      <c r="G27" s="102">
        <v>102</v>
      </c>
      <c r="H27" s="103">
        <v>103.8</v>
      </c>
      <c r="I27" s="104">
        <v>103.8</v>
      </c>
      <c r="K27" s="105">
        <f>$B$27</f>
        <v>2013</v>
      </c>
      <c r="L27" s="106"/>
      <c r="M27" s="107"/>
      <c r="N27" s="107"/>
      <c r="O27" s="107"/>
      <c r="P27" s="107"/>
      <c r="Q27" s="107"/>
      <c r="R27" s="108">
        <v>102.9</v>
      </c>
      <c r="T27" s="109">
        <f>$B$27</f>
        <v>2013</v>
      </c>
      <c r="U27" s="110">
        <v>96.6</v>
      </c>
      <c r="V27" s="111">
        <v>96.7</v>
      </c>
      <c r="W27" s="112">
        <v>26.95</v>
      </c>
    </row>
    <row r="28" spans="1:23" x14ac:dyDescent="0.6">
      <c r="B28" s="100">
        <v>2012</v>
      </c>
      <c r="C28" s="101">
        <v>94.8</v>
      </c>
      <c r="D28" s="102">
        <v>95.1</v>
      </c>
      <c r="E28" s="102">
        <v>101.8</v>
      </c>
      <c r="F28" s="102">
        <v>98.4</v>
      </c>
      <c r="G28" s="102">
        <v>101.9</v>
      </c>
      <c r="H28" s="103">
        <v>108.6</v>
      </c>
      <c r="I28" s="104">
        <v>108.6</v>
      </c>
      <c r="K28" s="105">
        <f>$B$28</f>
        <v>2012</v>
      </c>
      <c r="L28" s="106"/>
      <c r="M28" s="107"/>
      <c r="N28" s="107"/>
      <c r="O28" s="107"/>
      <c r="P28" s="107"/>
      <c r="Q28" s="107"/>
      <c r="R28" s="108">
        <v>103</v>
      </c>
      <c r="T28" s="109">
        <f>$B$28</f>
        <v>2012</v>
      </c>
      <c r="U28" s="110">
        <v>94.8</v>
      </c>
      <c r="V28" s="111">
        <v>95.1</v>
      </c>
      <c r="W28" s="112">
        <v>26.411000000000001</v>
      </c>
    </row>
    <row r="29" spans="1:23" x14ac:dyDescent="0.6">
      <c r="B29" s="100">
        <v>2011</v>
      </c>
      <c r="C29" s="101">
        <v>92.5</v>
      </c>
      <c r="D29" s="102">
        <v>92.7</v>
      </c>
      <c r="E29" s="102">
        <v>103</v>
      </c>
      <c r="F29" s="102">
        <v>100.3</v>
      </c>
      <c r="G29" s="102">
        <v>100.5</v>
      </c>
      <c r="H29" s="103">
        <v>108.1</v>
      </c>
      <c r="I29" s="104">
        <v>108.1</v>
      </c>
      <c r="K29" s="105">
        <f>$B$29</f>
        <v>2011</v>
      </c>
      <c r="L29" s="106"/>
      <c r="M29" s="107"/>
      <c r="N29" s="107"/>
      <c r="O29" s="107"/>
      <c r="P29" s="107"/>
      <c r="Q29" s="107"/>
      <c r="R29" s="108">
        <v>101.3</v>
      </c>
      <c r="T29" s="109">
        <f>$B$29</f>
        <v>2011</v>
      </c>
      <c r="U29" s="110">
        <v>92.5</v>
      </c>
      <c r="V29" s="111">
        <v>92.7</v>
      </c>
      <c r="W29" s="112">
        <v>25.753</v>
      </c>
    </row>
    <row r="30" spans="1:23" x14ac:dyDescent="0.6">
      <c r="B30" s="100">
        <v>2010</v>
      </c>
      <c r="C30" s="101">
        <v>89.7</v>
      </c>
      <c r="D30" s="102">
        <v>91</v>
      </c>
      <c r="E30" s="102">
        <v>92</v>
      </c>
      <c r="F30" s="102">
        <v>98.3</v>
      </c>
      <c r="G30" s="102">
        <v>95.9</v>
      </c>
      <c r="H30" s="103">
        <v>99.3</v>
      </c>
      <c r="I30" s="104">
        <v>99.3</v>
      </c>
      <c r="K30" s="105">
        <f>$B$30</f>
        <v>2010</v>
      </c>
      <c r="L30" s="106"/>
      <c r="M30" s="107"/>
      <c r="N30" s="107"/>
      <c r="O30" s="107"/>
      <c r="P30" s="107"/>
      <c r="Q30" s="107"/>
      <c r="R30" s="108">
        <v>96.2</v>
      </c>
      <c r="T30" s="109">
        <f>$B$30</f>
        <v>2010</v>
      </c>
      <c r="U30" s="110">
        <v>89.7</v>
      </c>
      <c r="V30" s="111">
        <v>91</v>
      </c>
      <c r="W30" s="112">
        <v>25.064</v>
      </c>
    </row>
    <row r="31" spans="1:23" x14ac:dyDescent="0.6">
      <c r="B31" s="100">
        <v>2009</v>
      </c>
      <c r="C31" s="101">
        <v>88.7</v>
      </c>
      <c r="D31" s="102">
        <v>90.5</v>
      </c>
      <c r="E31" s="102">
        <v>90.4</v>
      </c>
      <c r="F31" s="102">
        <v>104.8</v>
      </c>
      <c r="G31" s="102">
        <v>95.1</v>
      </c>
      <c r="H31" s="103">
        <v>101.1</v>
      </c>
      <c r="I31" s="104">
        <v>101.1</v>
      </c>
      <c r="K31" s="105">
        <f>$B$31</f>
        <v>2009</v>
      </c>
      <c r="L31" s="106"/>
      <c r="M31" s="107"/>
      <c r="N31" s="107"/>
      <c r="O31" s="107"/>
      <c r="P31" s="107"/>
      <c r="Q31" s="107"/>
      <c r="R31" s="108">
        <v>94.8</v>
      </c>
      <c r="T31" s="109">
        <f>$B$31</f>
        <v>2009</v>
      </c>
      <c r="U31" s="110">
        <v>88.7</v>
      </c>
      <c r="V31" s="111">
        <v>90.5</v>
      </c>
      <c r="W31" s="112">
        <v>24.808</v>
      </c>
    </row>
    <row r="32" spans="1:23" x14ac:dyDescent="0.6">
      <c r="B32" s="100">
        <v>2008</v>
      </c>
      <c r="C32" s="101">
        <v>87.8</v>
      </c>
      <c r="D32" s="102">
        <v>89</v>
      </c>
      <c r="E32" s="102">
        <v>98.7</v>
      </c>
      <c r="F32" s="102">
        <v>106.4</v>
      </c>
      <c r="G32" s="102">
        <v>98.4</v>
      </c>
      <c r="H32" s="103">
        <v>111.4</v>
      </c>
      <c r="I32" s="104">
        <v>111.4</v>
      </c>
      <c r="K32" s="105">
        <f>$B$32</f>
        <v>2008</v>
      </c>
      <c r="L32" s="106"/>
      <c r="M32" s="107"/>
      <c r="N32" s="107"/>
      <c r="O32" s="107"/>
      <c r="P32" s="107"/>
      <c r="Q32" s="107"/>
      <c r="R32" s="108">
        <v>99</v>
      </c>
      <c r="T32" s="109">
        <f>$B$32</f>
        <v>2008</v>
      </c>
      <c r="U32" s="110">
        <v>87.8</v>
      </c>
      <c r="V32" s="111">
        <v>89</v>
      </c>
      <c r="W32" s="112">
        <v>24.599</v>
      </c>
    </row>
    <row r="33" spans="2:23" x14ac:dyDescent="0.6">
      <c r="B33" s="100">
        <v>2007</v>
      </c>
      <c r="C33" s="101">
        <v>84.6</v>
      </c>
      <c r="D33" s="102">
        <v>86.4</v>
      </c>
      <c r="E33" s="102">
        <v>102</v>
      </c>
      <c r="F33" s="102">
        <v>100.3</v>
      </c>
      <c r="G33" s="102">
        <v>93.6</v>
      </c>
      <c r="H33" s="103">
        <v>103.2</v>
      </c>
      <c r="I33" s="104">
        <v>103.2</v>
      </c>
      <c r="K33" s="105">
        <f>$B$33</f>
        <v>2007</v>
      </c>
      <c r="L33" s="106"/>
      <c r="M33" s="107"/>
      <c r="N33" s="107"/>
      <c r="O33" s="107"/>
      <c r="P33" s="107"/>
      <c r="Q33" s="107"/>
      <c r="R33" s="108">
        <v>93.8</v>
      </c>
      <c r="T33" s="109">
        <f>$B$33</f>
        <v>2007</v>
      </c>
      <c r="U33" s="110">
        <v>84.6</v>
      </c>
      <c r="V33" s="111">
        <v>86.4</v>
      </c>
      <c r="W33" s="112">
        <v>23.917000000000002</v>
      </c>
    </row>
    <row r="34" spans="2:23" x14ac:dyDescent="0.6">
      <c r="B34" s="100">
        <v>2006</v>
      </c>
      <c r="C34" s="101">
        <v>81.099999999999994</v>
      </c>
      <c r="D34" s="102">
        <v>83.8</v>
      </c>
      <c r="E34" s="102">
        <v>99.8</v>
      </c>
      <c r="F34" s="102">
        <v>93.8</v>
      </c>
      <c r="G34" s="102">
        <v>92.5</v>
      </c>
      <c r="H34" s="103">
        <v>93.5</v>
      </c>
      <c r="I34" s="104">
        <v>93.5</v>
      </c>
      <c r="K34" s="105">
        <f>$B$34</f>
        <v>2006</v>
      </c>
      <c r="L34" s="106"/>
      <c r="M34" s="107"/>
      <c r="N34" s="107"/>
      <c r="O34" s="107"/>
      <c r="P34" s="107"/>
      <c r="Q34" s="107"/>
      <c r="R34" s="108">
        <v>92.6</v>
      </c>
      <c r="T34" s="109">
        <f>$B$34</f>
        <v>2006</v>
      </c>
      <c r="U34" s="110">
        <v>79</v>
      </c>
      <c r="V34" s="111">
        <v>81.7</v>
      </c>
      <c r="W34" s="112">
        <v>22.420999999999999</v>
      </c>
    </row>
    <row r="35" spans="2:23" x14ac:dyDescent="0.6">
      <c r="B35" s="100">
        <v>2005</v>
      </c>
      <c r="C35" s="101">
        <v>79.2</v>
      </c>
      <c r="D35" s="102">
        <v>81.8</v>
      </c>
      <c r="E35" s="102">
        <v>93.7</v>
      </c>
      <c r="F35" s="102">
        <v>93</v>
      </c>
      <c r="G35" s="102">
        <v>87.8</v>
      </c>
      <c r="H35" s="103">
        <v>91.6</v>
      </c>
      <c r="I35" s="104">
        <v>91.6</v>
      </c>
      <c r="K35" s="105">
        <f>$B$35</f>
        <v>2005</v>
      </c>
      <c r="L35" s="101">
        <v>137.19999999999999</v>
      </c>
      <c r="M35" s="107"/>
      <c r="N35" s="107"/>
      <c r="O35" s="107"/>
      <c r="P35" s="107"/>
      <c r="Q35" s="107"/>
      <c r="R35" s="108">
        <v>87.8</v>
      </c>
      <c r="T35" s="109">
        <f>$B$35</f>
        <v>2005</v>
      </c>
      <c r="U35" s="110">
        <v>77.2</v>
      </c>
      <c r="V35" s="111">
        <v>79.7</v>
      </c>
      <c r="W35" s="112">
        <v>22.003</v>
      </c>
    </row>
    <row r="36" spans="2:23" x14ac:dyDescent="0.6">
      <c r="B36" s="100">
        <v>2004</v>
      </c>
      <c r="C36" s="101">
        <v>77.599999999999994</v>
      </c>
      <c r="D36" s="102">
        <v>81.7</v>
      </c>
      <c r="E36" s="102">
        <v>96</v>
      </c>
      <c r="F36" s="102">
        <v>85</v>
      </c>
      <c r="G36" s="102">
        <v>84.6</v>
      </c>
      <c r="H36" s="103">
        <v>81.5</v>
      </c>
      <c r="I36" s="108">
        <v>81.5</v>
      </c>
      <c r="K36" s="105">
        <f>$B$36</f>
        <v>2004</v>
      </c>
      <c r="L36" s="101">
        <v>122.1</v>
      </c>
      <c r="M36" s="107"/>
      <c r="N36" s="107"/>
      <c r="O36" s="107"/>
      <c r="P36" s="107"/>
      <c r="Q36" s="107"/>
      <c r="R36" s="108">
        <v>84.2</v>
      </c>
      <c r="T36" s="109">
        <f>$B$36</f>
        <v>2004</v>
      </c>
      <c r="U36" s="110">
        <v>75.7</v>
      </c>
      <c r="V36" s="111">
        <v>79.599999999999994</v>
      </c>
      <c r="W36" s="112">
        <v>21.809000000000001</v>
      </c>
    </row>
    <row r="37" spans="2:23" x14ac:dyDescent="0.6">
      <c r="B37" s="100">
        <v>2003</v>
      </c>
      <c r="C37" s="101">
        <v>76.5</v>
      </c>
      <c r="D37" s="102">
        <v>81.7</v>
      </c>
      <c r="E37" s="102">
        <v>96.2</v>
      </c>
      <c r="F37" s="102">
        <v>80.7</v>
      </c>
      <c r="G37" s="102">
        <v>83.4</v>
      </c>
      <c r="H37" s="103">
        <v>71.5</v>
      </c>
      <c r="I37" s="108">
        <v>71.5</v>
      </c>
      <c r="K37" s="105">
        <f>$B$37</f>
        <v>2003</v>
      </c>
      <c r="L37" s="101">
        <v>107.2</v>
      </c>
      <c r="M37" s="107"/>
      <c r="N37" s="107"/>
      <c r="O37" s="107"/>
      <c r="P37" s="107"/>
      <c r="Q37" s="107"/>
      <c r="R37" s="108">
        <v>82.8</v>
      </c>
      <c r="T37" s="109">
        <f>$B$37</f>
        <v>2003</v>
      </c>
      <c r="U37" s="110">
        <v>74.5</v>
      </c>
      <c r="V37" s="111">
        <v>79.599999999999994</v>
      </c>
      <c r="W37" s="112">
        <v>21.529</v>
      </c>
    </row>
    <row r="38" spans="2:23" x14ac:dyDescent="0.6">
      <c r="B38" s="100">
        <v>2002</v>
      </c>
      <c r="C38" s="101">
        <v>76.3</v>
      </c>
      <c r="D38" s="102">
        <v>82</v>
      </c>
      <c r="E38" s="102">
        <v>98.6</v>
      </c>
      <c r="F38" s="102">
        <v>83.2</v>
      </c>
      <c r="G38" s="102">
        <v>82.2</v>
      </c>
      <c r="H38" s="103">
        <v>69.5</v>
      </c>
      <c r="I38" s="108">
        <v>69.5</v>
      </c>
      <c r="K38" s="105">
        <f>$B$38</f>
        <v>2002</v>
      </c>
      <c r="L38" s="101">
        <v>104.1</v>
      </c>
      <c r="M38" s="107"/>
      <c r="N38" s="107"/>
      <c r="O38" s="107"/>
      <c r="P38" s="107"/>
      <c r="Q38" s="107"/>
      <c r="R38" s="108">
        <v>81.400000000000006</v>
      </c>
      <c r="T38" s="109">
        <f>$B$38</f>
        <v>2002</v>
      </c>
      <c r="U38" s="110">
        <v>74.3</v>
      </c>
      <c r="V38" s="111">
        <v>79.900000000000006</v>
      </c>
      <c r="W38" s="112">
        <v>21.518000000000001</v>
      </c>
    </row>
    <row r="39" spans="2:23" x14ac:dyDescent="0.6">
      <c r="B39" s="100">
        <v>2001</v>
      </c>
      <c r="C39" s="101">
        <v>76.099999999999994</v>
      </c>
      <c r="D39" s="102">
        <v>82.2</v>
      </c>
      <c r="E39" s="102">
        <v>101.1</v>
      </c>
      <c r="F39" s="102">
        <v>86.2</v>
      </c>
      <c r="G39" s="102">
        <v>82.7</v>
      </c>
      <c r="H39" s="103">
        <v>69.599999999999994</v>
      </c>
      <c r="I39" s="108">
        <v>69.599999999999994</v>
      </c>
      <c r="K39" s="105">
        <f>$B$39</f>
        <v>2001</v>
      </c>
      <c r="L39" s="101">
        <v>104.4</v>
      </c>
      <c r="M39" s="107"/>
      <c r="N39" s="107"/>
      <c r="O39" s="107"/>
      <c r="P39" s="107"/>
      <c r="Q39" s="107"/>
      <c r="R39" s="108">
        <v>81.900000000000006</v>
      </c>
      <c r="T39" s="109">
        <f>$B$39</f>
        <v>2001</v>
      </c>
      <c r="U39" s="110">
        <v>74.2</v>
      </c>
      <c r="V39" s="111">
        <v>80.099999999999994</v>
      </c>
      <c r="W39" s="112">
        <v>21.529</v>
      </c>
    </row>
    <row r="40" spans="2:23" x14ac:dyDescent="0.6">
      <c r="B40" s="100">
        <v>2000</v>
      </c>
      <c r="C40" s="101">
        <v>75.8</v>
      </c>
      <c r="D40" s="102">
        <v>82.4</v>
      </c>
      <c r="E40" s="102">
        <v>101.8</v>
      </c>
      <c r="F40" s="102">
        <v>85</v>
      </c>
      <c r="G40" s="102">
        <v>80.099999999999994</v>
      </c>
      <c r="H40" s="103">
        <v>66.7</v>
      </c>
      <c r="I40" s="108">
        <v>66.7</v>
      </c>
      <c r="K40" s="105">
        <f>$B$40</f>
        <v>2000</v>
      </c>
      <c r="L40" s="364">
        <v>100</v>
      </c>
      <c r="M40" s="365">
        <v>100</v>
      </c>
      <c r="N40" s="107"/>
      <c r="O40" s="107"/>
      <c r="P40" s="107"/>
      <c r="Q40" s="107"/>
      <c r="R40" s="108">
        <v>79.5</v>
      </c>
      <c r="T40" s="109">
        <f>$B$40</f>
        <v>2000</v>
      </c>
      <c r="U40" s="110">
        <v>73.900000000000006</v>
      </c>
      <c r="V40" s="111">
        <v>80.3</v>
      </c>
      <c r="W40" s="112">
        <v>21.545000000000002</v>
      </c>
    </row>
    <row r="41" spans="2:23" x14ac:dyDescent="0.6">
      <c r="B41" s="100">
        <v>1999</v>
      </c>
      <c r="C41" s="101">
        <v>75.3</v>
      </c>
      <c r="D41" s="102">
        <v>82.2</v>
      </c>
      <c r="E41" s="102">
        <v>94.4</v>
      </c>
      <c r="F41" s="102">
        <v>81.400000000000006</v>
      </c>
      <c r="G41" s="102">
        <v>78.599999999999994</v>
      </c>
      <c r="H41" s="103"/>
      <c r="I41" s="113"/>
      <c r="K41" s="105">
        <f>$B$41</f>
        <v>1999</v>
      </c>
      <c r="L41" s="106"/>
      <c r="M41" s="102">
        <v>93.2</v>
      </c>
      <c r="N41" s="107"/>
      <c r="O41" s="107"/>
      <c r="P41" s="107"/>
      <c r="Q41" s="107"/>
      <c r="R41" s="108">
        <v>77.2</v>
      </c>
      <c r="T41" s="109">
        <f>$B$41</f>
        <v>1999</v>
      </c>
      <c r="U41" s="110">
        <v>73.3</v>
      </c>
      <c r="V41" s="111">
        <v>80</v>
      </c>
      <c r="W41" s="112">
        <v>21.474</v>
      </c>
    </row>
    <row r="42" spans="2:23" x14ac:dyDescent="0.6">
      <c r="B42" s="100">
        <v>1998</v>
      </c>
      <c r="C42" s="101">
        <v>75.7</v>
      </c>
      <c r="D42" s="102">
        <v>82.6</v>
      </c>
      <c r="E42" s="102">
        <v>96</v>
      </c>
      <c r="F42" s="102">
        <v>79.900000000000006</v>
      </c>
      <c r="G42" s="102">
        <v>79.8</v>
      </c>
      <c r="H42" s="103"/>
      <c r="I42" s="113"/>
      <c r="K42" s="105">
        <f>$B$42</f>
        <v>1998</v>
      </c>
      <c r="L42" s="106"/>
      <c r="M42" s="102">
        <v>96.4</v>
      </c>
      <c r="N42" s="107"/>
      <c r="O42" s="107"/>
      <c r="P42" s="107"/>
      <c r="Q42" s="107"/>
      <c r="R42" s="108">
        <v>78</v>
      </c>
      <c r="T42" s="109">
        <f>$B$42</f>
        <v>1998</v>
      </c>
      <c r="U42" s="110">
        <v>73.7</v>
      </c>
      <c r="V42" s="111">
        <v>80.400000000000006</v>
      </c>
      <c r="W42" s="112">
        <v>21.550999999999998</v>
      </c>
    </row>
    <row r="43" spans="2:23" x14ac:dyDescent="0.6">
      <c r="B43" s="100">
        <v>1997</v>
      </c>
      <c r="C43" s="101">
        <v>76.099999999999994</v>
      </c>
      <c r="D43" s="102">
        <v>84.1</v>
      </c>
      <c r="E43" s="102">
        <v>98.5</v>
      </c>
      <c r="F43" s="102">
        <v>77.7</v>
      </c>
      <c r="G43" s="102">
        <v>79.8</v>
      </c>
      <c r="H43" s="103"/>
      <c r="I43" s="113"/>
      <c r="K43" s="105">
        <f>$B$43</f>
        <v>1997</v>
      </c>
      <c r="L43" s="106"/>
      <c r="M43" s="102">
        <v>94.5</v>
      </c>
      <c r="N43" s="107"/>
      <c r="O43" s="107"/>
      <c r="P43" s="107"/>
      <c r="Q43" s="107"/>
      <c r="R43" s="108">
        <v>78.3</v>
      </c>
      <c r="T43" s="109">
        <f>$B$43</f>
        <v>1997</v>
      </c>
      <c r="U43" s="110">
        <v>73.5</v>
      </c>
      <c r="V43" s="111">
        <v>81.2</v>
      </c>
      <c r="W43" s="112">
        <v>21.626999999999999</v>
      </c>
    </row>
    <row r="44" spans="2:23" x14ac:dyDescent="0.6">
      <c r="B44" s="100">
        <v>1996</v>
      </c>
      <c r="C44" s="101">
        <v>76.5</v>
      </c>
      <c r="D44" s="102">
        <v>85.6</v>
      </c>
      <c r="E44" s="102">
        <v>107.8</v>
      </c>
      <c r="F44" s="102">
        <v>75.900000000000006</v>
      </c>
      <c r="G44" s="102">
        <v>78.900000000000006</v>
      </c>
      <c r="H44" s="103"/>
      <c r="I44" s="113"/>
      <c r="K44" s="105">
        <f>$B$44</f>
        <v>1996</v>
      </c>
      <c r="L44" s="106"/>
      <c r="M44" s="102">
        <v>94.9</v>
      </c>
      <c r="N44" s="107"/>
      <c r="O44" s="107"/>
      <c r="P44" s="107"/>
      <c r="Q44" s="107"/>
      <c r="R44" s="108">
        <v>77.400000000000006</v>
      </c>
      <c r="T44" s="109">
        <f>$B$44</f>
        <v>1996</v>
      </c>
      <c r="U44" s="110">
        <v>73.900000000000006</v>
      </c>
      <c r="V44" s="111">
        <v>82.7</v>
      </c>
      <c r="W44" s="112">
        <v>21.791</v>
      </c>
    </row>
    <row r="45" spans="2:23" x14ac:dyDescent="0.6">
      <c r="B45" s="100">
        <v>1995</v>
      </c>
      <c r="C45" s="101">
        <v>76.3</v>
      </c>
      <c r="D45" s="102">
        <v>87.1</v>
      </c>
      <c r="E45" s="102">
        <v>118</v>
      </c>
      <c r="F45" s="102">
        <v>75.900000000000006</v>
      </c>
      <c r="G45" s="102">
        <v>80.2</v>
      </c>
      <c r="H45" s="103"/>
      <c r="I45" s="113"/>
      <c r="K45" s="105">
        <f>$B$45</f>
        <v>1995</v>
      </c>
      <c r="L45" s="106"/>
      <c r="M45" s="102">
        <v>97.8</v>
      </c>
      <c r="N45" s="107"/>
      <c r="O45" s="102">
        <v>82.7</v>
      </c>
      <c r="P45" s="102">
        <v>99.2</v>
      </c>
      <c r="Q45" s="107"/>
      <c r="R45" s="108">
        <v>78.400000000000006</v>
      </c>
      <c r="T45" s="109">
        <f>$B$45</f>
        <v>1995</v>
      </c>
      <c r="U45" s="110">
        <v>73.7</v>
      </c>
      <c r="V45" s="111">
        <v>84.1</v>
      </c>
      <c r="W45" s="112">
        <v>21.829000000000001</v>
      </c>
    </row>
    <row r="46" spans="2:23" x14ac:dyDescent="0.6">
      <c r="B46" s="100">
        <v>1994</v>
      </c>
      <c r="C46" s="101">
        <v>74.599999999999994</v>
      </c>
      <c r="D46" s="102">
        <v>86.3</v>
      </c>
      <c r="E46" s="107"/>
      <c r="F46" s="102">
        <v>79.5</v>
      </c>
      <c r="G46" s="102">
        <v>78.8</v>
      </c>
      <c r="H46" s="103"/>
      <c r="I46" s="113"/>
      <c r="K46" s="105">
        <f>$B$46</f>
        <v>1994</v>
      </c>
      <c r="L46" s="106"/>
      <c r="M46" s="102">
        <v>88.7</v>
      </c>
      <c r="N46" s="107"/>
      <c r="O46" s="102">
        <v>86.7</v>
      </c>
      <c r="P46" s="102">
        <v>96.6</v>
      </c>
      <c r="Q46" s="107"/>
      <c r="R46" s="108">
        <v>77</v>
      </c>
      <c r="T46" s="109">
        <f>$B$46</f>
        <v>1994</v>
      </c>
      <c r="U46" s="110">
        <v>72</v>
      </c>
      <c r="V46" s="111">
        <v>83.4</v>
      </c>
      <c r="W46" s="112">
        <v>21.329000000000001</v>
      </c>
    </row>
    <row r="47" spans="2:23" x14ac:dyDescent="0.6">
      <c r="B47" s="100">
        <v>1993</v>
      </c>
      <c r="C47" s="101">
        <v>73.099999999999994</v>
      </c>
      <c r="D47" s="102">
        <v>85.3</v>
      </c>
      <c r="E47" s="107"/>
      <c r="F47" s="102">
        <v>81.2</v>
      </c>
      <c r="G47" s="102">
        <v>78.599999999999994</v>
      </c>
      <c r="H47" s="103"/>
      <c r="I47" s="113"/>
      <c r="K47" s="105">
        <f>$B$47</f>
        <v>1993</v>
      </c>
      <c r="L47" s="106"/>
      <c r="M47" s="102">
        <v>87.7</v>
      </c>
      <c r="N47" s="107"/>
      <c r="O47" s="102">
        <v>90.2</v>
      </c>
      <c r="P47" s="102">
        <v>96.5</v>
      </c>
      <c r="Q47" s="107"/>
      <c r="R47" s="108">
        <v>76.599999999999994</v>
      </c>
      <c r="T47" s="109">
        <f>$B$47</f>
        <v>1993</v>
      </c>
      <c r="U47" s="110">
        <v>70.599999999999994</v>
      </c>
      <c r="V47" s="111">
        <v>82.4</v>
      </c>
      <c r="W47" s="112">
        <v>20.83</v>
      </c>
    </row>
    <row r="48" spans="2:23" x14ac:dyDescent="0.6">
      <c r="B48" s="100">
        <v>1992</v>
      </c>
      <c r="C48" s="101">
        <v>70.7</v>
      </c>
      <c r="D48" s="102">
        <v>82.9</v>
      </c>
      <c r="E48" s="107"/>
      <c r="F48" s="102">
        <v>82.4</v>
      </c>
      <c r="G48" s="102">
        <v>78.5</v>
      </c>
      <c r="H48" s="103"/>
      <c r="I48" s="113"/>
      <c r="K48" s="105">
        <f>$B$48</f>
        <v>1992</v>
      </c>
      <c r="L48" s="106"/>
      <c r="M48" s="102">
        <v>97.2</v>
      </c>
      <c r="N48" s="107"/>
      <c r="O48" s="102">
        <v>96.2</v>
      </c>
      <c r="P48" s="102">
        <v>99.2</v>
      </c>
      <c r="Q48" s="107"/>
      <c r="R48" s="108">
        <v>76.599999999999994</v>
      </c>
      <c r="T48" s="109">
        <f>$B$48</f>
        <v>1992</v>
      </c>
      <c r="U48" s="110">
        <v>67.599999999999994</v>
      </c>
      <c r="V48" s="111">
        <v>79.400000000000006</v>
      </c>
      <c r="W48" s="112">
        <v>19.850000000000001</v>
      </c>
    </row>
    <row r="49" spans="2:23" x14ac:dyDescent="0.6">
      <c r="B49" s="100">
        <v>1991</v>
      </c>
      <c r="C49" s="101">
        <v>66.5</v>
      </c>
      <c r="D49" s="102">
        <v>77.900000000000006</v>
      </c>
      <c r="E49" s="107"/>
      <c r="F49" s="102">
        <v>81.7</v>
      </c>
      <c r="G49" s="102">
        <v>77.400000000000006</v>
      </c>
      <c r="H49" s="103"/>
      <c r="I49" s="113"/>
      <c r="K49" s="105">
        <f>$B$49</f>
        <v>1991</v>
      </c>
      <c r="L49" s="106"/>
      <c r="M49" s="102">
        <v>97.5</v>
      </c>
      <c r="N49" s="107"/>
      <c r="O49" s="365">
        <v>100</v>
      </c>
      <c r="P49" s="365">
        <v>100</v>
      </c>
      <c r="Q49" s="107"/>
      <c r="R49" s="108">
        <v>75.5</v>
      </c>
      <c r="T49" s="109">
        <f>$B$49</f>
        <v>1991</v>
      </c>
      <c r="U49" s="110">
        <v>63.8</v>
      </c>
      <c r="V49" s="111">
        <v>74.599999999999994</v>
      </c>
      <c r="W49" s="112">
        <v>18.655999999999999</v>
      </c>
    </row>
    <row r="50" spans="2:23" x14ac:dyDescent="0.6">
      <c r="B50" s="100">
        <v>1990</v>
      </c>
      <c r="C50" s="101">
        <v>62.7</v>
      </c>
      <c r="D50" s="102">
        <v>72.599999999999994</v>
      </c>
      <c r="E50" s="107"/>
      <c r="F50" s="102">
        <v>80.400000000000006</v>
      </c>
      <c r="G50" s="102">
        <v>75.8</v>
      </c>
      <c r="H50" s="103"/>
      <c r="I50" s="113"/>
      <c r="K50" s="105">
        <f>$B$50</f>
        <v>1990</v>
      </c>
      <c r="L50" s="106"/>
      <c r="M50" s="102">
        <v>98.2</v>
      </c>
      <c r="N50" s="107"/>
      <c r="O50" s="102">
        <v>102</v>
      </c>
      <c r="P50" s="102">
        <v>100</v>
      </c>
      <c r="Q50" s="107"/>
      <c r="R50" s="108">
        <v>73.8</v>
      </c>
      <c r="T50" s="109">
        <f>$B$50</f>
        <v>1990</v>
      </c>
      <c r="U50" s="110">
        <v>60</v>
      </c>
      <c r="V50" s="111">
        <v>69.5</v>
      </c>
      <c r="W50" s="112">
        <v>17.445</v>
      </c>
    </row>
    <row r="51" spans="2:23" x14ac:dyDescent="0.6">
      <c r="B51" s="100">
        <v>1989</v>
      </c>
      <c r="C51" s="101">
        <v>59.1</v>
      </c>
      <c r="D51" s="102">
        <v>68</v>
      </c>
      <c r="E51" s="107"/>
      <c r="F51" s="102">
        <v>79.599999999999994</v>
      </c>
      <c r="G51" s="102">
        <v>74.599999999999994</v>
      </c>
      <c r="H51" s="103"/>
      <c r="I51" s="113"/>
      <c r="K51" s="105">
        <f>$B$51</f>
        <v>1989</v>
      </c>
      <c r="L51" s="106"/>
      <c r="M51" s="102">
        <v>97.1</v>
      </c>
      <c r="N51" s="107"/>
      <c r="O51" s="102">
        <v>109.4</v>
      </c>
      <c r="P51" s="102">
        <v>101.5</v>
      </c>
      <c r="Q51" s="107"/>
      <c r="R51" s="108">
        <v>72.5</v>
      </c>
      <c r="T51" s="109">
        <f>$B$51</f>
        <v>1989</v>
      </c>
      <c r="U51" s="110">
        <v>56.5</v>
      </c>
      <c r="V51" s="111">
        <v>65.099999999999994</v>
      </c>
      <c r="W51" s="112">
        <v>16.388999999999999</v>
      </c>
    </row>
    <row r="52" spans="2:23" x14ac:dyDescent="0.6">
      <c r="B52" s="100">
        <v>1988</v>
      </c>
      <c r="C52" s="101">
        <v>57.1</v>
      </c>
      <c r="D52" s="102">
        <v>66</v>
      </c>
      <c r="E52" s="107"/>
      <c r="F52" s="102">
        <v>78.7</v>
      </c>
      <c r="G52" s="102">
        <v>72.7</v>
      </c>
      <c r="H52" s="103"/>
      <c r="I52" s="113"/>
      <c r="K52" s="105">
        <f>$B$52</f>
        <v>1988</v>
      </c>
      <c r="L52" s="106"/>
      <c r="M52" s="102">
        <v>92.7</v>
      </c>
      <c r="N52" s="107"/>
      <c r="O52" s="102">
        <v>106.1</v>
      </c>
      <c r="P52" s="102">
        <v>97.3</v>
      </c>
      <c r="Q52" s="107"/>
      <c r="R52" s="108">
        <v>70.3</v>
      </c>
      <c r="T52" s="109">
        <f>$B$52</f>
        <v>1988</v>
      </c>
      <c r="U52" s="110">
        <v>54.6</v>
      </c>
      <c r="V52" s="111">
        <v>63.3</v>
      </c>
      <c r="W52" s="112">
        <v>15.811</v>
      </c>
    </row>
    <row r="53" spans="2:23" x14ac:dyDescent="0.6">
      <c r="B53" s="100">
        <v>1987</v>
      </c>
      <c r="C53" s="101">
        <v>55.8</v>
      </c>
      <c r="D53" s="102">
        <v>65.099999999999994</v>
      </c>
      <c r="E53" s="107"/>
      <c r="F53" s="102">
        <v>78.099999999999994</v>
      </c>
      <c r="G53" s="102">
        <v>71.599999999999994</v>
      </c>
      <c r="H53" s="103"/>
      <c r="I53" s="113"/>
      <c r="K53" s="105">
        <f>$B$53</f>
        <v>1987</v>
      </c>
      <c r="L53" s="106"/>
      <c r="M53" s="102">
        <v>91.2</v>
      </c>
      <c r="N53" s="107"/>
      <c r="O53" s="102">
        <v>99</v>
      </c>
      <c r="P53" s="102">
        <v>91.8</v>
      </c>
      <c r="Q53" s="107"/>
      <c r="R53" s="108">
        <v>69.5</v>
      </c>
      <c r="T53" s="109">
        <f>$B$53</f>
        <v>1987</v>
      </c>
      <c r="U53" s="110">
        <v>53.5</v>
      </c>
      <c r="V53" s="111">
        <v>62.3</v>
      </c>
      <c r="W53" s="112">
        <v>15.481999999999999</v>
      </c>
    </row>
    <row r="54" spans="2:23" x14ac:dyDescent="0.6">
      <c r="B54" s="100">
        <v>1986</v>
      </c>
      <c r="C54" s="101">
        <v>54.6</v>
      </c>
      <c r="D54" s="102">
        <v>63.9</v>
      </c>
      <c r="E54" s="107"/>
      <c r="F54" s="102">
        <v>77</v>
      </c>
      <c r="G54" s="102">
        <v>73.3</v>
      </c>
      <c r="H54" s="103"/>
      <c r="I54" s="113"/>
      <c r="K54" s="105">
        <f>$B$54</f>
        <v>1986</v>
      </c>
      <c r="L54" s="106"/>
      <c r="M54" s="102">
        <v>95.9</v>
      </c>
      <c r="N54" s="107"/>
      <c r="O54" s="102">
        <v>98.3</v>
      </c>
      <c r="P54" s="102">
        <v>90.3</v>
      </c>
      <c r="Q54" s="107"/>
      <c r="R54" s="108">
        <v>71.2</v>
      </c>
      <c r="T54" s="109">
        <f>$B$54</f>
        <v>1986</v>
      </c>
      <c r="U54" s="110">
        <v>52.3</v>
      </c>
      <c r="V54" s="111">
        <v>61.3</v>
      </c>
      <c r="W54" s="112">
        <v>15.193</v>
      </c>
    </row>
    <row r="55" spans="2:23" x14ac:dyDescent="0.6">
      <c r="B55" s="100">
        <v>1985</v>
      </c>
      <c r="C55" s="101">
        <v>53.5</v>
      </c>
      <c r="D55" s="102">
        <v>62.5</v>
      </c>
      <c r="E55" s="107"/>
      <c r="F55" s="102">
        <v>74.2</v>
      </c>
      <c r="G55" s="102">
        <v>73.900000000000006</v>
      </c>
      <c r="H55" s="103"/>
      <c r="I55" s="113"/>
      <c r="K55" s="105">
        <f>$B$55</f>
        <v>1985</v>
      </c>
      <c r="L55" s="106"/>
      <c r="M55" s="102">
        <v>94.1</v>
      </c>
      <c r="N55" s="107"/>
      <c r="O55" s="102">
        <v>102.9</v>
      </c>
      <c r="P55" s="102">
        <v>93.2</v>
      </c>
      <c r="Q55" s="107"/>
      <c r="R55" s="108">
        <v>73</v>
      </c>
      <c r="T55" s="109">
        <f>$B$55</f>
        <v>1985</v>
      </c>
      <c r="U55" s="110">
        <v>51.3</v>
      </c>
      <c r="V55" s="111">
        <v>59.9</v>
      </c>
      <c r="W55" s="112">
        <v>14.987</v>
      </c>
    </row>
    <row r="56" spans="2:23" x14ac:dyDescent="0.6">
      <c r="B56" s="100">
        <v>1984</v>
      </c>
      <c r="C56" s="101">
        <v>53.2</v>
      </c>
      <c r="D56" s="102">
        <v>62.4</v>
      </c>
      <c r="E56" s="107"/>
      <c r="F56" s="102">
        <v>73.5</v>
      </c>
      <c r="G56" s="102">
        <v>72.3</v>
      </c>
      <c r="H56" s="103"/>
      <c r="I56" s="113"/>
      <c r="K56" s="105">
        <f>$B$56</f>
        <v>1984</v>
      </c>
      <c r="L56" s="106"/>
      <c r="M56" s="102">
        <v>88</v>
      </c>
      <c r="N56" s="107"/>
      <c r="O56" s="102">
        <v>100.3</v>
      </c>
      <c r="P56" s="102">
        <v>92.3</v>
      </c>
      <c r="Q56" s="107"/>
      <c r="R56" s="108">
        <v>71.3</v>
      </c>
      <c r="T56" s="109">
        <f>$B$56</f>
        <v>1984</v>
      </c>
      <c r="U56" s="110">
        <v>50.9</v>
      </c>
      <c r="V56" s="111">
        <v>59.7</v>
      </c>
      <c r="W56" s="112">
        <v>14.923999999999999</v>
      </c>
    </row>
    <row r="57" spans="2:23" x14ac:dyDescent="0.6">
      <c r="B57" s="100">
        <v>1983</v>
      </c>
      <c r="C57" s="101">
        <v>52.1</v>
      </c>
      <c r="D57" s="102">
        <v>61.6</v>
      </c>
      <c r="E57" s="107"/>
      <c r="F57" s="102">
        <v>73.400000000000006</v>
      </c>
      <c r="G57" s="102">
        <v>70.3</v>
      </c>
      <c r="H57" s="103"/>
      <c r="I57" s="113"/>
      <c r="K57" s="105">
        <f>$B$57</f>
        <v>1983</v>
      </c>
      <c r="L57" s="106"/>
      <c r="M57" s="102">
        <v>86.3</v>
      </c>
      <c r="N57" s="107"/>
      <c r="O57" s="102">
        <v>97.4</v>
      </c>
      <c r="P57" s="102">
        <v>93.2</v>
      </c>
      <c r="Q57" s="107"/>
      <c r="R57" s="108">
        <v>69.3</v>
      </c>
      <c r="T57" s="109">
        <f>$B$57</f>
        <v>1983</v>
      </c>
      <c r="U57" s="110">
        <v>49.7</v>
      </c>
      <c r="V57" s="111">
        <v>58.8</v>
      </c>
      <c r="W57" s="112">
        <v>14.564</v>
      </c>
    </row>
    <row r="58" spans="2:23" x14ac:dyDescent="0.6">
      <c r="B58" s="100">
        <v>1982</v>
      </c>
      <c r="C58" s="101">
        <v>51.2</v>
      </c>
      <c r="D58" s="102">
        <v>61.9</v>
      </c>
      <c r="E58" s="107"/>
      <c r="F58" s="102">
        <v>72.900000000000006</v>
      </c>
      <c r="G58" s="102">
        <v>69.099999999999994</v>
      </c>
      <c r="H58" s="103"/>
      <c r="I58" s="113"/>
      <c r="K58" s="105">
        <f>$B$58</f>
        <v>1982</v>
      </c>
      <c r="L58" s="106"/>
      <c r="M58" s="102">
        <v>90.1</v>
      </c>
      <c r="N58" s="107"/>
      <c r="O58" s="102">
        <v>92</v>
      </c>
      <c r="P58" s="102">
        <v>93.9</v>
      </c>
      <c r="Q58" s="107"/>
      <c r="R58" s="108">
        <v>68.3</v>
      </c>
      <c r="T58" s="109">
        <f>$B$58</f>
        <v>1982</v>
      </c>
      <c r="U58" s="110">
        <v>48.6</v>
      </c>
      <c r="V58" s="111">
        <v>58.8</v>
      </c>
      <c r="W58" s="112">
        <v>14.263</v>
      </c>
    </row>
    <row r="59" spans="2:23" x14ac:dyDescent="0.6">
      <c r="B59" s="100">
        <v>1981</v>
      </c>
      <c r="C59" s="101">
        <v>49.2</v>
      </c>
      <c r="D59" s="102">
        <v>63.1</v>
      </c>
      <c r="E59" s="107"/>
      <c r="F59" s="102">
        <v>65.5</v>
      </c>
      <c r="G59" s="178">
        <v>65</v>
      </c>
      <c r="H59" s="103"/>
      <c r="I59" s="113"/>
      <c r="K59" s="105">
        <f>$B$59</f>
        <v>1981</v>
      </c>
      <c r="L59" s="106"/>
      <c r="M59" s="102">
        <v>78.5</v>
      </c>
      <c r="N59" s="107"/>
      <c r="O59" s="102">
        <v>89.9</v>
      </c>
      <c r="P59" s="102">
        <v>94.3</v>
      </c>
      <c r="Q59" s="107"/>
      <c r="R59" s="108">
        <v>64.5</v>
      </c>
      <c r="T59" s="109">
        <f>$B$59</f>
        <v>1981</v>
      </c>
      <c r="U59" s="110">
        <v>46.7</v>
      </c>
      <c r="V59" s="111">
        <v>59.9</v>
      </c>
      <c r="W59" s="112">
        <v>13.863</v>
      </c>
    </row>
    <row r="60" spans="2:23" x14ac:dyDescent="0.6">
      <c r="B60" s="100">
        <v>1980</v>
      </c>
      <c r="C60" s="101">
        <v>46.4</v>
      </c>
      <c r="D60" s="102">
        <v>61.4</v>
      </c>
      <c r="E60" s="107"/>
      <c r="F60" s="102">
        <v>60.6</v>
      </c>
      <c r="G60" s="178">
        <v>60.9</v>
      </c>
      <c r="H60" s="103"/>
      <c r="I60" s="113"/>
      <c r="K60" s="105">
        <f>$B$60</f>
        <v>1980</v>
      </c>
      <c r="L60" s="106"/>
      <c r="M60" s="102">
        <v>77.099999999999994</v>
      </c>
      <c r="N60" s="107"/>
      <c r="O60" s="102">
        <v>86.1</v>
      </c>
      <c r="P60" s="102">
        <v>89</v>
      </c>
      <c r="Q60" s="107"/>
      <c r="R60" s="108">
        <v>59.8</v>
      </c>
      <c r="T60" s="109">
        <f>$B$60</f>
        <v>1980</v>
      </c>
      <c r="U60" s="110">
        <v>44</v>
      </c>
      <c r="V60" s="111">
        <v>58.2</v>
      </c>
      <c r="W60" s="112">
        <v>13.097</v>
      </c>
    </row>
    <row r="61" spans="2:23" x14ac:dyDescent="0.6">
      <c r="B61" s="100">
        <v>1979</v>
      </c>
      <c r="C61" s="101">
        <v>42.1</v>
      </c>
      <c r="D61" s="102">
        <v>55.5</v>
      </c>
      <c r="E61" s="107"/>
      <c r="F61" s="102">
        <v>57.1</v>
      </c>
      <c r="G61" s="178">
        <v>57.1</v>
      </c>
      <c r="H61" s="103"/>
      <c r="I61" s="113"/>
      <c r="K61" s="105">
        <f>$B$61</f>
        <v>1979</v>
      </c>
      <c r="L61" s="106"/>
      <c r="M61" s="102">
        <v>76.5</v>
      </c>
      <c r="N61" s="107"/>
      <c r="O61" s="102">
        <v>80</v>
      </c>
      <c r="P61" s="102">
        <v>77.2</v>
      </c>
      <c r="Q61" s="107"/>
      <c r="R61" s="108">
        <v>55.6</v>
      </c>
      <c r="T61" s="109">
        <f>$B$61</f>
        <v>1979</v>
      </c>
      <c r="U61" s="110">
        <v>39.9</v>
      </c>
      <c r="V61" s="111">
        <v>52.4</v>
      </c>
      <c r="W61" s="112">
        <v>11.833</v>
      </c>
    </row>
    <row r="62" spans="2:23" x14ac:dyDescent="0.6">
      <c r="B62" s="100">
        <v>1978</v>
      </c>
      <c r="C62" s="101">
        <v>39.200000000000003</v>
      </c>
      <c r="D62" s="102">
        <v>50.5</v>
      </c>
      <c r="E62" s="107"/>
      <c r="F62" s="102">
        <v>55.3</v>
      </c>
      <c r="G62" s="178">
        <v>55.1</v>
      </c>
      <c r="H62" s="103"/>
      <c r="I62" s="113"/>
      <c r="K62" s="105">
        <f>$B$62</f>
        <v>1978</v>
      </c>
      <c r="L62" s="106"/>
      <c r="M62" s="102">
        <v>75.599999999999994</v>
      </c>
      <c r="N62" s="107"/>
      <c r="O62" s="102">
        <v>74.3</v>
      </c>
      <c r="P62" s="102">
        <v>70.3</v>
      </c>
      <c r="Q62" s="107"/>
      <c r="R62" s="108">
        <v>53.1</v>
      </c>
      <c r="T62" s="109">
        <f>$B$62</f>
        <v>1978</v>
      </c>
      <c r="U62" s="110">
        <v>37</v>
      </c>
      <c r="V62" s="111">
        <v>47.5</v>
      </c>
      <c r="W62" s="112">
        <v>10.878</v>
      </c>
    </row>
    <row r="63" spans="2:23" x14ac:dyDescent="0.6">
      <c r="B63" s="100">
        <v>1977</v>
      </c>
      <c r="C63" s="101">
        <v>37.5</v>
      </c>
      <c r="D63" s="102">
        <v>47.8</v>
      </c>
      <c r="E63" s="107"/>
      <c r="F63" s="102">
        <v>58</v>
      </c>
      <c r="G63" s="178">
        <v>54.5</v>
      </c>
      <c r="H63" s="103"/>
      <c r="I63" s="113"/>
      <c r="K63" s="105">
        <f>$B$63</f>
        <v>1977</v>
      </c>
      <c r="L63" s="106"/>
      <c r="M63" s="102">
        <v>73.599999999999994</v>
      </c>
      <c r="N63" s="107"/>
      <c r="O63" s="102">
        <v>75.2</v>
      </c>
      <c r="P63" s="102">
        <v>74.599999999999994</v>
      </c>
      <c r="Q63" s="107"/>
      <c r="R63" s="108">
        <v>52.6</v>
      </c>
      <c r="T63" s="109">
        <f>$B$63</f>
        <v>1977</v>
      </c>
      <c r="U63" s="110">
        <v>35.1</v>
      </c>
      <c r="V63" s="111">
        <v>44.5</v>
      </c>
      <c r="W63" s="112">
        <v>10.244999999999999</v>
      </c>
    </row>
    <row r="64" spans="2:23" x14ac:dyDescent="0.6">
      <c r="B64" s="100">
        <v>1976</v>
      </c>
      <c r="C64" s="101">
        <v>36</v>
      </c>
      <c r="D64" s="102">
        <v>46.2</v>
      </c>
      <c r="E64" s="107"/>
      <c r="F64" s="102">
        <v>55.3</v>
      </c>
      <c r="G64" s="178">
        <v>52.9</v>
      </c>
      <c r="H64" s="103"/>
      <c r="I64" s="113"/>
      <c r="K64" s="105">
        <f>$B$64</f>
        <v>1976</v>
      </c>
      <c r="L64" s="106"/>
      <c r="M64" s="102">
        <v>75.5</v>
      </c>
      <c r="N64" s="107"/>
      <c r="O64" s="102">
        <v>76.400000000000006</v>
      </c>
      <c r="P64" s="102">
        <v>79.8</v>
      </c>
      <c r="Q64" s="102">
        <v>60.8</v>
      </c>
      <c r="R64" s="108">
        <v>51.1</v>
      </c>
      <c r="T64" s="109">
        <f>$B$64</f>
        <v>1976</v>
      </c>
      <c r="U64" s="110">
        <v>33.700000000000003</v>
      </c>
      <c r="V64" s="111">
        <v>42.9</v>
      </c>
      <c r="W64" s="112">
        <v>9.7710000000000008</v>
      </c>
    </row>
    <row r="65" spans="2:23" x14ac:dyDescent="0.6">
      <c r="B65" s="100">
        <v>1975</v>
      </c>
      <c r="C65" s="101">
        <v>34.700000000000003</v>
      </c>
      <c r="D65" s="102">
        <v>45.2</v>
      </c>
      <c r="E65" s="107"/>
      <c r="F65" s="107"/>
      <c r="G65" s="107"/>
      <c r="H65" s="114"/>
      <c r="I65" s="113"/>
      <c r="K65" s="105">
        <f>$B$65</f>
        <v>1975</v>
      </c>
      <c r="L65" s="106"/>
      <c r="M65" s="102">
        <v>73.5</v>
      </c>
      <c r="N65" s="107"/>
      <c r="O65" s="102">
        <v>74.5</v>
      </c>
      <c r="P65" s="102">
        <v>75.8</v>
      </c>
      <c r="Q65" s="102">
        <v>58.6</v>
      </c>
      <c r="R65" s="108">
        <v>49.3</v>
      </c>
      <c r="T65" s="109">
        <f>$B$65</f>
        <v>1975</v>
      </c>
      <c r="U65" s="110">
        <v>32.4</v>
      </c>
      <c r="V65" s="111">
        <v>42.2</v>
      </c>
      <c r="W65" s="112">
        <v>9.4459999999999997</v>
      </c>
    </row>
    <row r="66" spans="2:23" x14ac:dyDescent="0.6">
      <c r="B66" s="100">
        <v>1974</v>
      </c>
      <c r="C66" s="101">
        <v>33.799999999999997</v>
      </c>
      <c r="D66" s="102">
        <v>44.4</v>
      </c>
      <c r="E66" s="107"/>
      <c r="F66" s="107"/>
      <c r="G66" s="107"/>
      <c r="H66" s="114"/>
      <c r="I66" s="113"/>
      <c r="K66" s="105">
        <f>$B$66</f>
        <v>1974</v>
      </c>
      <c r="L66" s="106"/>
      <c r="M66" s="102">
        <v>76.2</v>
      </c>
      <c r="N66" s="107"/>
      <c r="O66" s="102">
        <v>83.1</v>
      </c>
      <c r="P66" s="102">
        <v>97.3</v>
      </c>
      <c r="Q66" s="102">
        <v>55</v>
      </c>
      <c r="R66" s="108">
        <v>47.1</v>
      </c>
      <c r="T66" s="109">
        <f>$B$66</f>
        <v>1974</v>
      </c>
      <c r="U66" s="110">
        <v>31.4</v>
      </c>
      <c r="V66" s="111">
        <v>41.4</v>
      </c>
      <c r="W66" s="112">
        <v>9.2260000000000009</v>
      </c>
    </row>
    <row r="67" spans="2:23" x14ac:dyDescent="0.6">
      <c r="B67" s="100">
        <v>1973</v>
      </c>
      <c r="C67" s="101">
        <v>31.9</v>
      </c>
      <c r="D67" s="102">
        <v>41.6</v>
      </c>
      <c r="E67" s="107"/>
      <c r="F67" s="107"/>
      <c r="G67" s="107"/>
      <c r="H67" s="114"/>
      <c r="I67" s="113"/>
      <c r="K67" s="105">
        <f>$B$67</f>
        <v>1973</v>
      </c>
      <c r="L67" s="106"/>
      <c r="M67" s="102">
        <v>67</v>
      </c>
      <c r="N67" s="107"/>
      <c r="O67" s="102">
        <v>78.599999999999994</v>
      </c>
      <c r="P67" s="102">
        <v>90.3</v>
      </c>
      <c r="Q67" s="102">
        <v>51.9</v>
      </c>
      <c r="R67" s="108">
        <v>41.5</v>
      </c>
      <c r="T67" s="109">
        <f>$B$67</f>
        <v>1973</v>
      </c>
      <c r="U67" s="110">
        <v>29.7</v>
      </c>
      <c r="V67" s="111">
        <v>38.9</v>
      </c>
      <c r="W67" s="112">
        <v>8.6</v>
      </c>
    </row>
    <row r="68" spans="2:23" x14ac:dyDescent="0.6">
      <c r="B68" s="100">
        <v>1972</v>
      </c>
      <c r="C68" s="101">
        <v>30</v>
      </c>
      <c r="D68" s="102">
        <v>40</v>
      </c>
      <c r="E68" s="107"/>
      <c r="F68" s="107"/>
      <c r="G68" s="107"/>
      <c r="H68" s="114"/>
      <c r="I68" s="113"/>
      <c r="K68" s="105">
        <f>$B$68</f>
        <v>1972</v>
      </c>
      <c r="L68" s="106"/>
      <c r="M68" s="102">
        <v>61.6</v>
      </c>
      <c r="N68" s="107"/>
      <c r="O68" s="102">
        <v>74</v>
      </c>
      <c r="P68" s="102">
        <v>84.4</v>
      </c>
      <c r="Q68" s="102">
        <v>50.8</v>
      </c>
      <c r="R68" s="108">
        <v>39</v>
      </c>
      <c r="T68" s="109">
        <f>$B$68</f>
        <v>1972</v>
      </c>
      <c r="U68" s="110">
        <v>28</v>
      </c>
      <c r="V68" s="111">
        <v>37.4</v>
      </c>
      <c r="W68" s="112">
        <v>8.0120000000000005</v>
      </c>
    </row>
    <row r="69" spans="2:23" x14ac:dyDescent="0.6">
      <c r="B69" s="100">
        <v>1971</v>
      </c>
      <c r="C69" s="101">
        <v>28.6</v>
      </c>
      <c r="D69" s="178">
        <v>38.700000000000003</v>
      </c>
      <c r="E69" s="107"/>
      <c r="F69" s="107"/>
      <c r="G69" s="107"/>
      <c r="H69" s="114"/>
      <c r="I69" s="113"/>
      <c r="K69" s="105">
        <f>$B$69</f>
        <v>1971</v>
      </c>
      <c r="L69" s="106"/>
      <c r="M69" s="102">
        <v>61.6</v>
      </c>
      <c r="N69" s="107"/>
      <c r="O69" s="102">
        <v>75.3</v>
      </c>
      <c r="P69" s="102">
        <v>89.5</v>
      </c>
      <c r="Q69" s="102">
        <v>50.8</v>
      </c>
      <c r="R69" s="108">
        <v>37.9</v>
      </c>
      <c r="T69" s="109">
        <f>$B$69</f>
        <v>1971</v>
      </c>
      <c r="U69" s="110">
        <v>26.7</v>
      </c>
      <c r="V69" s="111">
        <v>36.1</v>
      </c>
      <c r="W69" s="112">
        <v>7.5049999999999999</v>
      </c>
    </row>
    <row r="70" spans="2:23" x14ac:dyDescent="0.6">
      <c r="B70" s="100">
        <v>1970</v>
      </c>
      <c r="C70" s="101">
        <v>25.8</v>
      </c>
      <c r="D70" s="178">
        <v>35.799999999999997</v>
      </c>
      <c r="E70" s="107"/>
      <c r="F70" s="107"/>
      <c r="G70" s="107"/>
      <c r="H70" s="114"/>
      <c r="I70" s="113"/>
      <c r="K70" s="105">
        <f>$B$70</f>
        <v>1970</v>
      </c>
      <c r="L70" s="106"/>
      <c r="M70" s="102">
        <v>60.6</v>
      </c>
      <c r="N70" s="107"/>
      <c r="O70" s="102">
        <v>83.8</v>
      </c>
      <c r="P70" s="102">
        <v>105.3</v>
      </c>
      <c r="Q70" s="102">
        <v>47.6</v>
      </c>
      <c r="R70" s="108">
        <v>36.4</v>
      </c>
      <c r="T70" s="109">
        <f>$B$70</f>
        <v>1970</v>
      </c>
      <c r="U70" s="110">
        <v>24.1</v>
      </c>
      <c r="V70" s="111">
        <v>33.299999999999997</v>
      </c>
      <c r="W70" s="112">
        <v>6.8029999999999999</v>
      </c>
    </row>
    <row r="71" spans="2:23" x14ac:dyDescent="0.6">
      <c r="B71" s="100">
        <v>1969</v>
      </c>
      <c r="C71" s="101">
        <v>21.8</v>
      </c>
      <c r="D71" s="178">
        <v>30.6</v>
      </c>
      <c r="E71" s="107"/>
      <c r="F71" s="107"/>
      <c r="G71" s="107"/>
      <c r="H71" s="114"/>
      <c r="I71" s="113"/>
      <c r="K71" s="105">
        <f>$B$71</f>
        <v>1969</v>
      </c>
      <c r="L71" s="106"/>
      <c r="M71" s="102">
        <v>56.7</v>
      </c>
      <c r="N71" s="107"/>
      <c r="O71" s="102">
        <v>82.1</v>
      </c>
      <c r="P71" s="102">
        <v>101.6</v>
      </c>
      <c r="Q71" s="102">
        <v>40.799999999999997</v>
      </c>
      <c r="R71" s="108">
        <v>34.700000000000003</v>
      </c>
      <c r="T71" s="109">
        <f>$B$71</f>
        <v>1969</v>
      </c>
      <c r="U71" s="110">
        <v>20.3</v>
      </c>
      <c r="V71" s="111">
        <v>28.6</v>
      </c>
      <c r="W71" s="112">
        <v>5.84</v>
      </c>
    </row>
    <row r="72" spans="2:23" x14ac:dyDescent="0.6">
      <c r="B72" s="100">
        <v>1968</v>
      </c>
      <c r="C72" s="101">
        <v>20.3</v>
      </c>
      <c r="D72" s="178">
        <v>29.3</v>
      </c>
      <c r="E72" s="107"/>
      <c r="F72" s="107"/>
      <c r="G72" s="107"/>
      <c r="H72" s="114"/>
      <c r="I72" s="113"/>
      <c r="K72" s="105">
        <f>$B$72</f>
        <v>1968</v>
      </c>
      <c r="L72" s="106"/>
      <c r="M72" s="102">
        <v>55</v>
      </c>
      <c r="N72" s="102">
        <v>56.9</v>
      </c>
      <c r="O72" s="102">
        <v>78.5</v>
      </c>
      <c r="P72" s="102">
        <v>93.9</v>
      </c>
      <c r="Q72" s="102">
        <v>36.1</v>
      </c>
      <c r="R72" s="108">
        <v>34.1</v>
      </c>
      <c r="T72" s="109">
        <f>$B$72</f>
        <v>1968</v>
      </c>
      <c r="U72" s="110">
        <v>18.7</v>
      </c>
      <c r="V72" s="111">
        <v>27.2</v>
      </c>
      <c r="W72" s="112">
        <v>5.524</v>
      </c>
    </row>
    <row r="73" spans="2:23" x14ac:dyDescent="0.6">
      <c r="B73" s="100">
        <v>1967</v>
      </c>
      <c r="C73" s="106"/>
      <c r="D73" s="107"/>
      <c r="E73" s="107"/>
      <c r="F73" s="107"/>
      <c r="G73" s="107"/>
      <c r="H73" s="114"/>
      <c r="I73" s="113"/>
      <c r="K73" s="105">
        <f>$B$73</f>
        <v>1967</v>
      </c>
      <c r="L73" s="106"/>
      <c r="M73" s="107"/>
      <c r="N73" s="102">
        <v>57.8</v>
      </c>
      <c r="O73" s="102">
        <v>80.599999999999994</v>
      </c>
      <c r="P73" s="102">
        <v>101.4</v>
      </c>
      <c r="Q73" s="102">
        <v>36.200000000000003</v>
      </c>
      <c r="R73" s="108">
        <v>34.200000000000003</v>
      </c>
      <c r="T73" s="109">
        <f>$B$73</f>
        <v>1967</v>
      </c>
      <c r="U73" s="110">
        <v>17.8</v>
      </c>
      <c r="V73" s="111">
        <v>25.8</v>
      </c>
      <c r="W73" s="112">
        <v>5.2990000000000004</v>
      </c>
    </row>
    <row r="74" spans="2:23" x14ac:dyDescent="0.6">
      <c r="B74" s="100">
        <v>1966</v>
      </c>
      <c r="C74" s="106"/>
      <c r="D74" s="107"/>
      <c r="E74" s="107"/>
      <c r="F74" s="107"/>
      <c r="G74" s="107"/>
      <c r="H74" s="114"/>
      <c r="I74" s="113"/>
      <c r="K74" s="105">
        <f>$B$74</f>
        <v>1966</v>
      </c>
      <c r="L74" s="106"/>
      <c r="M74" s="107"/>
      <c r="N74" s="102">
        <v>61.7</v>
      </c>
      <c r="O74" s="102">
        <v>90.8</v>
      </c>
      <c r="P74" s="102">
        <v>115.2</v>
      </c>
      <c r="Q74" s="102">
        <v>40.5</v>
      </c>
      <c r="R74" s="108">
        <v>34.6</v>
      </c>
      <c r="T74" s="109">
        <f>$B$74</f>
        <v>1966</v>
      </c>
      <c r="U74" s="110">
        <v>18.7</v>
      </c>
      <c r="V74" s="111">
        <v>26.9</v>
      </c>
      <c r="W74" s="112">
        <v>5.415</v>
      </c>
    </row>
    <row r="75" spans="2:23" x14ac:dyDescent="0.6">
      <c r="B75" s="100">
        <v>1965</v>
      </c>
      <c r="C75" s="106"/>
      <c r="D75" s="107"/>
      <c r="E75" s="107"/>
      <c r="F75" s="107"/>
      <c r="G75" s="107"/>
      <c r="H75" s="114"/>
      <c r="I75" s="113"/>
      <c r="K75" s="105">
        <f>$B$75</f>
        <v>1965</v>
      </c>
      <c r="L75" s="106"/>
      <c r="M75" s="107"/>
      <c r="N75" s="102">
        <v>61.6</v>
      </c>
      <c r="O75" s="102">
        <v>82.4</v>
      </c>
      <c r="P75" s="102">
        <v>101.3</v>
      </c>
      <c r="Q75" s="102">
        <v>40</v>
      </c>
      <c r="R75" s="108">
        <v>34.1</v>
      </c>
      <c r="T75" s="109">
        <f>$B$75</f>
        <v>1965</v>
      </c>
      <c r="U75" s="110">
        <v>18.2</v>
      </c>
      <c r="V75" s="111">
        <v>26.7</v>
      </c>
      <c r="W75" s="112">
        <v>5.2450000000000001</v>
      </c>
    </row>
    <row r="76" spans="2:23" x14ac:dyDescent="0.6">
      <c r="B76" s="100">
        <v>1964</v>
      </c>
      <c r="C76" s="106"/>
      <c r="D76" s="107"/>
      <c r="E76" s="107"/>
      <c r="F76" s="107"/>
      <c r="G76" s="107"/>
      <c r="H76" s="114"/>
      <c r="I76" s="113"/>
      <c r="K76" s="105">
        <f>$B$76</f>
        <v>1964</v>
      </c>
      <c r="L76" s="106"/>
      <c r="M76" s="107"/>
      <c r="N76" s="102">
        <v>61.9</v>
      </c>
      <c r="O76" s="102">
        <v>74</v>
      </c>
      <c r="P76" s="102">
        <v>92.4</v>
      </c>
      <c r="Q76" s="102">
        <v>38.6</v>
      </c>
      <c r="R76" s="108">
        <v>33.299999999999997</v>
      </c>
      <c r="T76" s="109">
        <f>$B$76</f>
        <v>1964</v>
      </c>
      <c r="U76" s="110">
        <v>17.5</v>
      </c>
      <c r="V76" s="111">
        <v>27.4</v>
      </c>
      <c r="W76" s="112">
        <v>5.0339999999999998</v>
      </c>
    </row>
    <row r="77" spans="2:23" x14ac:dyDescent="0.6">
      <c r="B77" s="100">
        <v>1963</v>
      </c>
      <c r="C77" s="106"/>
      <c r="D77" s="107"/>
      <c r="E77" s="107"/>
      <c r="F77" s="107"/>
      <c r="G77" s="107"/>
      <c r="H77" s="114"/>
      <c r="I77" s="113"/>
      <c r="K77" s="105">
        <f>$B$77</f>
        <v>1963</v>
      </c>
      <c r="L77" s="106"/>
      <c r="M77" s="107"/>
      <c r="N77" s="102">
        <v>61.9</v>
      </c>
      <c r="O77" s="102">
        <v>65.099999999999994</v>
      </c>
      <c r="P77" s="102">
        <v>84.8</v>
      </c>
      <c r="Q77" s="102">
        <v>38.6</v>
      </c>
      <c r="R77" s="108">
        <v>32.799999999999997</v>
      </c>
      <c r="T77" s="109">
        <f>$B$77</f>
        <v>1963</v>
      </c>
      <c r="U77" s="110">
        <v>16.8</v>
      </c>
      <c r="V77" s="111">
        <v>27</v>
      </c>
      <c r="W77" s="112">
        <v>4.8099999999999996</v>
      </c>
    </row>
    <row r="78" spans="2:23" x14ac:dyDescent="0.6">
      <c r="B78" s="100">
        <v>1962</v>
      </c>
      <c r="C78" s="106"/>
      <c r="D78" s="107"/>
      <c r="E78" s="107"/>
      <c r="F78" s="107"/>
      <c r="G78" s="107"/>
      <c r="H78" s="114"/>
      <c r="I78" s="113"/>
      <c r="K78" s="105">
        <f>$B$78</f>
        <v>1962</v>
      </c>
      <c r="L78" s="106"/>
      <c r="M78" s="107"/>
      <c r="N78" s="102">
        <v>62.8</v>
      </c>
      <c r="O78" s="102">
        <v>65.900000000000006</v>
      </c>
      <c r="P78" s="102">
        <v>89.2</v>
      </c>
      <c r="Q78" s="102">
        <v>39.1</v>
      </c>
      <c r="R78" s="108">
        <v>32.6</v>
      </c>
      <c r="T78" s="109">
        <f>$B$78</f>
        <v>1962</v>
      </c>
      <c r="U78" s="110">
        <v>16.100000000000001</v>
      </c>
      <c r="V78" s="111">
        <v>25.8</v>
      </c>
      <c r="W78" s="112">
        <v>4.5709999999999997</v>
      </c>
    </row>
    <row r="79" spans="2:23" x14ac:dyDescent="0.6">
      <c r="B79" s="100">
        <v>1961</v>
      </c>
      <c r="C79" s="106"/>
      <c r="D79" s="107"/>
      <c r="E79" s="107"/>
      <c r="F79" s="107"/>
      <c r="G79" s="107"/>
      <c r="H79" s="114"/>
      <c r="I79" s="113"/>
      <c r="K79" s="105">
        <f>$B$79</f>
        <v>1961</v>
      </c>
      <c r="L79" s="106"/>
      <c r="M79" s="107"/>
      <c r="N79" s="102">
        <v>63.5</v>
      </c>
      <c r="O79" s="102">
        <v>66.2</v>
      </c>
      <c r="P79" s="102">
        <v>92.9</v>
      </c>
      <c r="Q79" s="102">
        <v>37</v>
      </c>
      <c r="R79" s="108">
        <v>32.4</v>
      </c>
      <c r="T79" s="109">
        <f>$B$79</f>
        <v>1961</v>
      </c>
      <c r="U79" s="110">
        <v>15</v>
      </c>
      <c r="V79" s="111">
        <v>24.2</v>
      </c>
      <c r="W79" s="112">
        <v>4.2240000000000002</v>
      </c>
    </row>
    <row r="80" spans="2:23" x14ac:dyDescent="0.6">
      <c r="B80" s="100">
        <v>1960</v>
      </c>
      <c r="C80" s="106"/>
      <c r="D80" s="107"/>
      <c r="E80" s="107"/>
      <c r="F80" s="107"/>
      <c r="G80" s="107"/>
      <c r="H80" s="114"/>
      <c r="I80" s="113"/>
      <c r="K80" s="105">
        <f>$B$80</f>
        <v>1960</v>
      </c>
      <c r="L80" s="106"/>
      <c r="M80" s="107"/>
      <c r="N80" s="102">
        <v>64.099999999999994</v>
      </c>
      <c r="O80" s="102">
        <v>70</v>
      </c>
      <c r="P80" s="102">
        <v>95</v>
      </c>
      <c r="Q80" s="102">
        <v>35.6</v>
      </c>
      <c r="R80" s="108">
        <v>32</v>
      </c>
      <c r="T80" s="109">
        <f>$B$80</f>
        <v>1960</v>
      </c>
      <c r="U80" s="110">
        <v>14.1</v>
      </c>
      <c r="V80" s="111">
        <v>22.5</v>
      </c>
      <c r="W80" s="112">
        <v>3.9249999999999998</v>
      </c>
    </row>
    <row r="81" spans="2:23" x14ac:dyDescent="0.6">
      <c r="B81" s="100">
        <v>1959</v>
      </c>
      <c r="C81" s="106"/>
      <c r="D81" s="107"/>
      <c r="E81" s="107"/>
      <c r="F81" s="107"/>
      <c r="G81" s="107"/>
      <c r="H81" s="114"/>
      <c r="I81" s="113"/>
      <c r="K81" s="105">
        <f>$B$81</f>
        <v>1959</v>
      </c>
      <c r="L81" s="106"/>
      <c r="M81" s="107"/>
      <c r="N81" s="102">
        <v>64.099999999999994</v>
      </c>
      <c r="O81" s="102">
        <v>69.599999999999994</v>
      </c>
      <c r="P81" s="102">
        <v>93</v>
      </c>
      <c r="Q81" s="102">
        <v>34.200000000000003</v>
      </c>
      <c r="R81" s="108">
        <v>31.6</v>
      </c>
      <c r="T81" s="109">
        <f>$B$81</f>
        <v>1959</v>
      </c>
      <c r="U81" s="110">
        <v>13.2</v>
      </c>
      <c r="V81" s="111">
        <v>20.9</v>
      </c>
      <c r="W81" s="112">
        <v>3.653</v>
      </c>
    </row>
    <row r="82" spans="2:23" x14ac:dyDescent="0.6">
      <c r="B82" s="100">
        <v>1958</v>
      </c>
      <c r="C82" s="106"/>
      <c r="D82" s="107"/>
      <c r="E82" s="107"/>
      <c r="F82" s="107"/>
      <c r="G82" s="107"/>
      <c r="H82" s="114"/>
      <c r="I82" s="113"/>
      <c r="K82" s="105">
        <f>$B$82</f>
        <v>1958</v>
      </c>
      <c r="L82" s="106"/>
      <c r="M82" s="107"/>
      <c r="N82" s="102">
        <v>64.5</v>
      </c>
      <c r="O82" s="102">
        <v>68.3</v>
      </c>
      <c r="P82" s="102">
        <v>91.1</v>
      </c>
      <c r="Q82" s="102">
        <v>35</v>
      </c>
      <c r="R82" s="108">
        <v>31.8</v>
      </c>
      <c r="T82" s="109">
        <f>$B$82</f>
        <v>1958</v>
      </c>
      <c r="U82" s="110">
        <v>12.7</v>
      </c>
      <c r="V82" s="111">
        <v>19.399999999999999</v>
      </c>
      <c r="W82" s="112">
        <v>3.4689999999999999</v>
      </c>
    </row>
    <row r="83" spans="2:23" x14ac:dyDescent="0.6">
      <c r="B83" s="100">
        <v>1957</v>
      </c>
      <c r="C83" s="106"/>
      <c r="D83" s="107"/>
      <c r="E83" s="107"/>
      <c r="F83" s="107"/>
      <c r="G83" s="107"/>
      <c r="H83" s="114"/>
      <c r="I83" s="113"/>
      <c r="K83" s="105">
        <f>$B$83</f>
        <v>1957</v>
      </c>
      <c r="L83" s="106"/>
      <c r="M83" s="107"/>
      <c r="N83" s="102">
        <v>63.4</v>
      </c>
      <c r="O83" s="107"/>
      <c r="P83" s="107"/>
      <c r="Q83" s="102">
        <v>33.9</v>
      </c>
      <c r="R83" s="108">
        <v>32</v>
      </c>
      <c r="T83" s="109">
        <f>$B$83</f>
        <v>1957</v>
      </c>
      <c r="U83" s="115"/>
      <c r="V83" s="116"/>
      <c r="W83" s="112">
        <v>3.3610000000000002</v>
      </c>
    </row>
    <row r="84" spans="2:23" x14ac:dyDescent="0.6">
      <c r="B84" s="100">
        <v>1956</v>
      </c>
      <c r="C84" s="106"/>
      <c r="D84" s="107"/>
      <c r="E84" s="107"/>
      <c r="F84" s="107"/>
      <c r="G84" s="107"/>
      <c r="H84" s="114"/>
      <c r="I84" s="113"/>
      <c r="K84" s="105">
        <f>$B$84</f>
        <v>1956</v>
      </c>
      <c r="L84" s="106"/>
      <c r="M84" s="107"/>
      <c r="N84" s="102">
        <v>59.9</v>
      </c>
      <c r="O84" s="107"/>
      <c r="P84" s="107"/>
      <c r="Q84" s="107"/>
      <c r="R84" s="108">
        <v>31.4</v>
      </c>
      <c r="T84" s="109">
        <f>$B$84</f>
        <v>1956</v>
      </c>
      <c r="U84" s="115"/>
      <c r="V84" s="116"/>
      <c r="W84" s="112">
        <v>3.2450000000000001</v>
      </c>
    </row>
    <row r="85" spans="2:23" x14ac:dyDescent="0.6">
      <c r="B85" s="100">
        <v>1955</v>
      </c>
      <c r="C85" s="106"/>
      <c r="D85" s="107"/>
      <c r="E85" s="107"/>
      <c r="F85" s="107"/>
      <c r="G85" s="107"/>
      <c r="H85" s="114"/>
      <c r="I85" s="113"/>
      <c r="K85" s="105">
        <f>$B$85</f>
        <v>1955</v>
      </c>
      <c r="L85" s="106"/>
      <c r="M85" s="107"/>
      <c r="N85" s="102">
        <v>58.3</v>
      </c>
      <c r="O85" s="107"/>
      <c r="P85" s="107"/>
      <c r="Q85" s="107"/>
      <c r="R85" s="108">
        <v>30.9</v>
      </c>
      <c r="T85" s="109">
        <f>$B$85</f>
        <v>1955</v>
      </c>
      <c r="U85" s="115"/>
      <c r="V85" s="116"/>
      <c r="W85" s="112">
        <v>3.1629999999999998</v>
      </c>
    </row>
    <row r="86" spans="2:23" x14ac:dyDescent="0.6">
      <c r="B86" s="100">
        <v>1954</v>
      </c>
      <c r="C86" s="106"/>
      <c r="D86" s="107"/>
      <c r="E86" s="107"/>
      <c r="F86" s="107"/>
      <c r="G86" s="107"/>
      <c r="H86" s="114"/>
      <c r="I86" s="113"/>
      <c r="K86" s="105">
        <f>$B$86</f>
        <v>1954</v>
      </c>
      <c r="L86" s="106"/>
      <c r="M86" s="107"/>
      <c r="N86" s="102">
        <v>56.5</v>
      </c>
      <c r="O86" s="107"/>
      <c r="P86" s="107"/>
      <c r="Q86" s="107"/>
      <c r="R86" s="108">
        <v>30.3</v>
      </c>
      <c r="T86" s="109">
        <f>$B$86</f>
        <v>1954</v>
      </c>
      <c r="U86" s="115"/>
      <c r="V86" s="116"/>
      <c r="W86" s="112">
        <v>3</v>
      </c>
    </row>
    <row r="87" spans="2:23" x14ac:dyDescent="0.6">
      <c r="B87" s="100">
        <v>1953</v>
      </c>
      <c r="C87" s="106"/>
      <c r="D87" s="107"/>
      <c r="E87" s="107"/>
      <c r="F87" s="107"/>
      <c r="G87" s="107"/>
      <c r="H87" s="114"/>
      <c r="I87" s="113"/>
      <c r="K87" s="105">
        <f>$B$87</f>
        <v>1953</v>
      </c>
      <c r="L87" s="106"/>
      <c r="M87" s="107"/>
      <c r="N87" s="102">
        <v>58.3</v>
      </c>
      <c r="O87" s="107"/>
      <c r="P87" s="107"/>
      <c r="Q87" s="107"/>
      <c r="R87" s="108">
        <v>30.8</v>
      </c>
      <c r="T87" s="109">
        <f>$B$87</f>
        <v>1953</v>
      </c>
      <c r="U87" s="115"/>
      <c r="V87" s="116"/>
      <c r="W87" s="112">
        <v>2.9860000000000002</v>
      </c>
    </row>
    <row r="88" spans="2:23" x14ac:dyDescent="0.6">
      <c r="B88" s="100">
        <v>1952</v>
      </c>
      <c r="C88" s="106"/>
      <c r="D88" s="107"/>
      <c r="E88" s="107"/>
      <c r="F88" s="107"/>
      <c r="G88" s="107"/>
      <c r="H88" s="114"/>
      <c r="I88" s="113"/>
      <c r="K88" s="105">
        <f>$B$88</f>
        <v>1952</v>
      </c>
      <c r="L88" s="106"/>
      <c r="M88" s="107"/>
      <c r="N88" s="102">
        <v>56</v>
      </c>
      <c r="O88" s="107"/>
      <c r="P88" s="107"/>
      <c r="Q88" s="107"/>
      <c r="R88" s="108">
        <v>31.6</v>
      </c>
      <c r="T88" s="109">
        <f>$B$88</f>
        <v>1952</v>
      </c>
      <c r="U88" s="115"/>
      <c r="V88" s="116"/>
      <c r="W88" s="112">
        <v>3.0880000000000001</v>
      </c>
    </row>
    <row r="89" spans="2:23" x14ac:dyDescent="0.6">
      <c r="B89" s="100">
        <v>1951</v>
      </c>
      <c r="C89" s="106"/>
      <c r="D89" s="107"/>
      <c r="E89" s="107"/>
      <c r="F89" s="107"/>
      <c r="G89" s="107"/>
      <c r="H89" s="114"/>
      <c r="I89" s="113"/>
      <c r="K89" s="105">
        <f>$B$89</f>
        <v>1951</v>
      </c>
      <c r="L89" s="106"/>
      <c r="M89" s="107"/>
      <c r="N89" s="102">
        <v>40.200000000000003</v>
      </c>
      <c r="O89" s="107"/>
      <c r="P89" s="107"/>
      <c r="Q89" s="107"/>
      <c r="R89" s="108">
        <v>30.9</v>
      </c>
      <c r="T89" s="109">
        <f>$B$89</f>
        <v>1951</v>
      </c>
      <c r="U89" s="115"/>
      <c r="V89" s="116"/>
      <c r="W89" s="112">
        <v>2.8980000000000001</v>
      </c>
    </row>
    <row r="90" spans="2:23" x14ac:dyDescent="0.6">
      <c r="B90" s="100">
        <v>1950</v>
      </c>
      <c r="C90" s="106"/>
      <c r="D90" s="107"/>
      <c r="E90" s="107"/>
      <c r="F90" s="107"/>
      <c r="G90" s="107"/>
      <c r="H90" s="114"/>
      <c r="I90" s="113"/>
      <c r="K90" s="105">
        <f>$B$90</f>
        <v>1950</v>
      </c>
      <c r="L90" s="106"/>
      <c r="M90" s="107"/>
      <c r="N90" s="102">
        <v>32.9</v>
      </c>
      <c r="O90" s="107"/>
      <c r="P90" s="107"/>
      <c r="Q90" s="107"/>
      <c r="R90" s="108">
        <v>26.1</v>
      </c>
      <c r="T90" s="109">
        <f>$B$90</f>
        <v>1950</v>
      </c>
      <c r="U90" s="115"/>
      <c r="V90" s="116"/>
      <c r="W90" s="112">
        <v>2.5030000000000001</v>
      </c>
    </row>
    <row r="91" spans="2:23" x14ac:dyDescent="0.6">
      <c r="B91" s="100">
        <v>1949</v>
      </c>
      <c r="C91" s="106"/>
      <c r="D91" s="107"/>
      <c r="E91" s="107"/>
      <c r="F91" s="107"/>
      <c r="G91" s="107"/>
      <c r="H91" s="114"/>
      <c r="I91" s="113"/>
      <c r="K91" s="117">
        <f>$B$91</f>
        <v>1949</v>
      </c>
      <c r="L91" s="118"/>
      <c r="M91" s="119"/>
      <c r="N91" s="120">
        <v>31.7</v>
      </c>
      <c r="O91" s="119"/>
      <c r="P91" s="119"/>
      <c r="Q91" s="119"/>
      <c r="R91" s="121">
        <v>26.8</v>
      </c>
      <c r="T91" s="109">
        <f>$B$91</f>
        <v>1949</v>
      </c>
      <c r="U91" s="115"/>
      <c r="V91" s="116"/>
      <c r="W91" s="112">
        <v>2.6259999999999999</v>
      </c>
    </row>
    <row r="92" spans="2:23" x14ac:dyDescent="0.6">
      <c r="B92" s="100">
        <v>1948</v>
      </c>
      <c r="C92" s="106"/>
      <c r="D92" s="107"/>
      <c r="E92" s="107"/>
      <c r="F92" s="107"/>
      <c r="G92" s="107"/>
      <c r="H92" s="114"/>
      <c r="I92" s="113"/>
      <c r="T92" s="109">
        <f>$B$92</f>
        <v>1948</v>
      </c>
      <c r="U92" s="115"/>
      <c r="V92" s="116"/>
      <c r="W92" s="122">
        <v>2.3199999999999998</v>
      </c>
    </row>
    <row r="93" spans="2:23" x14ac:dyDescent="0.6">
      <c r="B93" s="100">
        <v>1947</v>
      </c>
      <c r="C93" s="106"/>
      <c r="D93" s="107"/>
      <c r="E93" s="107"/>
      <c r="F93" s="107"/>
      <c r="G93" s="107"/>
      <c r="H93" s="114"/>
      <c r="I93" s="113"/>
      <c r="T93" s="109">
        <f>$B$93</f>
        <v>1947</v>
      </c>
      <c r="U93" s="115"/>
      <c r="V93" s="116"/>
      <c r="W93" s="112">
        <v>2.129</v>
      </c>
    </row>
    <row r="94" spans="2:23" x14ac:dyDescent="0.6">
      <c r="B94" s="100">
        <v>1946</v>
      </c>
      <c r="C94" s="106"/>
      <c r="D94" s="107"/>
      <c r="E94" s="107"/>
      <c r="F94" s="107"/>
      <c r="G94" s="107"/>
      <c r="H94" s="114"/>
      <c r="I94" s="113"/>
      <c r="T94" s="109">
        <f>$B$94</f>
        <v>1946</v>
      </c>
      <c r="U94" s="115"/>
      <c r="V94" s="116"/>
      <c r="W94" s="112">
        <v>1.823</v>
      </c>
    </row>
    <row r="95" spans="2:23" x14ac:dyDescent="0.6">
      <c r="B95" s="123">
        <v>1945</v>
      </c>
      <c r="C95" s="124"/>
      <c r="D95" s="125"/>
      <c r="E95" s="125"/>
      <c r="F95" s="125"/>
      <c r="G95" s="125"/>
      <c r="H95" s="126"/>
      <c r="I95" s="276"/>
      <c r="T95" s="109">
        <f>$B$95</f>
        <v>1945</v>
      </c>
      <c r="U95" s="115"/>
      <c r="V95" s="116"/>
      <c r="W95" s="112">
        <v>1.7070000000000001</v>
      </c>
    </row>
    <row r="96" spans="2:23" x14ac:dyDescent="0.6">
      <c r="F96" s="87"/>
      <c r="T96" s="109">
        <v>1944</v>
      </c>
      <c r="U96" s="115"/>
      <c r="V96" s="116"/>
      <c r="W96" s="112">
        <v>1.653</v>
      </c>
    </row>
    <row r="97" spans="3:23" x14ac:dyDescent="0.6">
      <c r="C97" s="233"/>
      <c r="D97" s="233"/>
      <c r="E97" s="233"/>
      <c r="F97" s="233"/>
      <c r="G97" s="233"/>
      <c r="H97" s="233"/>
      <c r="I97" s="233"/>
      <c r="T97" s="109">
        <v>1943</v>
      </c>
      <c r="U97" s="115"/>
      <c r="V97" s="116"/>
      <c r="W97" s="112">
        <v>1.619</v>
      </c>
    </row>
    <row r="98" spans="3:23" x14ac:dyDescent="0.6">
      <c r="C98" s="233"/>
      <c r="D98" s="233"/>
      <c r="E98" s="233"/>
      <c r="F98" s="233"/>
      <c r="G98" s="233"/>
      <c r="H98" s="277"/>
      <c r="I98" s="277"/>
      <c r="T98" s="109">
        <v>1942</v>
      </c>
      <c r="U98" s="115"/>
      <c r="V98" s="116"/>
      <c r="W98" s="112">
        <v>1.585</v>
      </c>
    </row>
    <row r="99" spans="3:23" x14ac:dyDescent="0.6">
      <c r="C99" s="233"/>
      <c r="D99" s="233"/>
      <c r="E99" s="233"/>
      <c r="F99" s="277"/>
      <c r="G99" s="233"/>
      <c r="H99" s="277"/>
      <c r="I99" s="277"/>
      <c r="T99" s="109">
        <v>1941</v>
      </c>
      <c r="U99" s="115"/>
      <c r="V99" s="116"/>
      <c r="W99" s="112">
        <v>1.4630000000000001</v>
      </c>
    </row>
    <row r="100" spans="3:23" x14ac:dyDescent="0.6">
      <c r="C100" s="233"/>
      <c r="D100" s="233"/>
      <c r="E100" s="233"/>
      <c r="F100" s="277"/>
      <c r="G100" s="233"/>
      <c r="H100" s="277"/>
      <c r="I100" s="277"/>
      <c r="T100" s="109">
        <v>1940</v>
      </c>
      <c r="U100" s="115"/>
      <c r="V100" s="116"/>
      <c r="W100" s="112">
        <v>1.395</v>
      </c>
    </row>
    <row r="101" spans="3:23" x14ac:dyDescent="0.6">
      <c r="C101" s="233"/>
      <c r="D101" s="233"/>
      <c r="E101" s="233"/>
      <c r="F101" s="277"/>
      <c r="G101" s="233"/>
      <c r="H101" s="277"/>
      <c r="I101" s="277"/>
      <c r="T101" s="109">
        <v>1939</v>
      </c>
      <c r="U101" s="115"/>
      <c r="V101" s="116"/>
      <c r="W101" s="112">
        <v>1.3740000000000001</v>
      </c>
    </row>
    <row r="102" spans="3:23" x14ac:dyDescent="0.6">
      <c r="C102" s="233"/>
      <c r="D102" s="233"/>
      <c r="E102" s="233"/>
      <c r="F102" s="277"/>
      <c r="G102" s="233"/>
      <c r="H102" s="277"/>
      <c r="I102" s="277"/>
      <c r="T102" s="109">
        <v>1938</v>
      </c>
      <c r="U102" s="115"/>
      <c r="V102" s="116"/>
      <c r="W102" s="112">
        <v>1.3540000000000001</v>
      </c>
    </row>
    <row r="103" spans="3:23" x14ac:dyDescent="0.6">
      <c r="C103" s="233"/>
      <c r="D103" s="233"/>
      <c r="E103" s="233"/>
      <c r="F103" s="277"/>
      <c r="G103" s="233"/>
      <c r="H103" s="277"/>
      <c r="I103" s="277"/>
      <c r="T103" s="109">
        <v>1937</v>
      </c>
      <c r="U103" s="115"/>
      <c r="V103" s="116"/>
      <c r="W103" s="112">
        <v>1.34</v>
      </c>
    </row>
    <row r="104" spans="3:23" x14ac:dyDescent="0.6">
      <c r="C104" s="233"/>
      <c r="D104" s="233"/>
      <c r="E104" s="233"/>
      <c r="F104" s="277"/>
      <c r="G104" s="233"/>
      <c r="H104" s="277"/>
      <c r="I104" s="277"/>
      <c r="T104" s="109">
        <v>1936</v>
      </c>
      <c r="U104" s="115"/>
      <c r="V104" s="116"/>
      <c r="W104" s="112">
        <v>1.3129999999999999</v>
      </c>
    </row>
    <row r="105" spans="3:23" x14ac:dyDescent="0.6">
      <c r="C105" s="233"/>
      <c r="D105" s="233"/>
      <c r="E105" s="233"/>
      <c r="F105" s="277"/>
      <c r="G105" s="233"/>
      <c r="H105" s="277"/>
      <c r="I105" s="277"/>
      <c r="T105" s="109">
        <v>1935</v>
      </c>
      <c r="U105" s="115"/>
      <c r="V105" s="116"/>
      <c r="W105" s="112">
        <v>1.3129999999999999</v>
      </c>
    </row>
    <row r="106" spans="3:23" x14ac:dyDescent="0.6">
      <c r="C106" s="233"/>
      <c r="D106" s="233"/>
      <c r="E106" s="233"/>
      <c r="F106" s="277"/>
      <c r="G106" s="233"/>
      <c r="H106" s="277"/>
      <c r="I106" s="277"/>
      <c r="T106" s="109">
        <v>1934</v>
      </c>
      <c r="U106" s="115"/>
      <c r="V106" s="116"/>
      <c r="W106" s="112">
        <v>1.3129999999999999</v>
      </c>
    </row>
    <row r="107" spans="3:23" x14ac:dyDescent="0.6">
      <c r="C107" s="233"/>
      <c r="D107" s="233"/>
      <c r="E107" s="233"/>
      <c r="F107" s="277"/>
      <c r="G107" s="233"/>
      <c r="H107" s="277"/>
      <c r="I107" s="277"/>
      <c r="T107" s="109">
        <v>1933</v>
      </c>
      <c r="U107" s="115"/>
      <c r="V107" s="116"/>
      <c r="W107" s="112">
        <v>1.252</v>
      </c>
    </row>
    <row r="108" spans="3:23" x14ac:dyDescent="0.6">
      <c r="C108" s="233"/>
      <c r="D108" s="233"/>
      <c r="E108" s="233"/>
      <c r="F108" s="277"/>
      <c r="G108" s="233"/>
      <c r="H108" s="277"/>
      <c r="I108" s="277"/>
      <c r="T108" s="109">
        <v>1932</v>
      </c>
      <c r="U108" s="115"/>
      <c r="V108" s="116"/>
      <c r="W108" s="112">
        <v>1.32</v>
      </c>
    </row>
    <row r="109" spans="3:23" x14ac:dyDescent="0.6">
      <c r="C109" s="233"/>
      <c r="D109" s="233"/>
      <c r="E109" s="233"/>
      <c r="F109" s="277"/>
      <c r="G109" s="233"/>
      <c r="H109" s="277"/>
      <c r="I109" s="277"/>
      <c r="T109" s="109">
        <v>1931</v>
      </c>
      <c r="U109" s="115"/>
      <c r="V109" s="116"/>
      <c r="W109" s="112">
        <v>1.5580000000000001</v>
      </c>
    </row>
    <row r="110" spans="3:23" x14ac:dyDescent="0.6">
      <c r="C110" s="233"/>
      <c r="D110" s="233"/>
      <c r="E110" s="233"/>
      <c r="F110" s="277"/>
      <c r="G110" s="233"/>
      <c r="H110" s="277"/>
      <c r="I110" s="277"/>
      <c r="T110" s="109">
        <v>1930</v>
      </c>
      <c r="U110" s="115"/>
      <c r="V110" s="116"/>
      <c r="W110" s="112">
        <v>1.7010000000000001</v>
      </c>
    </row>
    <row r="111" spans="3:23" x14ac:dyDescent="0.6">
      <c r="C111" s="233"/>
      <c r="D111" s="233"/>
      <c r="E111" s="233"/>
      <c r="F111" s="277"/>
      <c r="G111" s="233"/>
      <c r="H111" s="277"/>
      <c r="I111" s="277"/>
      <c r="T111" s="109">
        <v>1929</v>
      </c>
      <c r="U111" s="115"/>
      <c r="V111" s="116"/>
      <c r="W111" s="112">
        <v>1.776</v>
      </c>
    </row>
    <row r="112" spans="3:23" x14ac:dyDescent="0.6">
      <c r="C112" s="233"/>
      <c r="D112" s="233"/>
      <c r="E112" s="233"/>
      <c r="F112" s="277"/>
      <c r="G112" s="233"/>
      <c r="H112" s="277"/>
      <c r="I112" s="277"/>
      <c r="T112" s="109">
        <v>1928</v>
      </c>
      <c r="U112" s="115"/>
      <c r="V112" s="116"/>
      <c r="W112" s="112">
        <v>1.748</v>
      </c>
    </row>
    <row r="113" spans="3:23" x14ac:dyDescent="0.6">
      <c r="C113" s="233"/>
      <c r="D113" s="233"/>
      <c r="E113" s="233"/>
      <c r="F113" s="277"/>
      <c r="G113" s="233"/>
      <c r="H113" s="277"/>
      <c r="I113" s="277"/>
      <c r="T113" s="109">
        <v>1927</v>
      </c>
      <c r="U113" s="115"/>
      <c r="V113" s="116"/>
      <c r="W113" s="112">
        <v>1.673</v>
      </c>
    </row>
    <row r="114" spans="3:23" x14ac:dyDescent="0.6">
      <c r="C114" s="233"/>
      <c r="D114" s="233"/>
      <c r="E114" s="233"/>
      <c r="F114" s="277"/>
      <c r="G114" s="233"/>
      <c r="H114" s="277"/>
      <c r="I114" s="277"/>
      <c r="T114" s="109">
        <v>1926</v>
      </c>
      <c r="U114" s="115"/>
      <c r="V114" s="116"/>
      <c r="W114" s="112">
        <v>1.653</v>
      </c>
    </row>
    <row r="115" spans="3:23" x14ac:dyDescent="0.6">
      <c r="C115" s="233"/>
      <c r="D115" s="233"/>
      <c r="E115" s="233"/>
      <c r="F115" s="277"/>
      <c r="G115" s="233"/>
      <c r="H115" s="277"/>
      <c r="I115" s="277"/>
      <c r="T115" s="109">
        <v>1925</v>
      </c>
      <c r="U115" s="115"/>
      <c r="V115" s="116"/>
      <c r="W115" s="112">
        <v>1.7010000000000001</v>
      </c>
    </row>
    <row r="116" spans="3:23" x14ac:dyDescent="0.6">
      <c r="C116" s="233"/>
      <c r="D116" s="233"/>
      <c r="E116" s="233"/>
      <c r="F116" s="277"/>
      <c r="G116" s="233"/>
      <c r="H116" s="277"/>
      <c r="I116" s="277"/>
      <c r="T116" s="109">
        <v>1924</v>
      </c>
      <c r="U116" s="115"/>
      <c r="V116" s="116"/>
      <c r="W116" s="112">
        <v>1.381</v>
      </c>
    </row>
    <row r="117" spans="3:23" x14ac:dyDescent="0.6">
      <c r="C117" s="233"/>
      <c r="D117" s="233"/>
      <c r="E117" s="233"/>
      <c r="F117" s="277"/>
      <c r="G117" s="233"/>
      <c r="H117" s="277"/>
      <c r="I117" s="277"/>
      <c r="T117" s="109">
        <v>1921</v>
      </c>
      <c r="U117" s="115"/>
      <c r="V117" s="116"/>
      <c r="W117" s="112">
        <v>18.03</v>
      </c>
    </row>
    <row r="118" spans="3:23" x14ac:dyDescent="0.6">
      <c r="C118" s="233"/>
      <c r="D118" s="233"/>
      <c r="E118" s="233"/>
      <c r="F118" s="277"/>
      <c r="G118" s="233"/>
      <c r="H118" s="277"/>
      <c r="I118" s="277"/>
      <c r="T118" s="109">
        <v>1920</v>
      </c>
      <c r="U118" s="115"/>
      <c r="V118" s="116"/>
      <c r="W118" s="112">
        <v>10.68</v>
      </c>
    </row>
    <row r="119" spans="3:23" x14ac:dyDescent="0.6">
      <c r="C119" s="233"/>
      <c r="D119" s="233"/>
      <c r="E119" s="233"/>
      <c r="F119" s="277"/>
      <c r="G119" s="233"/>
      <c r="H119" s="277"/>
      <c r="I119" s="277"/>
      <c r="T119" s="109">
        <v>1919</v>
      </c>
      <c r="U119" s="115"/>
      <c r="V119" s="116"/>
      <c r="W119" s="112">
        <v>3.7349999999999999</v>
      </c>
    </row>
    <row r="120" spans="3:23" x14ac:dyDescent="0.6">
      <c r="C120" s="233"/>
      <c r="D120" s="233"/>
      <c r="E120" s="233"/>
      <c r="F120" s="277"/>
      <c r="G120" s="233"/>
      <c r="H120" s="277"/>
      <c r="I120" s="277"/>
      <c r="T120" s="109">
        <v>1918</v>
      </c>
      <c r="U120" s="115"/>
      <c r="V120" s="116"/>
      <c r="W120" s="112">
        <v>2.2719999999999998</v>
      </c>
    </row>
    <row r="121" spans="3:23" x14ac:dyDescent="0.6">
      <c r="C121" s="233"/>
      <c r="D121" s="233"/>
      <c r="E121" s="233"/>
      <c r="F121" s="277"/>
      <c r="G121" s="233"/>
      <c r="H121" s="43"/>
      <c r="I121" s="277"/>
      <c r="T121" s="109">
        <v>1917</v>
      </c>
      <c r="U121" s="115"/>
      <c r="V121" s="116"/>
      <c r="W121" s="112">
        <v>1.639</v>
      </c>
    </row>
    <row r="122" spans="3:23" x14ac:dyDescent="0.6">
      <c r="C122" s="233"/>
      <c r="D122" s="233"/>
      <c r="E122" s="233"/>
      <c r="F122" s="277"/>
      <c r="G122" s="233"/>
      <c r="H122" s="43"/>
      <c r="I122" s="277"/>
      <c r="T122" s="109">
        <v>1916</v>
      </c>
      <c r="U122" s="115"/>
      <c r="V122" s="116"/>
      <c r="W122" s="112">
        <v>1.32</v>
      </c>
    </row>
    <row r="123" spans="3:23" x14ac:dyDescent="0.6">
      <c r="C123" s="233"/>
      <c r="D123" s="233"/>
      <c r="E123" s="233"/>
      <c r="F123" s="277"/>
      <c r="G123" s="233"/>
      <c r="H123" s="43"/>
      <c r="I123" s="277"/>
      <c r="T123" s="109">
        <v>1915</v>
      </c>
      <c r="U123" s="115"/>
      <c r="V123" s="116"/>
      <c r="W123" s="112">
        <v>1.1970000000000001</v>
      </c>
    </row>
    <row r="124" spans="3:23" x14ac:dyDescent="0.6">
      <c r="C124" s="233"/>
      <c r="D124" s="233"/>
      <c r="E124" s="233"/>
      <c r="F124" s="277"/>
      <c r="G124" s="233"/>
      <c r="H124" s="43"/>
      <c r="I124" s="277"/>
      <c r="T124" s="109">
        <v>1914</v>
      </c>
      <c r="U124" s="115"/>
      <c r="V124" s="116"/>
      <c r="W124" s="112">
        <v>1.0680000000000001</v>
      </c>
    </row>
    <row r="125" spans="3:23" x14ac:dyDescent="0.6">
      <c r="C125" s="233"/>
      <c r="D125" s="233"/>
      <c r="E125" s="233"/>
      <c r="F125" s="277"/>
      <c r="G125" s="233"/>
      <c r="H125" s="43"/>
      <c r="I125" s="277"/>
      <c r="T125" s="127">
        <v>1913</v>
      </c>
      <c r="U125" s="128"/>
      <c r="V125" s="129"/>
      <c r="W125" s="130">
        <v>1</v>
      </c>
    </row>
    <row r="126" spans="3:23" x14ac:dyDescent="0.6">
      <c r="C126" s="233"/>
      <c r="D126" s="233"/>
      <c r="E126" s="233"/>
      <c r="F126" s="277"/>
      <c r="G126" s="233"/>
    </row>
    <row r="127" spans="3:23" x14ac:dyDescent="0.6">
      <c r="C127" s="233"/>
      <c r="D127" s="233"/>
      <c r="F127" s="277"/>
      <c r="G127" s="233"/>
      <c r="T127" s="277"/>
      <c r="U127" s="277"/>
      <c r="V127" s="279"/>
      <c r="W127" s="278"/>
    </row>
    <row r="128" spans="3:23" x14ac:dyDescent="0.6">
      <c r="C128" s="233"/>
      <c r="D128" s="233"/>
      <c r="F128" s="277"/>
      <c r="G128" s="233"/>
      <c r="U128" s="277"/>
      <c r="V128" s="279"/>
      <c r="W128" s="278"/>
    </row>
    <row r="129" spans="3:23" x14ac:dyDescent="0.6">
      <c r="C129" s="233"/>
      <c r="D129" s="233"/>
      <c r="F129" s="277"/>
      <c r="G129" s="233"/>
      <c r="U129" s="277"/>
      <c r="V129" s="279"/>
      <c r="W129" s="278"/>
    </row>
    <row r="130" spans="3:23" x14ac:dyDescent="0.6">
      <c r="C130" s="233"/>
      <c r="D130" s="233"/>
      <c r="F130" s="277"/>
      <c r="G130" s="233"/>
      <c r="U130" s="277"/>
      <c r="V130" s="279"/>
      <c r="W130" s="278"/>
    </row>
    <row r="131" spans="3:23" x14ac:dyDescent="0.6">
      <c r="C131" s="233"/>
      <c r="D131" s="233"/>
      <c r="F131" s="277"/>
      <c r="G131" s="233"/>
      <c r="U131" s="277"/>
      <c r="V131" s="279"/>
      <c r="W131" s="278"/>
    </row>
    <row r="132" spans="3:23" x14ac:dyDescent="0.6">
      <c r="C132" s="233"/>
      <c r="D132" s="233"/>
      <c r="F132" s="277"/>
      <c r="G132" s="233"/>
      <c r="U132" s="277"/>
      <c r="V132" s="279"/>
      <c r="W132" s="278"/>
    </row>
    <row r="133" spans="3:23" x14ac:dyDescent="0.6">
      <c r="C133" s="233"/>
      <c r="D133" s="233"/>
      <c r="F133" s="277"/>
      <c r="G133" s="233"/>
      <c r="U133" s="277"/>
      <c r="V133" s="279"/>
      <c r="W133" s="278"/>
    </row>
    <row r="134" spans="3:23" x14ac:dyDescent="0.6">
      <c r="C134" s="233"/>
      <c r="D134" s="233"/>
      <c r="F134" s="277"/>
      <c r="G134" s="233"/>
      <c r="U134" s="277"/>
      <c r="V134" s="279"/>
      <c r="W134" s="278"/>
    </row>
    <row r="135" spans="3:23" x14ac:dyDescent="0.6">
      <c r="C135" s="233"/>
      <c r="D135" s="233"/>
      <c r="F135" s="277"/>
      <c r="G135" s="233"/>
      <c r="U135" s="277"/>
      <c r="V135" s="279"/>
      <c r="W135" s="278"/>
    </row>
    <row r="136" spans="3:23" x14ac:dyDescent="0.6">
      <c r="D136" s="233"/>
      <c r="U136" s="277"/>
      <c r="V136" s="279"/>
      <c r="W136" s="278"/>
    </row>
    <row r="137" spans="3:23" x14ac:dyDescent="0.6">
      <c r="D137" s="233"/>
    </row>
    <row r="138" spans="3:23" x14ac:dyDescent="0.6">
      <c r="D138" s="233"/>
    </row>
    <row r="139" spans="3:23" x14ac:dyDescent="0.6">
      <c r="D139" s="233"/>
    </row>
    <row r="140" spans="3:23" x14ac:dyDescent="0.6">
      <c r="D140" s="233"/>
    </row>
    <row r="141" spans="3:23" x14ac:dyDescent="0.6">
      <c r="D141" s="233"/>
    </row>
    <row r="142" spans="3:23" x14ac:dyDescent="0.6">
      <c r="D142" s="233"/>
    </row>
    <row r="143" spans="3:23" x14ac:dyDescent="0.6">
      <c r="D143" s="233"/>
    </row>
    <row r="144" spans="3:23" x14ac:dyDescent="0.6">
      <c r="D144" s="233"/>
    </row>
    <row r="145" spans="4:4" x14ac:dyDescent="0.6">
      <c r="D145" s="233"/>
    </row>
    <row r="146" spans="4:4" x14ac:dyDescent="0.6">
      <c r="D146" s="233"/>
    </row>
    <row r="147" spans="4:4" x14ac:dyDescent="0.6">
      <c r="D147" s="233"/>
    </row>
    <row r="148" spans="4:4" x14ac:dyDescent="0.6">
      <c r="D148" s="233"/>
    </row>
    <row r="149" spans="4:4" x14ac:dyDescent="0.6">
      <c r="D149" s="233"/>
    </row>
    <row r="150" spans="4:4" x14ac:dyDescent="0.6">
      <c r="D150" s="233"/>
    </row>
    <row r="151" spans="4:4" x14ac:dyDescent="0.6">
      <c r="D151" s="233"/>
    </row>
    <row r="152" spans="4:4" x14ac:dyDescent="0.6">
      <c r="D152" s="233"/>
    </row>
    <row r="153" spans="4:4" x14ac:dyDescent="0.6">
      <c r="D153" s="233"/>
    </row>
    <row r="154" spans="4:4" x14ac:dyDescent="0.6">
      <c r="D154" s="233"/>
    </row>
  </sheetData>
  <sheetProtection algorithmName="SHA-512" hashValue="BJDCPgzgblIa0mxt3UVGALMFBYA7V6hX28Srvo2bDgca5tG8h1BmGGzUYRA4MAqCJsuwd5PEapyJcKTj/PPN6w==" saltValue="Nfon4N7UQ8ez74OvanN/FA==" spinCount="100000" sheet="1" objects="1" scenarios="1"/>
  <sortState xmlns:xlrd2="http://schemas.microsoft.com/office/spreadsheetml/2017/richdata2" ref="N103:O135">
    <sortCondition descending="1" ref="O103:O135"/>
  </sortState>
  <mergeCells count="3">
    <mergeCell ref="T3:U3"/>
    <mergeCell ref="T6:U6"/>
    <mergeCell ref="T4:U4"/>
  </mergeCells>
  <pageMargins left="0.70866141732283472" right="0.70866141732283472" top="0.74803149606299213" bottom="0.74803149606299213" header="0.31496062992125984" footer="0.31496062992125984"/>
  <pageSetup paperSize="9" scale="31"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3EEB6-3DC3-437A-B380-735809803E4F}">
  <sheetPr>
    <tabColor rgb="FF264F87"/>
    <pageSetUpPr fitToPage="1"/>
  </sheetPr>
  <dimension ref="A1:CH215"/>
  <sheetViews>
    <sheetView zoomScale="85" zoomScaleNormal="85" workbookViewId="0">
      <pane xSplit="2" topLeftCell="C1" activePane="topRight" state="frozen"/>
      <selection activeCell="M11" sqref="M11:M12"/>
      <selection pane="topRight"/>
    </sheetView>
  </sheetViews>
  <sheetFormatPr baseColWidth="10" defaultColWidth="11.40625" defaultRowHeight="13" x14ac:dyDescent="0.6"/>
  <cols>
    <col min="1" max="1" width="6.7265625" style="1" customWidth="1"/>
    <col min="2" max="2" width="77.7265625" style="1" customWidth="1"/>
    <col min="3" max="60" width="11.40625" style="1"/>
    <col min="61" max="61" width="10.1328125" style="1" customWidth="1"/>
    <col min="62" max="63" width="11.40625" style="1"/>
    <col min="64" max="64" width="14.40625" style="1" bestFit="1" customWidth="1"/>
    <col min="65" max="65" width="11.7265625" style="1" bestFit="1" customWidth="1"/>
    <col min="66" max="71" width="11.40625" style="1"/>
    <col min="72" max="72" width="11.40625" style="1" customWidth="1"/>
    <col min="73" max="73" width="11.40625" style="1"/>
    <col min="74" max="74" width="11.40625" style="1" customWidth="1"/>
    <col min="75" max="77" width="11.40625" style="1"/>
    <col min="78" max="78" width="14.7265625" style="1" customWidth="1"/>
    <col min="79" max="85" width="11.40625" style="1"/>
    <col min="86" max="86" width="14.26953125" style="1" bestFit="1" customWidth="1"/>
    <col min="87" max="87" width="13.1328125" style="1" bestFit="1" customWidth="1"/>
    <col min="88" max="16384" width="11.40625" style="1"/>
  </cols>
  <sheetData>
    <row r="1" spans="1:78" x14ac:dyDescent="0.6">
      <c r="A1" s="59"/>
      <c r="BQ1" s="291"/>
      <c r="BR1" s="290"/>
      <c r="BS1" s="290"/>
      <c r="BT1" s="290"/>
      <c r="BU1" s="290"/>
      <c r="BV1" s="290"/>
      <c r="BW1" s="291"/>
      <c r="BX1" s="290"/>
      <c r="BY1" s="290"/>
      <c r="BZ1" s="290"/>
    </row>
    <row r="2" spans="1:78" x14ac:dyDescent="0.6">
      <c r="A2" s="59"/>
      <c r="BQ2" s="291"/>
      <c r="BR2" s="290"/>
      <c r="BS2" s="290"/>
      <c r="BT2" s="290"/>
      <c r="BU2" s="290"/>
      <c r="BV2" s="290"/>
      <c r="BW2" s="291"/>
      <c r="BX2" s="290"/>
      <c r="BY2" s="290"/>
      <c r="BZ2" s="290"/>
    </row>
    <row r="3" spans="1:78" x14ac:dyDescent="0.6">
      <c r="A3" s="57" t="str">
        <f>Start!$C$6</f>
        <v>Preisindizes nach § 6a Gas-&amp; StromNEV für 2023</v>
      </c>
      <c r="BQ3" s="291"/>
      <c r="BR3" s="290"/>
      <c r="BS3" s="290"/>
      <c r="BT3" s="290"/>
      <c r="BU3" s="290"/>
      <c r="BV3" s="290"/>
      <c r="BW3" s="291"/>
      <c r="BX3" s="290"/>
      <c r="BY3" s="290"/>
      <c r="BZ3" s="290"/>
    </row>
    <row r="4" spans="1:78" x14ac:dyDescent="0.6">
      <c r="A4" s="58" t="s">
        <v>397</v>
      </c>
      <c r="BQ4" s="291"/>
      <c r="BR4" s="290"/>
      <c r="BS4" s="290"/>
      <c r="BT4" s="290"/>
      <c r="BU4" s="290"/>
      <c r="BV4" s="290"/>
      <c r="BW4" s="291"/>
      <c r="BX4" s="290"/>
      <c r="BY4" s="290"/>
      <c r="BZ4" s="290"/>
    </row>
    <row r="5" spans="1:78" x14ac:dyDescent="0.6">
      <c r="A5" s="58" t="s">
        <v>376</v>
      </c>
      <c r="B5" s="273" t="s">
        <v>219</v>
      </c>
      <c r="BQ5" s="291"/>
      <c r="BR5" s="290"/>
      <c r="BS5" s="290"/>
      <c r="BT5" s="290"/>
      <c r="BU5" s="290"/>
      <c r="BV5" s="290"/>
      <c r="BW5" s="291"/>
      <c r="BX5" s="290"/>
      <c r="BY5" s="290"/>
      <c r="BZ5" s="290"/>
    </row>
    <row r="6" spans="1:78" x14ac:dyDescent="0.6">
      <c r="BQ6" s="291"/>
      <c r="BR6" s="290"/>
      <c r="BS6" s="290"/>
      <c r="BT6" s="290"/>
      <c r="BU6" s="290"/>
      <c r="BV6" s="290"/>
      <c r="BW6" s="291"/>
      <c r="BX6" s="290"/>
      <c r="BY6" s="290"/>
      <c r="BZ6" s="290"/>
    </row>
    <row r="7" spans="1:78" x14ac:dyDescent="0.6">
      <c r="BQ7" s="291"/>
      <c r="BR7" s="290"/>
      <c r="BS7" s="290"/>
      <c r="BT7" s="290"/>
      <c r="BU7" s="290"/>
      <c r="BV7" s="290"/>
      <c r="BW7" s="291"/>
      <c r="BX7" s="290"/>
      <c r="BY7" s="290"/>
      <c r="BZ7" s="290"/>
    </row>
    <row r="8" spans="1:78" x14ac:dyDescent="0.6">
      <c r="B8" s="259" t="s">
        <v>374</v>
      </c>
      <c r="C8" s="260">
        <v>1949</v>
      </c>
      <c r="D8" s="260">
        <v>1950</v>
      </c>
      <c r="E8" s="260">
        <v>1951</v>
      </c>
      <c r="F8" s="260">
        <v>1952</v>
      </c>
      <c r="G8" s="260">
        <v>1953</v>
      </c>
      <c r="H8" s="260">
        <v>1954</v>
      </c>
      <c r="I8" s="260">
        <v>1955</v>
      </c>
      <c r="J8" s="260">
        <v>1956</v>
      </c>
      <c r="K8" s="260">
        <v>1957</v>
      </c>
      <c r="L8" s="260">
        <v>1958</v>
      </c>
      <c r="M8" s="260">
        <v>1959</v>
      </c>
      <c r="N8" s="260">
        <v>1960</v>
      </c>
      <c r="O8" s="260">
        <v>1961</v>
      </c>
      <c r="P8" s="260">
        <v>1962</v>
      </c>
      <c r="Q8" s="260">
        <v>1963</v>
      </c>
      <c r="R8" s="260">
        <v>1964</v>
      </c>
      <c r="S8" s="260">
        <v>1965</v>
      </c>
      <c r="T8" s="260">
        <v>1966</v>
      </c>
      <c r="U8" s="260">
        <v>1967</v>
      </c>
      <c r="V8" s="260">
        <v>1968</v>
      </c>
      <c r="W8" s="260">
        <v>1969</v>
      </c>
      <c r="X8" s="260">
        <v>1970</v>
      </c>
      <c r="Y8" s="260">
        <v>1971</v>
      </c>
      <c r="Z8" s="260">
        <v>1972</v>
      </c>
      <c r="AA8" s="260">
        <v>1973</v>
      </c>
      <c r="AB8" s="260">
        <v>1974</v>
      </c>
      <c r="AC8" s="260">
        <v>1975</v>
      </c>
      <c r="AD8" s="260">
        <v>1976</v>
      </c>
      <c r="AE8" s="260">
        <v>1977</v>
      </c>
      <c r="AF8" s="260">
        <v>1978</v>
      </c>
      <c r="AG8" s="260">
        <v>1979</v>
      </c>
      <c r="AH8" s="260">
        <v>1980</v>
      </c>
      <c r="AI8" s="260">
        <v>1981</v>
      </c>
      <c r="AJ8" s="260">
        <v>1982</v>
      </c>
      <c r="AK8" s="260">
        <v>1983</v>
      </c>
      <c r="AL8" s="260">
        <v>1984</v>
      </c>
      <c r="AM8" s="260">
        <v>1985</v>
      </c>
      <c r="AN8" s="260">
        <v>1986</v>
      </c>
      <c r="AO8" s="260">
        <v>1987</v>
      </c>
      <c r="AP8" s="260">
        <v>1988</v>
      </c>
      <c r="AQ8" s="260">
        <v>1989</v>
      </c>
      <c r="AR8" s="260">
        <v>1990</v>
      </c>
      <c r="AS8" s="260">
        <v>1991</v>
      </c>
      <c r="AT8" s="260">
        <v>1992</v>
      </c>
      <c r="AU8" s="260">
        <v>1993</v>
      </c>
      <c r="AV8" s="260">
        <v>1994</v>
      </c>
      <c r="AW8" s="260">
        <v>1995</v>
      </c>
      <c r="AX8" s="260">
        <v>1996</v>
      </c>
      <c r="AY8" s="260">
        <v>1997</v>
      </c>
      <c r="AZ8" s="260">
        <v>1998</v>
      </c>
      <c r="BA8" s="260">
        <v>1999</v>
      </c>
      <c r="BB8" s="260">
        <v>2000</v>
      </c>
      <c r="BC8" s="260">
        <v>2001</v>
      </c>
      <c r="BD8" s="260">
        <v>2002</v>
      </c>
      <c r="BE8" s="260">
        <v>2003</v>
      </c>
      <c r="BF8" s="260">
        <v>2004</v>
      </c>
      <c r="BG8" s="260">
        <v>2005</v>
      </c>
      <c r="BH8" s="260">
        <v>2006</v>
      </c>
      <c r="BI8" s="260">
        <v>2007</v>
      </c>
      <c r="BJ8" s="260">
        <v>2008</v>
      </c>
      <c r="BK8" s="260">
        <v>2009</v>
      </c>
      <c r="BL8" s="260">
        <v>2010</v>
      </c>
      <c r="BM8" s="260">
        <v>2011</v>
      </c>
      <c r="BN8" s="260">
        <v>2012</v>
      </c>
      <c r="BO8" s="260">
        <v>2013</v>
      </c>
      <c r="BP8" s="260">
        <v>2014</v>
      </c>
      <c r="BQ8" s="260">
        <v>2015</v>
      </c>
      <c r="BR8" s="260">
        <v>2016</v>
      </c>
      <c r="BS8" s="260">
        <v>2017</v>
      </c>
      <c r="BT8" s="260">
        <v>2018</v>
      </c>
      <c r="BU8" s="261">
        <v>2019</v>
      </c>
      <c r="BV8" s="261">
        <v>2020</v>
      </c>
      <c r="BW8" s="261">
        <v>2021</v>
      </c>
      <c r="BX8" s="261">
        <v>2022</v>
      </c>
      <c r="BY8" s="261">
        <v>2023</v>
      </c>
    </row>
    <row r="9" spans="1:78" x14ac:dyDescent="0.6">
      <c r="B9" s="262" t="s">
        <v>10</v>
      </c>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89"/>
      <c r="BM9" s="263"/>
      <c r="BN9" s="263"/>
      <c r="BO9" s="263"/>
      <c r="BP9" s="263"/>
      <c r="BQ9" s="289"/>
      <c r="BR9" s="263"/>
      <c r="BS9" s="263"/>
      <c r="BT9" s="263"/>
      <c r="BU9" s="263"/>
      <c r="BV9" s="289"/>
      <c r="BW9" s="263"/>
      <c r="BX9" s="263"/>
      <c r="BY9" s="264"/>
    </row>
    <row r="10" spans="1:78" s="87" customFormat="1" x14ac:dyDescent="0.6">
      <c r="A10" s="1"/>
      <c r="B10" s="265" t="s">
        <v>11</v>
      </c>
      <c r="C10" s="266"/>
      <c r="D10" s="266"/>
      <c r="E10" s="266"/>
      <c r="F10" s="266"/>
      <c r="G10" s="266"/>
      <c r="H10" s="266"/>
      <c r="I10" s="266"/>
      <c r="J10" s="266"/>
      <c r="K10" s="266"/>
      <c r="L10" s="266"/>
      <c r="M10" s="266"/>
      <c r="N10" s="266"/>
      <c r="O10" s="266"/>
      <c r="P10" s="266"/>
      <c r="Q10" s="266"/>
      <c r="R10" s="266"/>
      <c r="S10" s="266"/>
      <c r="T10" s="266"/>
      <c r="U10" s="266"/>
      <c r="V10" s="266">
        <f>IF(ISBLANK(VLOOKUP(V$8,'Basisreihen Destatis 2023 B.''15'!$B$8:$H$95,2,FALSE)),"-",VLOOKUP(V$8,'Basisreihen Destatis 2023 B.''15'!$B$8:$H$95,2,FALSE))</f>
        <v>20.3</v>
      </c>
      <c r="W10" s="266">
        <f>IF(ISBLANK(VLOOKUP(W$8,'Basisreihen Destatis 2023 B.''15'!$B$8:$H$95,2,FALSE)),"-",VLOOKUP(W$8,'Basisreihen Destatis 2023 B.''15'!$B$8:$H$95,2,FALSE))</f>
        <v>21.8</v>
      </c>
      <c r="X10" s="266">
        <f>IF(ISBLANK(VLOOKUP(X$8,'Basisreihen Destatis 2023 B.''15'!$B$8:$H$95,2,FALSE)),"-",VLOOKUP(X$8,'Basisreihen Destatis 2023 B.''15'!$B$8:$H$95,2,FALSE))</f>
        <v>25.8</v>
      </c>
      <c r="Y10" s="266">
        <f>IF(ISBLANK(VLOOKUP(Y$8,'Basisreihen Destatis 2023 B.''15'!$B$8:$H$95,2,FALSE)),"-",VLOOKUP(Y$8,'Basisreihen Destatis 2023 B.''15'!$B$8:$H$95,2,FALSE))</f>
        <v>28.6</v>
      </c>
      <c r="Z10" s="266">
        <f>IF(ISBLANK(VLOOKUP(Z$8,'Basisreihen Destatis 2023 B.''15'!$B$8:$H$95,2,FALSE)),"-",VLOOKUP(Z$8,'Basisreihen Destatis 2023 B.''15'!$B$8:$H$95,2,FALSE))</f>
        <v>30</v>
      </c>
      <c r="AA10" s="266">
        <f>IF(ISBLANK(VLOOKUP(AA$8,'Basisreihen Destatis 2023 B.''15'!$B$8:$H$95,2,FALSE)),"-",VLOOKUP(AA$8,'Basisreihen Destatis 2023 B.''15'!$B$8:$H$95,2,FALSE))</f>
        <v>31.9</v>
      </c>
      <c r="AB10" s="266">
        <f>IF(ISBLANK(VLOOKUP(AB$8,'Basisreihen Destatis 2023 B.''15'!$B$8:$H$95,2,FALSE)),"-",VLOOKUP(AB$8,'Basisreihen Destatis 2023 B.''15'!$B$8:$H$95,2,FALSE))</f>
        <v>33.799999999999997</v>
      </c>
      <c r="AC10" s="266">
        <f>IF(ISBLANK(VLOOKUP(AC$8,'Basisreihen Destatis 2023 B.''15'!$B$8:$H$95,2,FALSE)),"-",VLOOKUP(AC$8,'Basisreihen Destatis 2023 B.''15'!$B$8:$H$95,2,FALSE))</f>
        <v>34.700000000000003</v>
      </c>
      <c r="AD10" s="266">
        <f>IF(ISBLANK(VLOOKUP(AD$8,'Basisreihen Destatis 2023 B.''15'!$B$8:$H$95,2,FALSE)),"-",VLOOKUP(AD$8,'Basisreihen Destatis 2023 B.''15'!$B$8:$H$95,2,FALSE))</f>
        <v>36</v>
      </c>
      <c r="AE10" s="266">
        <f>IF(ISBLANK(VLOOKUP(AE$8,'Basisreihen Destatis 2023 B.''15'!$B$8:$H$95,2,FALSE)),"-",VLOOKUP(AE$8,'Basisreihen Destatis 2023 B.''15'!$B$8:$H$95,2,FALSE))</f>
        <v>37.5</v>
      </c>
      <c r="AF10" s="266">
        <f>IF(ISBLANK(VLOOKUP(AF$8,'Basisreihen Destatis 2023 B.''15'!$B$8:$H$95,2,FALSE)),"-",VLOOKUP(AF$8,'Basisreihen Destatis 2023 B.''15'!$B$8:$H$95,2,FALSE))</f>
        <v>39.200000000000003</v>
      </c>
      <c r="AG10" s="266">
        <f>IF(ISBLANK(VLOOKUP(AG$8,'Basisreihen Destatis 2023 B.''15'!$B$8:$H$95,2,FALSE)),"-",VLOOKUP(AG$8,'Basisreihen Destatis 2023 B.''15'!$B$8:$H$95,2,FALSE))</f>
        <v>42.1</v>
      </c>
      <c r="AH10" s="266">
        <f>IF(ISBLANK(VLOOKUP(AH$8,'Basisreihen Destatis 2023 B.''15'!$B$8:$H$95,2,FALSE)),"-",VLOOKUP(AH$8,'Basisreihen Destatis 2023 B.''15'!$B$8:$H$95,2,FALSE))</f>
        <v>46.4</v>
      </c>
      <c r="AI10" s="266">
        <f>IF(ISBLANK(VLOOKUP(AI$8,'Basisreihen Destatis 2023 B.''15'!$B$8:$H$95,2,FALSE)),"-",VLOOKUP(AI$8,'Basisreihen Destatis 2023 B.''15'!$B$8:$H$95,2,FALSE))</f>
        <v>49.2</v>
      </c>
      <c r="AJ10" s="266">
        <f>IF(ISBLANK(VLOOKUP(AJ$8,'Basisreihen Destatis 2023 B.''15'!$B$8:$H$95,2,FALSE)),"-",VLOOKUP(AJ$8,'Basisreihen Destatis 2023 B.''15'!$B$8:$H$95,2,FALSE))</f>
        <v>51.2</v>
      </c>
      <c r="AK10" s="266">
        <f>IF(ISBLANK(VLOOKUP(AK$8,'Basisreihen Destatis 2023 B.''15'!$B$8:$H$95,2,FALSE)),"-",VLOOKUP(AK$8,'Basisreihen Destatis 2023 B.''15'!$B$8:$H$95,2,FALSE))</f>
        <v>52.1</v>
      </c>
      <c r="AL10" s="266">
        <f>IF(ISBLANK(VLOOKUP(AL$8,'Basisreihen Destatis 2023 B.''15'!$B$8:$H$95,2,FALSE)),"-",VLOOKUP(AL$8,'Basisreihen Destatis 2023 B.''15'!$B$8:$H$95,2,FALSE))</f>
        <v>53.2</v>
      </c>
      <c r="AM10" s="266">
        <f>IF(ISBLANK(VLOOKUP(AM$8,'Basisreihen Destatis 2023 B.''15'!$B$8:$H$95,2,FALSE)),"-",VLOOKUP(AM$8,'Basisreihen Destatis 2023 B.''15'!$B$8:$H$95,2,FALSE))</f>
        <v>53.5</v>
      </c>
      <c r="AN10" s="266">
        <f>IF(ISBLANK(VLOOKUP(AN$8,'Basisreihen Destatis 2023 B.''15'!$B$8:$H$95,2,FALSE)),"-",VLOOKUP(AN$8,'Basisreihen Destatis 2023 B.''15'!$B$8:$H$95,2,FALSE))</f>
        <v>54.6</v>
      </c>
      <c r="AO10" s="266">
        <f>IF(ISBLANK(VLOOKUP(AO$8,'Basisreihen Destatis 2023 B.''15'!$B$8:$H$95,2,FALSE)),"-",VLOOKUP(AO$8,'Basisreihen Destatis 2023 B.''15'!$B$8:$H$95,2,FALSE))</f>
        <v>55.8</v>
      </c>
      <c r="AP10" s="266">
        <f>IF(ISBLANK(VLOOKUP(AP$8,'Basisreihen Destatis 2023 B.''15'!$B$8:$H$95,2,FALSE)),"-",VLOOKUP(AP$8,'Basisreihen Destatis 2023 B.''15'!$B$8:$H$95,2,FALSE))</f>
        <v>57.1</v>
      </c>
      <c r="AQ10" s="266">
        <f>IF(ISBLANK(VLOOKUP(AQ$8,'Basisreihen Destatis 2023 B.''15'!$B$8:$H$95,2,FALSE)),"-",VLOOKUP(AQ$8,'Basisreihen Destatis 2023 B.''15'!$B$8:$H$95,2,FALSE))</f>
        <v>59.1</v>
      </c>
      <c r="AR10" s="266">
        <f>IF(ISBLANK(VLOOKUP(AR$8,'Basisreihen Destatis 2023 B.''15'!$B$8:$H$95,2,FALSE)),"-",VLOOKUP(AR$8,'Basisreihen Destatis 2023 B.''15'!$B$8:$H$95,2,FALSE))</f>
        <v>62.7</v>
      </c>
      <c r="AS10" s="266">
        <f>IF(ISBLANK(VLOOKUP(AS$8,'Basisreihen Destatis 2023 B.''15'!$B$8:$H$95,2,FALSE)),"-",VLOOKUP(AS$8,'Basisreihen Destatis 2023 B.''15'!$B$8:$H$95,2,FALSE))</f>
        <v>66.5</v>
      </c>
      <c r="AT10" s="266">
        <f>IF(ISBLANK(VLOOKUP(AT$8,'Basisreihen Destatis 2023 B.''15'!$B$8:$H$95,2,FALSE)),"-",VLOOKUP(AT$8,'Basisreihen Destatis 2023 B.''15'!$B$8:$H$95,2,FALSE))</f>
        <v>70.7</v>
      </c>
      <c r="AU10" s="266">
        <f>IF(ISBLANK(VLOOKUP(AU$8,'Basisreihen Destatis 2023 B.''15'!$B$8:$H$95,2,FALSE)),"-",VLOOKUP(AU$8,'Basisreihen Destatis 2023 B.''15'!$B$8:$H$95,2,FALSE))</f>
        <v>73.099999999999994</v>
      </c>
      <c r="AV10" s="266">
        <f>IF(ISBLANK(VLOOKUP(AV$8,'Basisreihen Destatis 2023 B.''15'!$B$8:$H$95,2,FALSE)),"-",VLOOKUP(AV$8,'Basisreihen Destatis 2023 B.''15'!$B$8:$H$95,2,FALSE))</f>
        <v>74.599999999999994</v>
      </c>
      <c r="AW10" s="266">
        <f>IF(ISBLANK(VLOOKUP(AW$8,'Basisreihen Destatis 2023 B.''15'!$B$8:$H$95,2,FALSE)),"-",VLOOKUP(AW$8,'Basisreihen Destatis 2023 B.''15'!$B$8:$H$95,2,FALSE))</f>
        <v>76.3</v>
      </c>
      <c r="AX10" s="266">
        <f>IF(ISBLANK(VLOOKUP(AX$8,'Basisreihen Destatis 2023 B.''15'!$B$8:$H$95,2,FALSE)),"-",VLOOKUP(AX$8,'Basisreihen Destatis 2023 B.''15'!$B$8:$H$95,2,FALSE))</f>
        <v>76.5</v>
      </c>
      <c r="AY10" s="266">
        <f>IF(ISBLANK(VLOOKUP(AY$8,'Basisreihen Destatis 2023 B.''15'!$B$8:$H$95,2,FALSE)),"-",VLOOKUP(AY$8,'Basisreihen Destatis 2023 B.''15'!$B$8:$H$95,2,FALSE))</f>
        <v>76.099999999999994</v>
      </c>
      <c r="AZ10" s="266">
        <f>IF(ISBLANK(VLOOKUP(AZ$8,'Basisreihen Destatis 2023 B.''15'!$B$8:$H$95,2,FALSE)),"-",VLOOKUP(AZ$8,'Basisreihen Destatis 2023 B.''15'!$B$8:$H$95,2,FALSE))</f>
        <v>75.7</v>
      </c>
      <c r="BA10" s="266">
        <f>IF(ISBLANK(VLOOKUP(BA$8,'Basisreihen Destatis 2023 B.''15'!$B$8:$H$95,2,FALSE)),"-",VLOOKUP(BA$8,'Basisreihen Destatis 2023 B.''15'!$B$8:$H$95,2,FALSE))</f>
        <v>75.3</v>
      </c>
      <c r="BB10" s="266">
        <f>IF(ISBLANK(VLOOKUP(BB$8,'Basisreihen Destatis 2023 B.''15'!$B$8:$H$95,2,FALSE)),"-",VLOOKUP(BB$8,'Basisreihen Destatis 2023 B.''15'!$B$8:$H$95,2,FALSE))</f>
        <v>75.8</v>
      </c>
      <c r="BC10" s="266">
        <f>IF(ISBLANK(VLOOKUP(BC$8,'Basisreihen Destatis 2023 B.''15'!$B$8:$H$95,2,FALSE)),"-",VLOOKUP(BC$8,'Basisreihen Destatis 2023 B.''15'!$B$8:$H$95,2,FALSE))</f>
        <v>76.099999999999994</v>
      </c>
      <c r="BD10" s="266">
        <f>IF(ISBLANK(VLOOKUP(BD$8,'Basisreihen Destatis 2023 B.''15'!$B$8:$H$95,2,FALSE)),"-",VLOOKUP(BD$8,'Basisreihen Destatis 2023 B.''15'!$B$8:$H$95,2,FALSE))</f>
        <v>76.3</v>
      </c>
      <c r="BE10" s="266">
        <f>IF(ISBLANK(VLOOKUP(BE$8,'Basisreihen Destatis 2023 B.''15'!$B$8:$H$95,2,FALSE)),"-",VLOOKUP(BE$8,'Basisreihen Destatis 2023 B.''15'!$B$8:$H$95,2,FALSE))</f>
        <v>76.5</v>
      </c>
      <c r="BF10" s="266">
        <f>IF(ISBLANK(VLOOKUP(BF$8,'Basisreihen Destatis 2023 B.''15'!$B$8:$H$95,2,FALSE)),"-",VLOOKUP(BF$8,'Basisreihen Destatis 2023 B.''15'!$B$8:$H$95,2,FALSE))</f>
        <v>77.599999999999994</v>
      </c>
      <c r="BG10" s="266">
        <f>IF(ISBLANK(VLOOKUP(BG$8,'Basisreihen Destatis 2023 B.''15'!$B$8:$H$95,2,FALSE)),"-",VLOOKUP(BG$8,'Basisreihen Destatis 2023 B.''15'!$B$8:$H$95,2,FALSE))</f>
        <v>79.2</v>
      </c>
      <c r="BH10" s="266">
        <f>IF(ISBLANK(VLOOKUP(BH$8,'Basisreihen Destatis 2023 B.''15'!$B$8:$H$95,2,FALSE)),"-",VLOOKUP(BH$8,'Basisreihen Destatis 2023 B.''15'!$B$8:$H$95,2,FALSE))</f>
        <v>81.099999999999994</v>
      </c>
      <c r="BI10" s="266">
        <f>IF(ISBLANK(VLOOKUP(BI$8,'Basisreihen Destatis 2023 B.''15'!$B$8:$H$95,2,FALSE)),"-",VLOOKUP(BI$8,'Basisreihen Destatis 2023 B.''15'!$B$8:$H$95,2,FALSE))</f>
        <v>84.6</v>
      </c>
      <c r="BJ10" s="266">
        <f>IF(ISBLANK(VLOOKUP(BJ$8,'Basisreihen Destatis 2023 B.''15'!$B$8:$H$95,2,FALSE)),"-",VLOOKUP(BJ$8,'Basisreihen Destatis 2023 B.''15'!$B$8:$H$95,2,FALSE))</f>
        <v>87.8</v>
      </c>
      <c r="BK10" s="266">
        <f>IF(ISBLANK(VLOOKUP(BK$8,'Basisreihen Destatis 2023 B.''15'!$B$8:$H$95,2,FALSE)),"-",VLOOKUP(BK$8,'Basisreihen Destatis 2023 B.''15'!$B$8:$H$95,2,FALSE))</f>
        <v>88.7</v>
      </c>
      <c r="BL10" s="266">
        <f>IF(ISBLANK(VLOOKUP(BL$8,'Basisreihen Destatis 2023 B.''15'!$B$8:$H$95,2,FALSE)),"-",VLOOKUP(BL$8,'Basisreihen Destatis 2023 B.''15'!$B$8:$H$95,2,FALSE))</f>
        <v>89.7</v>
      </c>
      <c r="BM10" s="266">
        <f>IF(ISBLANK(VLOOKUP(BM$8,'Basisreihen Destatis 2023 B.''15'!$B$8:$H$95,2,FALSE)),"-",VLOOKUP(BM$8,'Basisreihen Destatis 2023 B.''15'!$B$8:$H$95,2,FALSE))</f>
        <v>92.5</v>
      </c>
      <c r="BN10" s="266">
        <f>IF(ISBLANK(VLOOKUP(BN$8,'Basisreihen Destatis 2023 B.''15'!$B$8:$H$95,2,FALSE)),"-",VLOOKUP(BN$8,'Basisreihen Destatis 2023 B.''15'!$B$8:$H$95,2,FALSE))</f>
        <v>94.8</v>
      </c>
      <c r="BO10" s="266">
        <f>IF(ISBLANK(VLOOKUP(BO$8,'Basisreihen Destatis 2023 B.''15'!$B$8:$H$95,2,FALSE)),"-",VLOOKUP(BO$8,'Basisreihen Destatis 2023 B.''15'!$B$8:$H$95,2,FALSE))</f>
        <v>96.6</v>
      </c>
      <c r="BP10" s="266">
        <f>IF(ISBLANK(VLOOKUP(BP$8,'Basisreihen Destatis 2023 B.''15'!$B$8:$H$95,2,FALSE)),"-",VLOOKUP(BP$8,'Basisreihen Destatis 2023 B.''15'!$B$8:$H$95,2,FALSE))</f>
        <v>98.4</v>
      </c>
      <c r="BQ10" s="266">
        <f>IF(ISBLANK(VLOOKUP(BQ$8,'Basisreihen Destatis 2023 B.''15'!$B$8:$H$95,2,FALSE)),"-",VLOOKUP(BQ$8,'Basisreihen Destatis 2023 B.''15'!$B$8:$H$95,2,FALSE))</f>
        <v>100</v>
      </c>
      <c r="BR10" s="266">
        <f>IF(ISBLANK(VLOOKUP(BR$8,'Basisreihen Destatis 2023 B.''15'!$B$8:$H$95,2,FALSE)),"-",VLOOKUP(BR$8,'Basisreihen Destatis 2023 B.''15'!$B$8:$H$95,2,FALSE))</f>
        <v>102.1</v>
      </c>
      <c r="BS10" s="266">
        <f>IF(ISBLANK(VLOOKUP(BS$8,'Basisreihen Destatis 2023 B.''15'!$B$8:$H$95,2,FALSE)),"-",VLOOKUP(BS$8,'Basisreihen Destatis 2023 B.''15'!$B$8:$H$95,2,FALSE))</f>
        <v>105.5</v>
      </c>
      <c r="BT10" s="266">
        <f>IF(ISBLANK(VLOOKUP(BT$8,'Basisreihen Destatis 2023 B.''15'!$B$8:$H$95,2,FALSE)),"-",VLOOKUP(BT$8,'Basisreihen Destatis 2023 B.''15'!$B$8:$H$95,2,FALSE))</f>
        <v>110.2</v>
      </c>
      <c r="BU10" s="266">
        <f>IF(ISBLANK(VLOOKUP(BU$8,'Basisreihen Destatis 2023 B.''15'!$B$8:$H$95,2,FALSE)),"-",VLOOKUP(BU$8,'Basisreihen Destatis 2023 B.''15'!$B$8:$H$95,2,FALSE))</f>
        <v>115.1</v>
      </c>
      <c r="BV10" s="266">
        <f>IF(ISBLANK(VLOOKUP(BV$8,'Basisreihen Destatis 2023 B.''15'!$B$8:$H$95,2,FALSE)),"-",VLOOKUP(BV$8,'Basisreihen Destatis 2023 B.''15'!$B$8:$H$95,2,FALSE))</f>
        <v>118.4</v>
      </c>
      <c r="BW10" s="266">
        <f>IF(ISBLANK(VLOOKUP(BW$8,'Basisreihen Destatis 2023 B.''15'!$B$8:$H$95,2,FALSE)),"-",VLOOKUP(BW$8,'Basisreihen Destatis 2023 B.''15'!$B$8:$H$95,2,FALSE))</f>
        <v>128.1</v>
      </c>
      <c r="BX10" s="266">
        <f>IF(ISBLANK(VLOOKUP(BX$8,'Basisreihen Destatis 2023 B.''15'!$B$8:$H$95,2,FALSE)),"-",VLOOKUP(BX$8,'Basisreihen Destatis 2023 B.''15'!$B$8:$H$95,2,FALSE))</f>
        <v>150.6</v>
      </c>
      <c r="BY10" s="267">
        <f>IF(ISBLANK(VLOOKUP(BY$8,'Basisreihen Destatis 2023 B.''15'!$B$8:$H$95,2,FALSE)),"-",VLOOKUP(BY$8,'Basisreihen Destatis 2023 B.''15'!$B$8:$H$95,2,FALSE))</f>
        <v>162.69999999999999</v>
      </c>
    </row>
    <row r="11" spans="1:78" s="87" customFormat="1" x14ac:dyDescent="0.6">
      <c r="A11" s="1"/>
      <c r="B11" s="265" t="s">
        <v>16</v>
      </c>
      <c r="C11" s="266"/>
      <c r="D11" s="266"/>
      <c r="E11" s="266"/>
      <c r="F11" s="266"/>
      <c r="G11" s="266"/>
      <c r="H11" s="266"/>
      <c r="I11" s="266"/>
      <c r="J11" s="266"/>
      <c r="K11" s="266"/>
      <c r="L11" s="266"/>
      <c r="M11" s="266"/>
      <c r="N11" s="266"/>
      <c r="O11" s="266"/>
      <c r="P11" s="266"/>
      <c r="Q11" s="266"/>
      <c r="R11" s="266"/>
      <c r="S11" s="266"/>
      <c r="T11" s="266"/>
      <c r="U11" s="266"/>
      <c r="V11" s="266">
        <f>IF(ISBLANK(VLOOKUP(V$8,'Basisreihen Destatis 2023 B.''15'!$B$8:$H$95,3,FALSE)),"-",VLOOKUP(V$8,'Basisreihen Destatis 2023 B.''15'!$B$8:$H$95,3,FALSE))</f>
        <v>29.3</v>
      </c>
      <c r="W11" s="266">
        <f>IF(ISBLANK(VLOOKUP(W$8,'Basisreihen Destatis 2023 B.''15'!$B$8:$H$95,3,FALSE)),"-",VLOOKUP(W$8,'Basisreihen Destatis 2023 B.''15'!$B$8:$H$95,3,FALSE))</f>
        <v>30.6</v>
      </c>
      <c r="X11" s="266">
        <f>IF(ISBLANK(VLOOKUP(X$8,'Basisreihen Destatis 2023 B.''15'!$B$8:$H$95,3,FALSE)),"-",VLOOKUP(X$8,'Basisreihen Destatis 2023 B.''15'!$B$8:$H$95,3,FALSE))</f>
        <v>35.799999999999997</v>
      </c>
      <c r="Y11" s="266">
        <f>IF(ISBLANK(VLOOKUP(Y$8,'Basisreihen Destatis 2023 B.''15'!$B$8:$H$95,3,FALSE)),"-",VLOOKUP(Y$8,'Basisreihen Destatis 2023 B.''15'!$B$8:$H$95,3,FALSE))</f>
        <v>38.700000000000003</v>
      </c>
      <c r="Z11" s="266">
        <f>IF(ISBLANK(VLOOKUP(Z$8,'Basisreihen Destatis 2023 B.''15'!$B$8:$H$95,3,FALSE)),"-",VLOOKUP(Z$8,'Basisreihen Destatis 2023 B.''15'!$B$8:$H$95,3,FALSE))</f>
        <v>40</v>
      </c>
      <c r="AA11" s="266">
        <f>IF(ISBLANK(VLOOKUP(AA$8,'Basisreihen Destatis 2023 B.''15'!$B$8:$H$95,3,FALSE)),"-",VLOOKUP(AA$8,'Basisreihen Destatis 2023 B.''15'!$B$8:$H$95,3,FALSE))</f>
        <v>41.6</v>
      </c>
      <c r="AB11" s="266">
        <f>IF(ISBLANK(VLOOKUP(AB$8,'Basisreihen Destatis 2023 B.''15'!$B$8:$H$95,3,FALSE)),"-",VLOOKUP(AB$8,'Basisreihen Destatis 2023 B.''15'!$B$8:$H$95,3,FALSE))</f>
        <v>44.4</v>
      </c>
      <c r="AC11" s="266">
        <f>IF(ISBLANK(VLOOKUP(AC$8,'Basisreihen Destatis 2023 B.''15'!$B$8:$H$95,3,FALSE)),"-",VLOOKUP(AC$8,'Basisreihen Destatis 2023 B.''15'!$B$8:$H$95,3,FALSE))</f>
        <v>45.2</v>
      </c>
      <c r="AD11" s="266">
        <f>IF(ISBLANK(VLOOKUP(AD$8,'Basisreihen Destatis 2023 B.''15'!$B$8:$H$95,3,FALSE)),"-",VLOOKUP(AD$8,'Basisreihen Destatis 2023 B.''15'!$B$8:$H$95,3,FALSE))</f>
        <v>46.2</v>
      </c>
      <c r="AE11" s="266">
        <f>IF(ISBLANK(VLOOKUP(AE$8,'Basisreihen Destatis 2023 B.''15'!$B$8:$H$95,3,FALSE)),"-",VLOOKUP(AE$8,'Basisreihen Destatis 2023 B.''15'!$B$8:$H$95,3,FALSE))</f>
        <v>47.8</v>
      </c>
      <c r="AF11" s="266">
        <f>IF(ISBLANK(VLOOKUP(AF$8,'Basisreihen Destatis 2023 B.''15'!$B$8:$H$95,3,FALSE)),"-",VLOOKUP(AF$8,'Basisreihen Destatis 2023 B.''15'!$B$8:$H$95,3,FALSE))</f>
        <v>50.5</v>
      </c>
      <c r="AG11" s="266">
        <f>IF(ISBLANK(VLOOKUP(AG$8,'Basisreihen Destatis 2023 B.''15'!$B$8:$H$95,3,FALSE)),"-",VLOOKUP(AG$8,'Basisreihen Destatis 2023 B.''15'!$B$8:$H$95,3,FALSE))</f>
        <v>55.5</v>
      </c>
      <c r="AH11" s="266">
        <f>IF(ISBLANK(VLOOKUP(AH$8,'Basisreihen Destatis 2023 B.''15'!$B$8:$H$95,3,FALSE)),"-",VLOOKUP(AH$8,'Basisreihen Destatis 2023 B.''15'!$B$8:$H$95,3,FALSE))</f>
        <v>61.4</v>
      </c>
      <c r="AI11" s="266">
        <f>IF(ISBLANK(VLOOKUP(AI$8,'Basisreihen Destatis 2023 B.''15'!$B$8:$H$95,3,FALSE)),"-",VLOOKUP(AI$8,'Basisreihen Destatis 2023 B.''15'!$B$8:$H$95,3,FALSE))</f>
        <v>63.1</v>
      </c>
      <c r="AJ11" s="266">
        <f>IF(ISBLANK(VLOOKUP(AJ$8,'Basisreihen Destatis 2023 B.''15'!$B$8:$H$95,3,FALSE)),"-",VLOOKUP(AJ$8,'Basisreihen Destatis 2023 B.''15'!$B$8:$H$95,3,FALSE))</f>
        <v>61.9</v>
      </c>
      <c r="AK11" s="266">
        <f>IF(ISBLANK(VLOOKUP(AK$8,'Basisreihen Destatis 2023 B.''15'!$B$8:$H$95,3,FALSE)),"-",VLOOKUP(AK$8,'Basisreihen Destatis 2023 B.''15'!$B$8:$H$95,3,FALSE))</f>
        <v>61.6</v>
      </c>
      <c r="AL11" s="266">
        <f>IF(ISBLANK(VLOOKUP(AL$8,'Basisreihen Destatis 2023 B.''15'!$B$8:$H$95,3,FALSE)),"-",VLOOKUP(AL$8,'Basisreihen Destatis 2023 B.''15'!$B$8:$H$95,3,FALSE))</f>
        <v>62.4</v>
      </c>
      <c r="AM11" s="266">
        <f>IF(ISBLANK(VLOOKUP(AM$8,'Basisreihen Destatis 2023 B.''15'!$B$8:$H$95,3,FALSE)),"-",VLOOKUP(AM$8,'Basisreihen Destatis 2023 B.''15'!$B$8:$H$95,3,FALSE))</f>
        <v>62.5</v>
      </c>
      <c r="AN11" s="266">
        <f>IF(ISBLANK(VLOOKUP(AN$8,'Basisreihen Destatis 2023 B.''15'!$B$8:$H$95,3,FALSE)),"-",VLOOKUP(AN$8,'Basisreihen Destatis 2023 B.''15'!$B$8:$H$95,3,FALSE))</f>
        <v>63.9</v>
      </c>
      <c r="AO11" s="266">
        <f>IF(ISBLANK(VLOOKUP(AO$8,'Basisreihen Destatis 2023 B.''15'!$B$8:$H$95,3,FALSE)),"-",VLOOKUP(AO$8,'Basisreihen Destatis 2023 B.''15'!$B$8:$H$95,3,FALSE))</f>
        <v>65.099999999999994</v>
      </c>
      <c r="AP11" s="266">
        <f>IF(ISBLANK(VLOOKUP(AP$8,'Basisreihen Destatis 2023 B.''15'!$B$8:$H$95,3,FALSE)),"-",VLOOKUP(AP$8,'Basisreihen Destatis 2023 B.''15'!$B$8:$H$95,3,FALSE))</f>
        <v>66</v>
      </c>
      <c r="AQ11" s="266">
        <f>IF(ISBLANK(VLOOKUP(AQ$8,'Basisreihen Destatis 2023 B.''15'!$B$8:$H$95,3,FALSE)),"-",VLOOKUP(AQ$8,'Basisreihen Destatis 2023 B.''15'!$B$8:$H$95,3,FALSE))</f>
        <v>68</v>
      </c>
      <c r="AR11" s="266">
        <f>IF(ISBLANK(VLOOKUP(AR$8,'Basisreihen Destatis 2023 B.''15'!$B$8:$H$95,3,FALSE)),"-",VLOOKUP(AR$8,'Basisreihen Destatis 2023 B.''15'!$B$8:$H$95,3,FALSE))</f>
        <v>72.599999999999994</v>
      </c>
      <c r="AS11" s="266">
        <f>IF(ISBLANK(VLOOKUP(AS$8,'Basisreihen Destatis 2023 B.''15'!$B$8:$H$95,3,FALSE)),"-",VLOOKUP(AS$8,'Basisreihen Destatis 2023 B.''15'!$B$8:$H$95,3,FALSE))</f>
        <v>77.900000000000006</v>
      </c>
      <c r="AT11" s="266">
        <f>IF(ISBLANK(VLOOKUP(AT$8,'Basisreihen Destatis 2023 B.''15'!$B$8:$H$95,3,FALSE)),"-",VLOOKUP(AT$8,'Basisreihen Destatis 2023 B.''15'!$B$8:$H$95,3,FALSE))</f>
        <v>82.9</v>
      </c>
      <c r="AU11" s="266">
        <f>IF(ISBLANK(VLOOKUP(AU$8,'Basisreihen Destatis 2023 B.''15'!$B$8:$H$95,3,FALSE)),"-",VLOOKUP(AU$8,'Basisreihen Destatis 2023 B.''15'!$B$8:$H$95,3,FALSE))</f>
        <v>85.3</v>
      </c>
      <c r="AV11" s="266">
        <f>IF(ISBLANK(VLOOKUP(AV$8,'Basisreihen Destatis 2023 B.''15'!$B$8:$H$95,3,FALSE)),"-",VLOOKUP(AV$8,'Basisreihen Destatis 2023 B.''15'!$B$8:$H$95,3,FALSE))</f>
        <v>86.3</v>
      </c>
      <c r="AW11" s="266">
        <f>IF(ISBLANK(VLOOKUP(AW$8,'Basisreihen Destatis 2023 B.''15'!$B$8:$H$95,3,FALSE)),"-",VLOOKUP(AW$8,'Basisreihen Destatis 2023 B.''15'!$B$8:$H$95,3,FALSE))</f>
        <v>87.1</v>
      </c>
      <c r="AX11" s="266">
        <f>IF(ISBLANK(VLOOKUP(AX$8,'Basisreihen Destatis 2023 B.''15'!$B$8:$H$95,3,FALSE)),"-",VLOOKUP(AX$8,'Basisreihen Destatis 2023 B.''15'!$B$8:$H$95,3,FALSE))</f>
        <v>85.6</v>
      </c>
      <c r="AY11" s="266">
        <f>IF(ISBLANK(VLOOKUP(AY$8,'Basisreihen Destatis 2023 B.''15'!$B$8:$H$95,3,FALSE)),"-",VLOOKUP(AY$8,'Basisreihen Destatis 2023 B.''15'!$B$8:$H$95,3,FALSE))</f>
        <v>84.1</v>
      </c>
      <c r="AZ11" s="266">
        <f>IF(ISBLANK(VLOOKUP(AZ$8,'Basisreihen Destatis 2023 B.''15'!$B$8:$H$95,3,FALSE)),"-",VLOOKUP(AZ$8,'Basisreihen Destatis 2023 B.''15'!$B$8:$H$95,3,FALSE))</f>
        <v>82.6</v>
      </c>
      <c r="BA11" s="266">
        <f>IF(ISBLANK(VLOOKUP(BA$8,'Basisreihen Destatis 2023 B.''15'!$B$8:$H$95,3,FALSE)),"-",VLOOKUP(BA$8,'Basisreihen Destatis 2023 B.''15'!$B$8:$H$95,3,FALSE))</f>
        <v>82.2</v>
      </c>
      <c r="BB11" s="266">
        <f>IF(ISBLANK(VLOOKUP(BB$8,'Basisreihen Destatis 2023 B.''15'!$B$8:$H$95,3,FALSE)),"-",VLOOKUP(BB$8,'Basisreihen Destatis 2023 B.''15'!$B$8:$H$95,3,FALSE))</f>
        <v>82.4</v>
      </c>
      <c r="BC11" s="266">
        <f>IF(ISBLANK(VLOOKUP(BC$8,'Basisreihen Destatis 2023 B.''15'!$B$8:$H$95,3,FALSE)),"-",VLOOKUP(BC$8,'Basisreihen Destatis 2023 B.''15'!$B$8:$H$95,3,FALSE))</f>
        <v>82.2</v>
      </c>
      <c r="BD11" s="266">
        <f>IF(ISBLANK(VLOOKUP(BD$8,'Basisreihen Destatis 2023 B.''15'!$B$8:$H$95,3,FALSE)),"-",VLOOKUP(BD$8,'Basisreihen Destatis 2023 B.''15'!$B$8:$H$95,3,FALSE))</f>
        <v>82</v>
      </c>
      <c r="BE11" s="266">
        <f>IF(ISBLANK(VLOOKUP(BE$8,'Basisreihen Destatis 2023 B.''15'!$B$8:$H$95,3,FALSE)),"-",VLOOKUP(BE$8,'Basisreihen Destatis 2023 B.''15'!$B$8:$H$95,3,FALSE))</f>
        <v>81.7</v>
      </c>
      <c r="BF11" s="266">
        <f>IF(ISBLANK(VLOOKUP(BF$8,'Basisreihen Destatis 2023 B.''15'!$B$8:$H$95,3,FALSE)),"-",VLOOKUP(BF$8,'Basisreihen Destatis 2023 B.''15'!$B$8:$H$95,3,FALSE))</f>
        <v>81.7</v>
      </c>
      <c r="BG11" s="266">
        <f>IF(ISBLANK(VLOOKUP(BG$8,'Basisreihen Destatis 2023 B.''15'!$B$8:$H$95,3,FALSE)),"-",VLOOKUP(BG$8,'Basisreihen Destatis 2023 B.''15'!$B$8:$H$95,3,FALSE))</f>
        <v>81.8</v>
      </c>
      <c r="BH11" s="266">
        <f>IF(ISBLANK(VLOOKUP(BH$8,'Basisreihen Destatis 2023 B.''15'!$B$8:$H$95,3,FALSE)),"-",VLOOKUP(BH$8,'Basisreihen Destatis 2023 B.''15'!$B$8:$H$95,3,FALSE))</f>
        <v>83.8</v>
      </c>
      <c r="BI11" s="266">
        <f>IF(ISBLANK(VLOOKUP(BI$8,'Basisreihen Destatis 2023 B.''15'!$B$8:$H$95,3,FALSE)),"-",VLOOKUP(BI$8,'Basisreihen Destatis 2023 B.''15'!$B$8:$H$95,3,FALSE))</f>
        <v>86.4</v>
      </c>
      <c r="BJ11" s="266">
        <f>IF(ISBLANK(VLOOKUP(BJ$8,'Basisreihen Destatis 2023 B.''15'!$B$8:$H$95,3,FALSE)),"-",VLOOKUP(BJ$8,'Basisreihen Destatis 2023 B.''15'!$B$8:$H$95,3,FALSE))</f>
        <v>89</v>
      </c>
      <c r="BK11" s="266">
        <f>IF(ISBLANK(VLOOKUP(BK$8,'Basisreihen Destatis 2023 B.''15'!$B$8:$H$95,3,FALSE)),"-",VLOOKUP(BK$8,'Basisreihen Destatis 2023 B.''15'!$B$8:$H$95,3,FALSE))</f>
        <v>90.5</v>
      </c>
      <c r="BL11" s="266">
        <f>IF(ISBLANK(VLOOKUP(BL$8,'Basisreihen Destatis 2023 B.''15'!$B$8:$H$95,3,FALSE)),"-",VLOOKUP(BL$8,'Basisreihen Destatis 2023 B.''15'!$B$8:$H$95,3,FALSE))</f>
        <v>91</v>
      </c>
      <c r="BM11" s="266">
        <f>IF(ISBLANK(VLOOKUP(BM$8,'Basisreihen Destatis 2023 B.''15'!$B$8:$H$95,3,FALSE)),"-",VLOOKUP(BM$8,'Basisreihen Destatis 2023 B.''15'!$B$8:$H$95,3,FALSE))</f>
        <v>92.7</v>
      </c>
      <c r="BN11" s="266">
        <f>IF(ISBLANK(VLOOKUP(BN$8,'Basisreihen Destatis 2023 B.''15'!$B$8:$H$95,3,FALSE)),"-",VLOOKUP(BN$8,'Basisreihen Destatis 2023 B.''15'!$B$8:$H$95,3,FALSE))</f>
        <v>95.1</v>
      </c>
      <c r="BO11" s="266">
        <f>IF(ISBLANK(VLOOKUP(BO$8,'Basisreihen Destatis 2023 B.''15'!$B$8:$H$95,3,FALSE)),"-",VLOOKUP(BO$8,'Basisreihen Destatis 2023 B.''15'!$B$8:$H$95,3,FALSE))</f>
        <v>96.7</v>
      </c>
      <c r="BP11" s="266">
        <f>IF(ISBLANK(VLOOKUP(BP$8,'Basisreihen Destatis 2023 B.''15'!$B$8:$H$95,3,FALSE)),"-",VLOOKUP(BP$8,'Basisreihen Destatis 2023 B.''15'!$B$8:$H$95,3,FALSE))</f>
        <v>98.2</v>
      </c>
      <c r="BQ11" s="266">
        <f>IF(ISBLANK(VLOOKUP(BQ$8,'Basisreihen Destatis 2023 B.''15'!$B$8:$H$95,3,FALSE)),"-",VLOOKUP(BQ$8,'Basisreihen Destatis 2023 B.''15'!$B$8:$H$95,3,FALSE))</f>
        <v>100</v>
      </c>
      <c r="BR11" s="266">
        <f>IF(ISBLANK(VLOOKUP(BR$8,'Basisreihen Destatis 2023 B.''15'!$B$8:$H$95,3,FALSE)),"-",VLOOKUP(BR$8,'Basisreihen Destatis 2023 B.''15'!$B$8:$H$95,3,FALSE))</f>
        <v>101.7</v>
      </c>
      <c r="BS11" s="266">
        <f>IF(ISBLANK(VLOOKUP(BS$8,'Basisreihen Destatis 2023 B.''15'!$B$8:$H$95,3,FALSE)),"-",VLOOKUP(BS$8,'Basisreihen Destatis 2023 B.''15'!$B$8:$H$95,3,FALSE))</f>
        <v>105.3</v>
      </c>
      <c r="BT11" s="266">
        <f>IF(ISBLANK(VLOOKUP(BT$8,'Basisreihen Destatis 2023 B.''15'!$B$8:$H$95,3,FALSE)),"-",VLOOKUP(BT$8,'Basisreihen Destatis 2023 B.''15'!$B$8:$H$95,3,FALSE))</f>
        <v>111.5</v>
      </c>
      <c r="BU11" s="266">
        <f>IF(ISBLANK(VLOOKUP(BU$8,'Basisreihen Destatis 2023 B.''15'!$B$8:$H$95,3,FALSE)),"-",VLOOKUP(BU$8,'Basisreihen Destatis 2023 B.''15'!$B$8:$H$95,3,FALSE))</f>
        <v>117.7</v>
      </c>
      <c r="BV11" s="266">
        <f>IF(ISBLANK(VLOOKUP(BV$8,'Basisreihen Destatis 2023 B.''15'!$B$8:$H$95,3,FALSE)),"-",VLOOKUP(BV$8,'Basisreihen Destatis 2023 B.''15'!$B$8:$H$95,3,FALSE))</f>
        <v>120.4</v>
      </c>
      <c r="BW11" s="266">
        <f>IF(ISBLANK(VLOOKUP(BW$8,'Basisreihen Destatis 2023 B.''15'!$B$8:$H$95,3,FALSE)),"-",VLOOKUP(BW$8,'Basisreihen Destatis 2023 B.''15'!$B$8:$H$95,3,FALSE))</f>
        <v>126.3</v>
      </c>
      <c r="BX11" s="266">
        <f>IF(ISBLANK(VLOOKUP(BX$8,'Basisreihen Destatis 2023 B.''15'!$B$8:$H$95,3,FALSE)),"-",VLOOKUP(BX$8,'Basisreihen Destatis 2023 B.''15'!$B$8:$H$95,3,FALSE))</f>
        <v>145.5</v>
      </c>
      <c r="BY11" s="267">
        <f>IF(ISBLANK(VLOOKUP(BY$8,'Basisreihen Destatis 2023 B.''15'!$B$8:$H$95,3,FALSE)),"-",VLOOKUP(BY$8,'Basisreihen Destatis 2023 B.''15'!$B$8:$H$95,3,FALSE))</f>
        <v>159.6</v>
      </c>
    </row>
    <row r="12" spans="1:78" x14ac:dyDescent="0.6">
      <c r="B12" s="265" t="s">
        <v>20</v>
      </c>
      <c r="C12" s="266"/>
      <c r="D12" s="26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f>IF(ISBLANK(VLOOKUP(AW$8,'Basisreihen Destatis 2023 B.''15'!$B$8:$H$95,4,FALSE)),"-",VLOOKUP(AW$8,'Basisreihen Destatis 2023 B.''15'!$B$8:$H$95,4,FALSE))</f>
        <v>118</v>
      </c>
      <c r="AX12" s="266">
        <f>IF(ISBLANK(VLOOKUP(AX$8,'Basisreihen Destatis 2023 B.''15'!$B$8:$H$95,4,FALSE)),"-",VLOOKUP(AX$8,'Basisreihen Destatis 2023 B.''15'!$B$8:$H$95,4,FALSE))</f>
        <v>107.8</v>
      </c>
      <c r="AY12" s="266">
        <f>IF(ISBLANK(VLOOKUP(AY$8,'Basisreihen Destatis 2023 B.''15'!$B$8:$H$95,4,FALSE)),"-",VLOOKUP(AY$8,'Basisreihen Destatis 2023 B.''15'!$B$8:$H$95,4,FALSE))</f>
        <v>98.5</v>
      </c>
      <c r="AZ12" s="266">
        <f>IF(ISBLANK(VLOOKUP(AZ$8,'Basisreihen Destatis 2023 B.''15'!$B$8:$H$95,4,FALSE)),"-",VLOOKUP(AZ$8,'Basisreihen Destatis 2023 B.''15'!$B$8:$H$95,4,FALSE))</f>
        <v>96</v>
      </c>
      <c r="BA12" s="266">
        <f>IF(ISBLANK(VLOOKUP(BA$8,'Basisreihen Destatis 2023 B.''15'!$B$8:$H$95,4,FALSE)),"-",VLOOKUP(BA$8,'Basisreihen Destatis 2023 B.''15'!$B$8:$H$95,4,FALSE))</f>
        <v>94.4</v>
      </c>
      <c r="BB12" s="266">
        <f>IF(ISBLANK(VLOOKUP(BB$8,'Basisreihen Destatis 2023 B.''15'!$B$8:$H$95,4,FALSE)),"-",VLOOKUP(BB$8,'Basisreihen Destatis 2023 B.''15'!$B$8:$H$95,4,FALSE))</f>
        <v>101.8</v>
      </c>
      <c r="BC12" s="266">
        <f>IF(ISBLANK(VLOOKUP(BC$8,'Basisreihen Destatis 2023 B.''15'!$B$8:$H$95,4,FALSE)),"-",VLOOKUP(BC$8,'Basisreihen Destatis 2023 B.''15'!$B$8:$H$95,4,FALSE))</f>
        <v>101.1</v>
      </c>
      <c r="BD12" s="266">
        <f>IF(ISBLANK(VLOOKUP(BD$8,'Basisreihen Destatis 2023 B.''15'!$B$8:$H$95,4,FALSE)),"-",VLOOKUP(BD$8,'Basisreihen Destatis 2023 B.''15'!$B$8:$H$95,4,FALSE))</f>
        <v>98.6</v>
      </c>
      <c r="BE12" s="266">
        <f>IF(ISBLANK(VLOOKUP(BE$8,'Basisreihen Destatis 2023 B.''15'!$B$8:$H$95,4,FALSE)),"-",VLOOKUP(BE$8,'Basisreihen Destatis 2023 B.''15'!$B$8:$H$95,4,FALSE))</f>
        <v>96.2</v>
      </c>
      <c r="BF12" s="266">
        <f>IF(ISBLANK(VLOOKUP(BF$8,'Basisreihen Destatis 2023 B.''15'!$B$8:$H$95,4,FALSE)),"-",VLOOKUP(BF$8,'Basisreihen Destatis 2023 B.''15'!$B$8:$H$95,4,FALSE))</f>
        <v>96</v>
      </c>
      <c r="BG12" s="266">
        <f>IF(ISBLANK(VLOOKUP(BG$8,'Basisreihen Destatis 2023 B.''15'!$B$8:$H$95,4,FALSE)),"-",VLOOKUP(BG$8,'Basisreihen Destatis 2023 B.''15'!$B$8:$H$95,4,FALSE))</f>
        <v>93.7</v>
      </c>
      <c r="BH12" s="266">
        <f>IF(ISBLANK(VLOOKUP(BH$8,'Basisreihen Destatis 2023 B.''15'!$B$8:$H$95,4,FALSE)),"-",VLOOKUP(BH$8,'Basisreihen Destatis 2023 B.''15'!$B$8:$H$95,4,FALSE))</f>
        <v>99.8</v>
      </c>
      <c r="BI12" s="266">
        <f>IF(ISBLANK(VLOOKUP(BI$8,'Basisreihen Destatis 2023 B.''15'!$B$8:$H$95,4,FALSE)),"-",VLOOKUP(BI$8,'Basisreihen Destatis 2023 B.''15'!$B$8:$H$95,4,FALSE))</f>
        <v>102</v>
      </c>
      <c r="BJ12" s="266">
        <f>IF(ISBLANK(VLOOKUP(BJ$8,'Basisreihen Destatis 2023 B.''15'!$B$8:$H$95,4,FALSE)),"-",VLOOKUP(BJ$8,'Basisreihen Destatis 2023 B.''15'!$B$8:$H$95,4,FALSE))</f>
        <v>98.7</v>
      </c>
      <c r="BK12" s="266">
        <f>IF(ISBLANK(VLOOKUP(BK$8,'Basisreihen Destatis 2023 B.''15'!$B$8:$H$95,4,FALSE)),"-",VLOOKUP(BK$8,'Basisreihen Destatis 2023 B.''15'!$B$8:$H$95,4,FALSE))</f>
        <v>90.4</v>
      </c>
      <c r="BL12" s="266">
        <f>IF(ISBLANK(VLOOKUP(BL$8,'Basisreihen Destatis 2023 B.''15'!$B$8:$H$95,4,FALSE)),"-",VLOOKUP(BL$8,'Basisreihen Destatis 2023 B.''15'!$B$8:$H$95,4,FALSE))</f>
        <v>92</v>
      </c>
      <c r="BM12" s="266">
        <f>IF(ISBLANK(VLOOKUP(BM$8,'Basisreihen Destatis 2023 B.''15'!$B$8:$H$95,4,FALSE)),"-",VLOOKUP(BM$8,'Basisreihen Destatis 2023 B.''15'!$B$8:$H$95,4,FALSE))</f>
        <v>103</v>
      </c>
      <c r="BN12" s="266">
        <f>IF(ISBLANK(VLOOKUP(BN$8,'Basisreihen Destatis 2023 B.''15'!$B$8:$H$95,4,FALSE)),"-",VLOOKUP(BN$8,'Basisreihen Destatis 2023 B.''15'!$B$8:$H$95,4,FALSE))</f>
        <v>101.8</v>
      </c>
      <c r="BO12" s="266">
        <f>IF(ISBLANK(VLOOKUP(BO$8,'Basisreihen Destatis 2023 B.''15'!$B$8:$H$95,4,FALSE)),"-",VLOOKUP(BO$8,'Basisreihen Destatis 2023 B.''15'!$B$8:$H$95,4,FALSE))</f>
        <v>97.3</v>
      </c>
      <c r="BP12" s="266">
        <f>IF(ISBLANK(VLOOKUP(BP$8,'Basisreihen Destatis 2023 B.''15'!$B$8:$H$95,4,FALSE)),"-",VLOOKUP(BP$8,'Basisreihen Destatis 2023 B.''15'!$B$8:$H$95,4,FALSE))</f>
        <v>94.7</v>
      </c>
      <c r="BQ12" s="266">
        <f>IF(ISBLANK(VLOOKUP(BQ$8,'Basisreihen Destatis 2023 B.''15'!$B$8:$H$95,4,FALSE)),"-",VLOOKUP(BQ$8,'Basisreihen Destatis 2023 B.''15'!$B$8:$H$95,4,FALSE))</f>
        <v>100</v>
      </c>
      <c r="BR12" s="266">
        <f>IF(ISBLANK(VLOOKUP(BR$8,'Basisreihen Destatis 2023 B.''15'!$B$8:$H$95,4,FALSE)),"-",VLOOKUP(BR$8,'Basisreihen Destatis 2023 B.''15'!$B$8:$H$95,4,FALSE))</f>
        <v>96.1</v>
      </c>
      <c r="BS12" s="266">
        <f>IF(ISBLANK(VLOOKUP(BS$8,'Basisreihen Destatis 2023 B.''15'!$B$8:$H$95,4,FALSE)),"-",VLOOKUP(BS$8,'Basisreihen Destatis 2023 B.''15'!$B$8:$H$95,4,FALSE))</f>
        <v>97</v>
      </c>
      <c r="BT12" s="266">
        <f>IF(ISBLANK(VLOOKUP(BT$8,'Basisreihen Destatis 2023 B.''15'!$B$8:$H$95,4,FALSE)),"-",VLOOKUP(BT$8,'Basisreihen Destatis 2023 B.''15'!$B$8:$H$95,4,FALSE))</f>
        <v>98.3</v>
      </c>
      <c r="BU12" s="266">
        <f>IF(ISBLANK(VLOOKUP(BU$8,'Basisreihen Destatis 2023 B.''15'!$B$8:$H$95,4,FALSE)),"-",VLOOKUP(BU$8,'Basisreihen Destatis 2023 B.''15'!$B$8:$H$95,4,FALSE))</f>
        <v>98.8</v>
      </c>
      <c r="BV12" s="266">
        <f>IF(ISBLANK(VLOOKUP(BV$8,'Basisreihen Destatis 2023 B.''15'!$B$8:$H$95,4,FALSE)),"-",VLOOKUP(BV$8,'Basisreihen Destatis 2023 B.''15'!$B$8:$H$95,4,FALSE))</f>
        <v>99.2</v>
      </c>
      <c r="BW12" s="266">
        <f>IF(ISBLANK(VLOOKUP(BW$8,'Basisreihen Destatis 2023 B.''15'!$B$8:$H$95,4,FALSE)),"-",VLOOKUP(BW$8,'Basisreihen Destatis 2023 B.''15'!$B$8:$H$95,4,FALSE))</f>
        <v>106.6</v>
      </c>
      <c r="BX12" s="266">
        <f>IF(ISBLANK(VLOOKUP(BX$8,'Basisreihen Destatis 2023 B.''15'!$B$8:$H$95,4,FALSE)),"-",VLOOKUP(BX$8,'Basisreihen Destatis 2023 B.''15'!$B$8:$H$95,4,FALSE))</f>
        <v>131.19999999999999</v>
      </c>
      <c r="BY12" s="267">
        <f>IF(ISBLANK(VLOOKUP(BY$8,'Basisreihen Destatis 2023 B.''15'!$B$8:$H$95,4,FALSE)),"-",VLOOKUP(BY$8,'Basisreihen Destatis 2023 B.''15'!$B$8:$H$95,4,FALSE))</f>
        <v>130</v>
      </c>
    </row>
    <row r="13" spans="1:78" x14ac:dyDescent="0.6">
      <c r="B13" s="265" t="s">
        <v>25</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f>IF(ISBLANK(VLOOKUP(AD$8,'Basisreihen Destatis 2023 B.''15'!$B$8:$H$95,5,FALSE)),"-",VLOOKUP(AD$8,'Basisreihen Destatis 2023 B.''15'!$B$8:$H$95,5,FALSE))</f>
        <v>55.3</v>
      </c>
      <c r="AE13" s="266">
        <f>IF(ISBLANK(VLOOKUP(AE$8,'Basisreihen Destatis 2023 B.''15'!$B$8:$H$95,5,FALSE)),"-",VLOOKUP(AE$8,'Basisreihen Destatis 2023 B.''15'!$B$8:$H$95,5,FALSE))</f>
        <v>58</v>
      </c>
      <c r="AF13" s="266">
        <f>IF(ISBLANK(VLOOKUP(AF$8,'Basisreihen Destatis 2023 B.''15'!$B$8:$H$95,5,FALSE)),"-",VLOOKUP(AF$8,'Basisreihen Destatis 2023 B.''15'!$B$8:$H$95,5,FALSE))</f>
        <v>55.3</v>
      </c>
      <c r="AG13" s="266">
        <f>IF(ISBLANK(VLOOKUP(AG$8,'Basisreihen Destatis 2023 B.''15'!$B$8:$H$95,5,FALSE)),"-",VLOOKUP(AG$8,'Basisreihen Destatis 2023 B.''15'!$B$8:$H$95,5,FALSE))</f>
        <v>57.1</v>
      </c>
      <c r="AH13" s="266">
        <f>IF(ISBLANK(VLOOKUP(AH$8,'Basisreihen Destatis 2023 B.''15'!$B$8:$H$95,5,FALSE)),"-",VLOOKUP(AH$8,'Basisreihen Destatis 2023 B.''15'!$B$8:$H$95,5,FALSE))</f>
        <v>60.6</v>
      </c>
      <c r="AI13" s="266">
        <f>IF(ISBLANK(VLOOKUP(AI$8,'Basisreihen Destatis 2023 B.''15'!$B$8:$H$95,5,FALSE)),"-",VLOOKUP(AI$8,'Basisreihen Destatis 2023 B.''15'!$B$8:$H$95,5,FALSE))</f>
        <v>65.5</v>
      </c>
      <c r="AJ13" s="266">
        <f>IF(ISBLANK(VLOOKUP(AJ$8,'Basisreihen Destatis 2023 B.''15'!$B$8:$H$95,5,FALSE)),"-",VLOOKUP(AJ$8,'Basisreihen Destatis 2023 B.''15'!$B$8:$H$95,5,FALSE))</f>
        <v>72.900000000000006</v>
      </c>
      <c r="AK13" s="266">
        <f>IF(ISBLANK(VLOOKUP(AK$8,'Basisreihen Destatis 2023 B.''15'!$B$8:$H$95,5,FALSE)),"-",VLOOKUP(AK$8,'Basisreihen Destatis 2023 B.''15'!$B$8:$H$95,5,FALSE))</f>
        <v>73.400000000000006</v>
      </c>
      <c r="AL13" s="266">
        <f>IF(ISBLANK(VLOOKUP(AL$8,'Basisreihen Destatis 2023 B.''15'!$B$8:$H$95,5,FALSE)),"-",VLOOKUP(AL$8,'Basisreihen Destatis 2023 B.''15'!$B$8:$H$95,5,FALSE))</f>
        <v>73.5</v>
      </c>
      <c r="AM13" s="266">
        <f>IF(ISBLANK(VLOOKUP(AM$8,'Basisreihen Destatis 2023 B.''15'!$B$8:$H$95,5,FALSE)),"-",VLOOKUP(AM$8,'Basisreihen Destatis 2023 B.''15'!$B$8:$H$95,5,FALSE))</f>
        <v>74.2</v>
      </c>
      <c r="AN13" s="266">
        <f>IF(ISBLANK(VLOOKUP(AN$8,'Basisreihen Destatis 2023 B.''15'!$B$8:$H$95,5,FALSE)),"-",VLOOKUP(AN$8,'Basisreihen Destatis 2023 B.''15'!$B$8:$H$95,5,FALSE))</f>
        <v>77</v>
      </c>
      <c r="AO13" s="266">
        <f>IF(ISBLANK(VLOOKUP(AO$8,'Basisreihen Destatis 2023 B.''15'!$B$8:$H$95,5,FALSE)),"-",VLOOKUP(AO$8,'Basisreihen Destatis 2023 B.''15'!$B$8:$H$95,5,FALSE))</f>
        <v>78.099999999999994</v>
      </c>
      <c r="AP13" s="266">
        <f>IF(ISBLANK(VLOOKUP(AP$8,'Basisreihen Destatis 2023 B.''15'!$B$8:$H$95,5,FALSE)),"-",VLOOKUP(AP$8,'Basisreihen Destatis 2023 B.''15'!$B$8:$H$95,5,FALSE))</f>
        <v>78.7</v>
      </c>
      <c r="AQ13" s="266">
        <f>IF(ISBLANK(VLOOKUP(AQ$8,'Basisreihen Destatis 2023 B.''15'!$B$8:$H$95,5,FALSE)),"-",VLOOKUP(AQ$8,'Basisreihen Destatis 2023 B.''15'!$B$8:$H$95,5,FALSE))</f>
        <v>79.599999999999994</v>
      </c>
      <c r="AR13" s="266">
        <f>IF(ISBLANK(VLOOKUP(AR$8,'Basisreihen Destatis 2023 B.''15'!$B$8:$H$95,5,FALSE)),"-",VLOOKUP(AR$8,'Basisreihen Destatis 2023 B.''15'!$B$8:$H$95,5,FALSE))</f>
        <v>80.400000000000006</v>
      </c>
      <c r="AS13" s="266">
        <f>IF(ISBLANK(VLOOKUP(AS$8,'Basisreihen Destatis 2023 B.''15'!$B$8:$H$95,5,FALSE)),"-",VLOOKUP(AS$8,'Basisreihen Destatis 2023 B.''15'!$B$8:$H$95,5,FALSE))</f>
        <v>81.7</v>
      </c>
      <c r="AT13" s="266">
        <f>IF(ISBLANK(VLOOKUP(AT$8,'Basisreihen Destatis 2023 B.''15'!$B$8:$H$95,5,FALSE)),"-",VLOOKUP(AT$8,'Basisreihen Destatis 2023 B.''15'!$B$8:$H$95,5,FALSE))</f>
        <v>82.4</v>
      </c>
      <c r="AU13" s="266">
        <f>IF(ISBLANK(VLOOKUP(AU$8,'Basisreihen Destatis 2023 B.''15'!$B$8:$H$95,5,FALSE)),"-",VLOOKUP(AU$8,'Basisreihen Destatis 2023 B.''15'!$B$8:$H$95,5,FALSE))</f>
        <v>81.2</v>
      </c>
      <c r="AV13" s="266">
        <f>IF(ISBLANK(VLOOKUP(AV$8,'Basisreihen Destatis 2023 B.''15'!$B$8:$H$95,5,FALSE)),"-",VLOOKUP(AV$8,'Basisreihen Destatis 2023 B.''15'!$B$8:$H$95,5,FALSE))</f>
        <v>79.5</v>
      </c>
      <c r="AW13" s="266">
        <f>IF(ISBLANK(VLOOKUP(AW$8,'Basisreihen Destatis 2023 B.''15'!$B$8:$H$95,5,FALSE)),"-",VLOOKUP(AW$8,'Basisreihen Destatis 2023 B.''15'!$B$8:$H$95,5,FALSE))</f>
        <v>75.900000000000006</v>
      </c>
      <c r="AX13" s="266">
        <f>IF(ISBLANK(VLOOKUP(AX$8,'Basisreihen Destatis 2023 B.''15'!$B$8:$H$95,5,FALSE)),"-",VLOOKUP(AX$8,'Basisreihen Destatis 2023 B.''15'!$B$8:$H$95,5,FALSE))</f>
        <v>75.900000000000006</v>
      </c>
      <c r="AY13" s="266">
        <f>IF(ISBLANK(VLOOKUP(AY$8,'Basisreihen Destatis 2023 B.''15'!$B$8:$H$95,5,FALSE)),"-",VLOOKUP(AY$8,'Basisreihen Destatis 2023 B.''15'!$B$8:$H$95,5,FALSE))</f>
        <v>77.7</v>
      </c>
      <c r="AZ13" s="266">
        <f>IF(ISBLANK(VLOOKUP(AZ$8,'Basisreihen Destatis 2023 B.''15'!$B$8:$H$95,5,FALSE)),"-",VLOOKUP(AZ$8,'Basisreihen Destatis 2023 B.''15'!$B$8:$H$95,5,FALSE))</f>
        <v>79.900000000000006</v>
      </c>
      <c r="BA13" s="266">
        <f>IF(ISBLANK(VLOOKUP(BA$8,'Basisreihen Destatis 2023 B.''15'!$B$8:$H$95,5,FALSE)),"-",VLOOKUP(BA$8,'Basisreihen Destatis 2023 B.''15'!$B$8:$H$95,5,FALSE))</f>
        <v>81.400000000000006</v>
      </c>
      <c r="BB13" s="266">
        <f>IF(ISBLANK(VLOOKUP(BB$8,'Basisreihen Destatis 2023 B.''15'!$B$8:$H$95,5,FALSE)),"-",VLOOKUP(BB$8,'Basisreihen Destatis 2023 B.''15'!$B$8:$H$95,5,FALSE))</f>
        <v>85</v>
      </c>
      <c r="BC13" s="266">
        <f>IF(ISBLANK(VLOOKUP(BC$8,'Basisreihen Destatis 2023 B.''15'!$B$8:$H$95,5,FALSE)),"-",VLOOKUP(BC$8,'Basisreihen Destatis 2023 B.''15'!$B$8:$H$95,5,FALSE))</f>
        <v>86.2</v>
      </c>
      <c r="BD13" s="266">
        <f>IF(ISBLANK(VLOOKUP(BD$8,'Basisreihen Destatis 2023 B.''15'!$B$8:$H$95,5,FALSE)),"-",VLOOKUP(BD$8,'Basisreihen Destatis 2023 B.''15'!$B$8:$H$95,5,FALSE))</f>
        <v>83.2</v>
      </c>
      <c r="BE13" s="266">
        <f>IF(ISBLANK(VLOOKUP(BE$8,'Basisreihen Destatis 2023 B.''15'!$B$8:$H$95,5,FALSE)),"-",VLOOKUP(BE$8,'Basisreihen Destatis 2023 B.''15'!$B$8:$H$95,5,FALSE))</f>
        <v>80.7</v>
      </c>
      <c r="BF13" s="266">
        <f>IF(ISBLANK(VLOOKUP(BF$8,'Basisreihen Destatis 2023 B.''15'!$B$8:$H$95,5,FALSE)),"-",VLOOKUP(BF$8,'Basisreihen Destatis 2023 B.''15'!$B$8:$H$95,5,FALSE))</f>
        <v>85</v>
      </c>
      <c r="BG13" s="266">
        <f>IF(ISBLANK(VLOOKUP(BG$8,'Basisreihen Destatis 2023 B.''15'!$B$8:$H$95,5,FALSE)),"-",VLOOKUP(BG$8,'Basisreihen Destatis 2023 B.''15'!$B$8:$H$95,5,FALSE))</f>
        <v>93</v>
      </c>
      <c r="BH13" s="266">
        <f>IF(ISBLANK(VLOOKUP(BH$8,'Basisreihen Destatis 2023 B.''15'!$B$8:$H$95,5,FALSE)),"-",VLOOKUP(BH$8,'Basisreihen Destatis 2023 B.''15'!$B$8:$H$95,5,FALSE))</f>
        <v>93.8</v>
      </c>
      <c r="BI13" s="266">
        <f>IF(ISBLANK(VLOOKUP(BI$8,'Basisreihen Destatis 2023 B.''15'!$B$8:$H$95,5,FALSE)),"-",VLOOKUP(BI$8,'Basisreihen Destatis 2023 B.''15'!$B$8:$H$95,5,FALSE))</f>
        <v>100.3</v>
      </c>
      <c r="BJ13" s="266">
        <f>IF(ISBLANK(VLOOKUP(BJ$8,'Basisreihen Destatis 2023 B.''15'!$B$8:$H$95,5,FALSE)),"-",VLOOKUP(BJ$8,'Basisreihen Destatis 2023 B.''15'!$B$8:$H$95,5,FALSE))</f>
        <v>106.4</v>
      </c>
      <c r="BK13" s="266">
        <f>IF(ISBLANK(VLOOKUP(BK$8,'Basisreihen Destatis 2023 B.''15'!$B$8:$H$95,5,FALSE)),"-",VLOOKUP(BK$8,'Basisreihen Destatis 2023 B.''15'!$B$8:$H$95,5,FALSE))</f>
        <v>104.8</v>
      </c>
      <c r="BL13" s="266">
        <f>IF(ISBLANK(VLOOKUP(BL$8,'Basisreihen Destatis 2023 B.''15'!$B$8:$H$95,5,FALSE)),"-",VLOOKUP(BL$8,'Basisreihen Destatis 2023 B.''15'!$B$8:$H$95,5,FALSE))</f>
        <v>98.3</v>
      </c>
      <c r="BM13" s="266">
        <f>IF(ISBLANK(VLOOKUP(BM$8,'Basisreihen Destatis 2023 B.''15'!$B$8:$H$95,5,FALSE)),"-",VLOOKUP(BM$8,'Basisreihen Destatis 2023 B.''15'!$B$8:$H$95,5,FALSE))</f>
        <v>100.3</v>
      </c>
      <c r="BN13" s="266">
        <f>IF(ISBLANK(VLOOKUP(BN$8,'Basisreihen Destatis 2023 B.''15'!$B$8:$H$95,5,FALSE)),"-",VLOOKUP(BN$8,'Basisreihen Destatis 2023 B.''15'!$B$8:$H$95,5,FALSE))</f>
        <v>98.4</v>
      </c>
      <c r="BO13" s="266">
        <f>IF(ISBLANK(VLOOKUP(BO$8,'Basisreihen Destatis 2023 B.''15'!$B$8:$H$95,5,FALSE)),"-",VLOOKUP(BO$8,'Basisreihen Destatis 2023 B.''15'!$B$8:$H$95,5,FALSE))</f>
        <v>97.9</v>
      </c>
      <c r="BP13" s="266">
        <f>IF(ISBLANK(VLOOKUP(BP$8,'Basisreihen Destatis 2023 B.''15'!$B$8:$H$95,5,FALSE)),"-",VLOOKUP(BP$8,'Basisreihen Destatis 2023 B.''15'!$B$8:$H$95,5,FALSE))</f>
        <v>98.7</v>
      </c>
      <c r="BQ13" s="266">
        <f>IF(ISBLANK(VLOOKUP(BQ$8,'Basisreihen Destatis 2023 B.''15'!$B$8:$H$95,5,FALSE)),"-",VLOOKUP(BQ$8,'Basisreihen Destatis 2023 B.''15'!$B$8:$H$95,5,FALSE))</f>
        <v>100</v>
      </c>
      <c r="BR13" s="266">
        <f>IF(ISBLANK(VLOOKUP(BR$8,'Basisreihen Destatis 2023 B.''15'!$B$8:$H$95,5,FALSE)),"-",VLOOKUP(BR$8,'Basisreihen Destatis 2023 B.''15'!$B$8:$H$95,5,FALSE))</f>
        <v>99.2</v>
      </c>
      <c r="BS13" s="266">
        <f>IF(ISBLANK(VLOOKUP(BS$8,'Basisreihen Destatis 2023 B.''15'!$B$8:$H$95,5,FALSE)),"-",VLOOKUP(BS$8,'Basisreihen Destatis 2023 B.''15'!$B$8:$H$95,5,FALSE))</f>
        <v>101.6</v>
      </c>
      <c r="BT13" s="266">
        <f>IF(ISBLANK(VLOOKUP(BT$8,'Basisreihen Destatis 2023 B.''15'!$B$8:$H$95,5,FALSE)),"-",VLOOKUP(BT$8,'Basisreihen Destatis 2023 B.''15'!$B$8:$H$95,5,FALSE))</f>
        <v>105.2</v>
      </c>
      <c r="BU13" s="266">
        <f>IF(ISBLANK(VLOOKUP(BU$8,'Basisreihen Destatis 2023 B.''15'!$B$8:$H$95,5,FALSE)),"-",VLOOKUP(BU$8,'Basisreihen Destatis 2023 B.''15'!$B$8:$H$95,5,FALSE))</f>
        <v>107.6</v>
      </c>
      <c r="BV13" s="266">
        <f>IF(ISBLANK(VLOOKUP(BV$8,'Basisreihen Destatis 2023 B.''15'!$B$8:$H$95,5,FALSE)),"-",VLOOKUP(BV$8,'Basisreihen Destatis 2023 B.''15'!$B$8:$H$95,5,FALSE))</f>
        <v>109.9</v>
      </c>
      <c r="BW13" s="266">
        <f>IF(ISBLANK(VLOOKUP(BW$8,'Basisreihen Destatis 2023 B.''15'!$B$8:$H$95,5,FALSE)),"-",VLOOKUP(BW$8,'Basisreihen Destatis 2023 B.''15'!$B$8:$H$95,5,FALSE))</f>
        <v>115.8</v>
      </c>
      <c r="BX13" s="266">
        <f>IF(ISBLANK(VLOOKUP(BX$8,'Basisreihen Destatis 2023 B.''15'!$B$8:$H$95,5,FALSE)),"-",VLOOKUP(BX$8,'Basisreihen Destatis 2023 B.''15'!$B$8:$H$95,5,FALSE))</f>
        <v>146.9</v>
      </c>
      <c r="BY13" s="267">
        <f>IF(ISBLANK(VLOOKUP(BY$8,'Basisreihen Destatis 2023 B.''15'!$B$8:$H$95,5,FALSE)),"-",VLOOKUP(BY$8,'Basisreihen Destatis 2023 B.''15'!$B$8:$H$95,5,FALSE))</f>
        <v>156.30000000000001</v>
      </c>
    </row>
    <row r="14" spans="1:78" x14ac:dyDescent="0.6">
      <c r="B14" s="265" t="s">
        <v>29</v>
      </c>
      <c r="C14" s="266"/>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f>IF(ISBLANK(VLOOKUP(AD$8,'Basisreihen Destatis 2023 B.''15'!$B$8:$H$95,6,FALSE)),"-",VLOOKUP(AD$8,'Basisreihen Destatis 2023 B.''15'!$B$8:$H$95,6,FALSE))</f>
        <v>52.9</v>
      </c>
      <c r="AE14" s="266">
        <f>IF(ISBLANK(VLOOKUP(AE$8,'Basisreihen Destatis 2023 B.''15'!$B$8:$H$95,6,FALSE)),"-",VLOOKUP(AE$8,'Basisreihen Destatis 2023 B.''15'!$B$8:$H$95,6,FALSE))</f>
        <v>54.5</v>
      </c>
      <c r="AF14" s="266">
        <f>IF(ISBLANK(VLOOKUP(AF$8,'Basisreihen Destatis 2023 B.''15'!$B$8:$H$95,6,FALSE)),"-",VLOOKUP(AF$8,'Basisreihen Destatis 2023 B.''15'!$B$8:$H$95,6,FALSE))</f>
        <v>55.1</v>
      </c>
      <c r="AG14" s="266">
        <f>IF(ISBLANK(VLOOKUP(AG$8,'Basisreihen Destatis 2023 B.''15'!$B$8:$H$95,6,FALSE)),"-",VLOOKUP(AG$8,'Basisreihen Destatis 2023 B.''15'!$B$8:$H$95,6,FALSE))</f>
        <v>57.1</v>
      </c>
      <c r="AH14" s="266">
        <f>IF(ISBLANK(VLOOKUP(AH$8,'Basisreihen Destatis 2023 B.''15'!$B$8:$H$95,6,FALSE)),"-",VLOOKUP(AH$8,'Basisreihen Destatis 2023 B.''15'!$B$8:$H$95,6,FALSE))</f>
        <v>60.9</v>
      </c>
      <c r="AI14" s="266">
        <f>IF(ISBLANK(VLOOKUP(AI$8,'Basisreihen Destatis 2023 B.''15'!$B$8:$H$95,6,FALSE)),"-",VLOOKUP(AI$8,'Basisreihen Destatis 2023 B.''15'!$B$8:$H$95,6,FALSE))</f>
        <v>65</v>
      </c>
      <c r="AJ14" s="266">
        <f>IF(ISBLANK(VLOOKUP(AJ$8,'Basisreihen Destatis 2023 B.''15'!$B$8:$H$95,6,FALSE)),"-",VLOOKUP(AJ$8,'Basisreihen Destatis 2023 B.''15'!$B$8:$H$95,6,FALSE))</f>
        <v>69.099999999999994</v>
      </c>
      <c r="AK14" s="266">
        <f>IF(ISBLANK(VLOOKUP(AK$8,'Basisreihen Destatis 2023 B.''15'!$B$8:$H$95,6,FALSE)),"-",VLOOKUP(AK$8,'Basisreihen Destatis 2023 B.''15'!$B$8:$H$95,6,FALSE))</f>
        <v>70.3</v>
      </c>
      <c r="AL14" s="266">
        <f>IF(ISBLANK(VLOOKUP(AL$8,'Basisreihen Destatis 2023 B.''15'!$B$8:$H$95,6,FALSE)),"-",VLOOKUP(AL$8,'Basisreihen Destatis 2023 B.''15'!$B$8:$H$95,6,FALSE))</f>
        <v>72.3</v>
      </c>
      <c r="AM14" s="266">
        <f>IF(ISBLANK(VLOOKUP(AM$8,'Basisreihen Destatis 2023 B.''15'!$B$8:$H$95,6,FALSE)),"-",VLOOKUP(AM$8,'Basisreihen Destatis 2023 B.''15'!$B$8:$H$95,6,FALSE))</f>
        <v>73.900000000000006</v>
      </c>
      <c r="AN14" s="266">
        <f>IF(ISBLANK(VLOOKUP(AN$8,'Basisreihen Destatis 2023 B.''15'!$B$8:$H$95,6,FALSE)),"-",VLOOKUP(AN$8,'Basisreihen Destatis 2023 B.''15'!$B$8:$H$95,6,FALSE))</f>
        <v>73.3</v>
      </c>
      <c r="AO14" s="266">
        <f>IF(ISBLANK(VLOOKUP(AO$8,'Basisreihen Destatis 2023 B.''15'!$B$8:$H$95,6,FALSE)),"-",VLOOKUP(AO$8,'Basisreihen Destatis 2023 B.''15'!$B$8:$H$95,6,FALSE))</f>
        <v>71.599999999999994</v>
      </c>
      <c r="AP14" s="266">
        <f>IF(ISBLANK(VLOOKUP(AP$8,'Basisreihen Destatis 2023 B.''15'!$B$8:$H$95,6,FALSE)),"-",VLOOKUP(AP$8,'Basisreihen Destatis 2023 B.''15'!$B$8:$H$95,6,FALSE))</f>
        <v>72.7</v>
      </c>
      <c r="AQ14" s="266">
        <f>IF(ISBLANK(VLOOKUP(AQ$8,'Basisreihen Destatis 2023 B.''15'!$B$8:$H$95,6,FALSE)),"-",VLOOKUP(AQ$8,'Basisreihen Destatis 2023 B.''15'!$B$8:$H$95,6,FALSE))</f>
        <v>74.599999999999994</v>
      </c>
      <c r="AR14" s="266">
        <f>IF(ISBLANK(VLOOKUP(AR$8,'Basisreihen Destatis 2023 B.''15'!$B$8:$H$95,6,FALSE)),"-",VLOOKUP(AR$8,'Basisreihen Destatis 2023 B.''15'!$B$8:$H$95,6,FALSE))</f>
        <v>75.8</v>
      </c>
      <c r="AS14" s="266">
        <f>IF(ISBLANK(VLOOKUP(AS$8,'Basisreihen Destatis 2023 B.''15'!$B$8:$H$95,6,FALSE)),"-",VLOOKUP(AS$8,'Basisreihen Destatis 2023 B.''15'!$B$8:$H$95,6,FALSE))</f>
        <v>77.400000000000006</v>
      </c>
      <c r="AT14" s="266">
        <f>IF(ISBLANK(VLOOKUP(AT$8,'Basisreihen Destatis 2023 B.''15'!$B$8:$H$95,6,FALSE)),"-",VLOOKUP(AT$8,'Basisreihen Destatis 2023 B.''15'!$B$8:$H$95,6,FALSE))</f>
        <v>78.5</v>
      </c>
      <c r="AU14" s="266">
        <f>IF(ISBLANK(VLOOKUP(AU$8,'Basisreihen Destatis 2023 B.''15'!$B$8:$H$95,6,FALSE)),"-",VLOOKUP(AU$8,'Basisreihen Destatis 2023 B.''15'!$B$8:$H$95,6,FALSE))</f>
        <v>78.599999999999994</v>
      </c>
      <c r="AV14" s="266">
        <f>IF(ISBLANK(VLOOKUP(AV$8,'Basisreihen Destatis 2023 B.''15'!$B$8:$H$95,6,FALSE)),"-",VLOOKUP(AV$8,'Basisreihen Destatis 2023 B.''15'!$B$8:$H$95,6,FALSE))</f>
        <v>78.8</v>
      </c>
      <c r="AW14" s="266">
        <f>IF(ISBLANK(VLOOKUP(AW$8,'Basisreihen Destatis 2023 B.''15'!$B$8:$H$95,6,FALSE)),"-",VLOOKUP(AW$8,'Basisreihen Destatis 2023 B.''15'!$B$8:$H$95,6,FALSE))</f>
        <v>80.2</v>
      </c>
      <c r="AX14" s="266">
        <f>IF(ISBLANK(VLOOKUP(AX$8,'Basisreihen Destatis 2023 B.''15'!$B$8:$H$95,6,FALSE)),"-",VLOOKUP(AX$8,'Basisreihen Destatis 2023 B.''15'!$B$8:$H$95,6,FALSE))</f>
        <v>78.900000000000006</v>
      </c>
      <c r="AY14" s="266">
        <f>IF(ISBLANK(VLOOKUP(AY$8,'Basisreihen Destatis 2023 B.''15'!$B$8:$H$95,6,FALSE)),"-",VLOOKUP(AY$8,'Basisreihen Destatis 2023 B.''15'!$B$8:$H$95,6,FALSE))</f>
        <v>79.8</v>
      </c>
      <c r="AZ14" s="266">
        <f>IF(ISBLANK(VLOOKUP(AZ$8,'Basisreihen Destatis 2023 B.''15'!$B$8:$H$95,6,FALSE)),"-",VLOOKUP(AZ$8,'Basisreihen Destatis 2023 B.''15'!$B$8:$H$95,6,FALSE))</f>
        <v>79.8</v>
      </c>
      <c r="BA14" s="266">
        <f>IF(ISBLANK(VLOOKUP(BA$8,'Basisreihen Destatis 2023 B.''15'!$B$8:$H$95,6,FALSE)),"-",VLOOKUP(BA$8,'Basisreihen Destatis 2023 B.''15'!$B$8:$H$95,6,FALSE))</f>
        <v>78.599999999999994</v>
      </c>
      <c r="BB14" s="266">
        <f>IF(ISBLANK(VLOOKUP(BB$8,'Basisreihen Destatis 2023 B.''15'!$B$8:$H$95,6,FALSE)),"-",VLOOKUP(BB$8,'Basisreihen Destatis 2023 B.''15'!$B$8:$H$95,6,FALSE))</f>
        <v>80.099999999999994</v>
      </c>
      <c r="BC14" s="266">
        <f>IF(ISBLANK(VLOOKUP(BC$8,'Basisreihen Destatis 2023 B.''15'!$B$8:$H$95,6,FALSE)),"-",VLOOKUP(BC$8,'Basisreihen Destatis 2023 B.''15'!$B$8:$H$95,6,FALSE))</f>
        <v>82.7</v>
      </c>
      <c r="BD14" s="266">
        <f>IF(ISBLANK(VLOOKUP(BD$8,'Basisreihen Destatis 2023 B.''15'!$B$8:$H$95,6,FALSE)),"-",VLOOKUP(BD$8,'Basisreihen Destatis 2023 B.''15'!$B$8:$H$95,6,FALSE))</f>
        <v>82.2</v>
      </c>
      <c r="BE14" s="266">
        <f>IF(ISBLANK(VLOOKUP(BE$8,'Basisreihen Destatis 2023 B.''15'!$B$8:$H$95,6,FALSE)),"-",VLOOKUP(BE$8,'Basisreihen Destatis 2023 B.''15'!$B$8:$H$95,6,FALSE))</f>
        <v>83.4</v>
      </c>
      <c r="BF14" s="266">
        <f>IF(ISBLANK(VLOOKUP(BF$8,'Basisreihen Destatis 2023 B.''15'!$B$8:$H$95,6,FALSE)),"-",VLOOKUP(BF$8,'Basisreihen Destatis 2023 B.''15'!$B$8:$H$95,6,FALSE))</f>
        <v>84.6</v>
      </c>
      <c r="BG14" s="266">
        <f>IF(ISBLANK(VLOOKUP(BG$8,'Basisreihen Destatis 2023 B.''15'!$B$8:$H$95,6,FALSE)),"-",VLOOKUP(BG$8,'Basisreihen Destatis 2023 B.''15'!$B$8:$H$95,6,FALSE))</f>
        <v>87.8</v>
      </c>
      <c r="BH14" s="266">
        <f>IF(ISBLANK(VLOOKUP(BH$8,'Basisreihen Destatis 2023 B.''15'!$B$8:$H$95,6,FALSE)),"-",VLOOKUP(BH$8,'Basisreihen Destatis 2023 B.''15'!$B$8:$H$95,6,FALSE))</f>
        <v>92.5</v>
      </c>
      <c r="BI14" s="266">
        <f>IF(ISBLANK(VLOOKUP(BI$8,'Basisreihen Destatis 2023 B.''15'!$B$8:$H$95,6,FALSE)),"-",VLOOKUP(BI$8,'Basisreihen Destatis 2023 B.''15'!$B$8:$H$95,6,FALSE))</f>
        <v>93.6</v>
      </c>
      <c r="BJ14" s="266">
        <f>IF(ISBLANK(VLOOKUP(BJ$8,'Basisreihen Destatis 2023 B.''15'!$B$8:$H$95,6,FALSE)),"-",VLOOKUP(BJ$8,'Basisreihen Destatis 2023 B.''15'!$B$8:$H$95,6,FALSE))</f>
        <v>98.4</v>
      </c>
      <c r="BK14" s="266">
        <f>IF(ISBLANK(VLOOKUP(BK$8,'Basisreihen Destatis 2023 B.''15'!$B$8:$H$95,6,FALSE)),"-",VLOOKUP(BK$8,'Basisreihen Destatis 2023 B.''15'!$B$8:$H$95,6,FALSE))</f>
        <v>95.1</v>
      </c>
      <c r="BL14" s="266">
        <f>IF(ISBLANK(VLOOKUP(BL$8,'Basisreihen Destatis 2023 B.''15'!$B$8:$H$95,6,FALSE)),"-",VLOOKUP(BL$8,'Basisreihen Destatis 2023 B.''15'!$B$8:$H$95,6,FALSE))</f>
        <v>95.9</v>
      </c>
      <c r="BM14" s="266">
        <f>IF(ISBLANK(VLOOKUP(BM$8,'Basisreihen Destatis 2023 B.''15'!$B$8:$H$95,6,FALSE)),"-",VLOOKUP(BM$8,'Basisreihen Destatis 2023 B.''15'!$B$8:$H$95,6,FALSE))</f>
        <v>100.5</v>
      </c>
      <c r="BN14" s="266">
        <f>IF(ISBLANK(VLOOKUP(BN$8,'Basisreihen Destatis 2023 B.''15'!$B$8:$H$95,6,FALSE)),"-",VLOOKUP(BN$8,'Basisreihen Destatis 2023 B.''15'!$B$8:$H$95,6,FALSE))</f>
        <v>101.9</v>
      </c>
      <c r="BO14" s="266">
        <f>IF(ISBLANK(VLOOKUP(BO$8,'Basisreihen Destatis 2023 B.''15'!$B$8:$H$95,6,FALSE)),"-",VLOOKUP(BO$8,'Basisreihen Destatis 2023 B.''15'!$B$8:$H$95,6,FALSE))</f>
        <v>102</v>
      </c>
      <c r="BP14" s="266">
        <f>IF(ISBLANK(VLOOKUP(BP$8,'Basisreihen Destatis 2023 B.''15'!$B$8:$H$95,6,FALSE)),"-",VLOOKUP(BP$8,'Basisreihen Destatis 2023 B.''15'!$B$8:$H$95,6,FALSE))</f>
        <v>101.3</v>
      </c>
      <c r="BQ14" s="266">
        <f>IF(ISBLANK(VLOOKUP(BQ$8,'Basisreihen Destatis 2023 B.''15'!$B$8:$H$95,6,FALSE)),"-",VLOOKUP(BQ$8,'Basisreihen Destatis 2023 B.''15'!$B$8:$H$95,6,FALSE))</f>
        <v>100</v>
      </c>
      <c r="BR14" s="266">
        <f>IF(ISBLANK(VLOOKUP(BR$8,'Basisreihen Destatis 2023 B.''15'!$B$8:$H$95,6,FALSE)),"-",VLOOKUP(BR$8,'Basisreihen Destatis 2023 B.''15'!$B$8:$H$95,6,FALSE))</f>
        <v>98.6</v>
      </c>
      <c r="BS14" s="266">
        <f>IF(ISBLANK(VLOOKUP(BS$8,'Basisreihen Destatis 2023 B.''15'!$B$8:$H$95,6,FALSE)),"-",VLOOKUP(BS$8,'Basisreihen Destatis 2023 B.''15'!$B$8:$H$95,6,FALSE))</f>
        <v>101.1</v>
      </c>
      <c r="BT14" s="266">
        <f>IF(ISBLANK(VLOOKUP(BT$8,'Basisreihen Destatis 2023 B.''15'!$B$8:$H$95,6,FALSE)),"-",VLOOKUP(BT$8,'Basisreihen Destatis 2023 B.''15'!$B$8:$H$95,6,FALSE))</f>
        <v>103.5</v>
      </c>
      <c r="BU14" s="266">
        <f>IF(ISBLANK(VLOOKUP(BU$8,'Basisreihen Destatis 2023 B.''15'!$B$8:$H$95,6,FALSE)),"-",VLOOKUP(BU$8,'Basisreihen Destatis 2023 B.''15'!$B$8:$H$95,6,FALSE))</f>
        <v>104.7</v>
      </c>
      <c r="BV14" s="266">
        <f>IF(ISBLANK(VLOOKUP(BV$8,'Basisreihen Destatis 2023 B.''15'!$B$8:$H$95,6,FALSE)),"-",VLOOKUP(BV$8,'Basisreihen Destatis 2023 B.''15'!$B$8:$H$95,6,FALSE))</f>
        <v>104.2</v>
      </c>
      <c r="BW14" s="266">
        <f>IF(ISBLANK(VLOOKUP(BW$8,'Basisreihen Destatis 2023 B.''15'!$B$8:$H$95,6,FALSE)),"-",VLOOKUP(BW$8,'Basisreihen Destatis 2023 B.''15'!$B$8:$H$95,6,FALSE))</f>
        <v>114.6</v>
      </c>
      <c r="BX14" s="266">
        <f>IF(ISBLANK(VLOOKUP(BX$8,'Basisreihen Destatis 2023 B.''15'!$B$8:$H$95,6,FALSE)),"-",VLOOKUP(BX$8,'Basisreihen Destatis 2023 B.''15'!$B$8:$H$95,6,FALSE))</f>
        <v>152.1</v>
      </c>
      <c r="BY14" s="267">
        <f>IF(ISBLANK(VLOOKUP(BY$8,'Basisreihen Destatis 2023 B.''15'!$B$8:$H$95,6,FALSE)),"-",VLOOKUP(BY$8,'Basisreihen Destatis 2023 B.''15'!$B$8:$H$95,6,FALSE))</f>
        <v>148.9</v>
      </c>
    </row>
    <row r="15" spans="1:78" x14ac:dyDescent="0.6">
      <c r="B15" s="265" t="s">
        <v>32</v>
      </c>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t="str">
        <f>IF(ISBLANK(VLOOKUP(AW$8,'Basisreihen Destatis 2023 B.''15'!$B$8:$I$95,8,FALSE)),"-",VLOOKUP(AW$8,'Basisreihen Destatis 2023 B.''15'!$B$8:$I$95,8,FALSE))</f>
        <v>-</v>
      </c>
      <c r="AX15" s="266" t="str">
        <f>IF(ISBLANK(VLOOKUP(AX$8,'Basisreihen Destatis 2023 B.''15'!$B$8:$I$95,8,FALSE)),"-",VLOOKUP(AX$8,'Basisreihen Destatis 2023 B.''15'!$B$8:$I$95,8,FALSE))</f>
        <v>-</v>
      </c>
      <c r="AY15" s="266" t="str">
        <f>IF(ISBLANK(VLOOKUP(AY$8,'Basisreihen Destatis 2023 B.''15'!$B$8:$I$95,8,FALSE)),"-",VLOOKUP(AY$8,'Basisreihen Destatis 2023 B.''15'!$B$8:$I$95,8,FALSE))</f>
        <v>-</v>
      </c>
      <c r="AZ15" s="266" t="str">
        <f>IF(ISBLANK(VLOOKUP(AZ$8,'Basisreihen Destatis 2023 B.''15'!$B$8:$I$95,8,FALSE)),"-",VLOOKUP(AZ$8,'Basisreihen Destatis 2023 B.''15'!$B$8:$I$95,8,FALSE))</f>
        <v>-</v>
      </c>
      <c r="BA15" s="266" t="str">
        <f>IF(ISBLANK(VLOOKUP(BA$8,'Basisreihen Destatis 2023 B.''15'!$B$8:$I$95,8,FALSE)),"-",VLOOKUP(BA$8,'Basisreihen Destatis 2023 B.''15'!$B$8:$I$95,8,FALSE))</f>
        <v>-</v>
      </c>
      <c r="BB15" s="266">
        <f>IF(ISBLANK(VLOOKUP(BB$8,'Basisreihen Destatis 2023 B.''15'!$B$8:$I$95,8,FALSE)),"-",VLOOKUP(BB$8,'Basisreihen Destatis 2023 B.''15'!$B$8:$I$95,8,FALSE))</f>
        <v>66.7</v>
      </c>
      <c r="BC15" s="266">
        <f>IF(ISBLANK(VLOOKUP(BC$8,'Basisreihen Destatis 2023 B.''15'!$B$8:$I$95,8,FALSE)),"-",VLOOKUP(BC$8,'Basisreihen Destatis 2023 B.''15'!$B$8:$I$95,8,FALSE))</f>
        <v>69.599999999999994</v>
      </c>
      <c r="BD15" s="266">
        <f>IF(ISBLANK(VLOOKUP(BD$8,'Basisreihen Destatis 2023 B.''15'!$B$8:$I$95,8,FALSE)),"-",VLOOKUP(BD$8,'Basisreihen Destatis 2023 B.''15'!$B$8:$I$95,8,FALSE))</f>
        <v>69.5</v>
      </c>
      <c r="BE15" s="266">
        <f>IF(ISBLANK(VLOOKUP(BE$8,'Basisreihen Destatis 2023 B.''15'!$B$8:$I$95,8,FALSE)),"-",VLOOKUP(BE$8,'Basisreihen Destatis 2023 B.''15'!$B$8:$I$95,8,FALSE))</f>
        <v>71.5</v>
      </c>
      <c r="BF15" s="266">
        <f>IF(ISBLANK(VLOOKUP(BF$8,'Basisreihen Destatis 2023 B.''15'!$B$8:$I$95,8,FALSE)),"-",VLOOKUP(BF$8,'Basisreihen Destatis 2023 B.''15'!$B$8:$I$95,8,FALSE))</f>
        <v>81.5</v>
      </c>
      <c r="BG15" s="266">
        <f>IF(ISBLANK(VLOOKUP(BG$8,'Basisreihen Destatis 2023 B.''15'!$B$8:$I$95,8,FALSE)),"-",VLOOKUP(BG$8,'Basisreihen Destatis 2023 B.''15'!$B$8:$I$95,8,FALSE))</f>
        <v>91.6</v>
      </c>
      <c r="BH15" s="266">
        <f>IF(ISBLANK(VLOOKUP(BH$8,'Basisreihen Destatis 2023 B.''15'!$B$8:$I$95,8,FALSE)),"-",VLOOKUP(BH$8,'Basisreihen Destatis 2023 B.''15'!$B$8:$I$95,8,FALSE))</f>
        <v>93.5</v>
      </c>
      <c r="BI15" s="266">
        <f>IF(ISBLANK(VLOOKUP(BI$8,'Basisreihen Destatis 2023 B.''15'!$B$8:$I$95,8,FALSE)),"-",VLOOKUP(BI$8,'Basisreihen Destatis 2023 B.''15'!$B$8:$I$95,8,FALSE))</f>
        <v>103.2</v>
      </c>
      <c r="BJ15" s="266">
        <f>IF(ISBLANK(VLOOKUP(BJ$8,'Basisreihen Destatis 2023 B.''15'!$B$8:$I$95,8,FALSE)),"-",VLOOKUP(BJ$8,'Basisreihen Destatis 2023 B.''15'!$B$8:$I$95,8,FALSE))</f>
        <v>111.4</v>
      </c>
      <c r="BK15" s="266">
        <f>IF(ISBLANK(VLOOKUP(BK$8,'Basisreihen Destatis 2023 B.''15'!$B$8:$I$95,8,FALSE)),"-",VLOOKUP(BK$8,'Basisreihen Destatis 2023 B.''15'!$B$8:$I$95,8,FALSE))</f>
        <v>101.1</v>
      </c>
      <c r="BL15" s="266">
        <f>IF(ISBLANK(VLOOKUP(BL$8,'Basisreihen Destatis 2023 B.''15'!$B$8:$I$95,8,FALSE)),"-",VLOOKUP(BL$8,'Basisreihen Destatis 2023 B.''15'!$B$8:$I$95,8,FALSE))</f>
        <v>99.3</v>
      </c>
      <c r="BM15" s="266">
        <f>IF(ISBLANK(VLOOKUP(BM$8,'Basisreihen Destatis 2023 B.''15'!$B$8:$I$95,8,FALSE)),"-",VLOOKUP(BM$8,'Basisreihen Destatis 2023 B.''15'!$B$8:$I$95,8,FALSE))</f>
        <v>108.1</v>
      </c>
      <c r="BN15" s="266">
        <f>IF(ISBLANK(VLOOKUP(BN$8,'Basisreihen Destatis 2023 B.''15'!$B$8:$I$95,8,FALSE)),"-",VLOOKUP(BN$8,'Basisreihen Destatis 2023 B.''15'!$B$8:$I$95,8,FALSE))</f>
        <v>108.6</v>
      </c>
      <c r="BO15" s="266">
        <f>IF(ISBLANK(VLOOKUP(BO$8,'Basisreihen Destatis 2023 B.''15'!$B$8:$I$95,8,FALSE)),"-",VLOOKUP(BO$8,'Basisreihen Destatis 2023 B.''15'!$B$8:$I$95,8,FALSE))</f>
        <v>103.8</v>
      </c>
      <c r="BP15" s="266">
        <f>IF(ISBLANK(VLOOKUP(BP$8,'Basisreihen Destatis 2023 B.''15'!$B$8:$I$95,8,FALSE)),"-",VLOOKUP(BP$8,'Basisreihen Destatis 2023 B.''15'!$B$8:$I$95,8,FALSE))</f>
        <v>102.5</v>
      </c>
      <c r="BQ15" s="266">
        <f>IF(ISBLANK(VLOOKUP(BQ$8,'Basisreihen Destatis 2023 B.''15'!$B$8:$I$95,8,FALSE)),"-",VLOOKUP(BQ$8,'Basisreihen Destatis 2023 B.''15'!$B$8:$I$95,8,FALSE))</f>
        <v>100</v>
      </c>
      <c r="BR15" s="266">
        <f>IF(ISBLANK(VLOOKUP(BR$8,'Basisreihen Destatis 2023 B.''15'!$B$8:$I$95,8,FALSE)),"-",VLOOKUP(BR$8,'Basisreihen Destatis 2023 B.''15'!$B$8:$I$95,8,FALSE))</f>
        <v>95.9</v>
      </c>
      <c r="BS15" s="266">
        <f>IF(ISBLANK(VLOOKUP(BS$8,'Basisreihen Destatis 2023 B.''15'!$B$8:$I$95,8,FALSE)),"-",VLOOKUP(BS$8,'Basisreihen Destatis 2023 B.''15'!$B$8:$I$95,8,FALSE))</f>
        <v>103.5</v>
      </c>
      <c r="BT15" s="266">
        <f>IF(ISBLANK(VLOOKUP(BT$8,'Basisreihen Destatis 2023 B.''15'!$B$8:$I$95,8,FALSE)),"-",VLOOKUP(BT$8,'Basisreihen Destatis 2023 B.''15'!$B$8:$I$95,8,FALSE))</f>
        <v>111</v>
      </c>
      <c r="BU15" s="266">
        <f>IF(ISBLANK(VLOOKUP(BU$8,'Basisreihen Destatis 2023 B.''15'!$B$8:$I$95,8,FALSE)),"-",VLOOKUP(BU$8,'Basisreihen Destatis 2023 B.''15'!$B$8:$I$95,8,FALSE))</f>
        <v>111.1</v>
      </c>
      <c r="BV15" s="266">
        <f>IF(ISBLANK(VLOOKUP(BV$8,'Basisreihen Destatis 2023 B.''15'!$B$8:$I$95,8,FALSE)),"-",VLOOKUP(BV$8,'Basisreihen Destatis 2023 B.''15'!$B$8:$I$95,8,FALSE))</f>
        <v>107.4</v>
      </c>
      <c r="BW15" s="266">
        <f>IF(ISBLANK(VLOOKUP(BW$8,'Basisreihen Destatis 2023 B.''15'!$B$8:$I$95,8,FALSE)),"-",VLOOKUP(BW$8,'Basisreihen Destatis 2023 B.''15'!$B$8:$I$95,8,FALSE))</f>
        <v>124.4</v>
      </c>
      <c r="BX15" s="266">
        <f>IF(ISBLANK(VLOOKUP(BX$8,'Basisreihen Destatis 2023 B.''15'!$B$8:$I$95,8,FALSE)),"-",VLOOKUP(BX$8,'Basisreihen Destatis 2023 B.''15'!$B$8:$I$95,8,FALSE))</f>
        <v>164.5</v>
      </c>
      <c r="BY15" s="267">
        <f>IF(ISBLANK(VLOOKUP(BY$8,'Basisreihen Destatis 2023 B.''15'!$B$8:$I$95,8,FALSE)),"-",VLOOKUP(BY$8,'Basisreihen Destatis 2023 B.''15'!$B$8:$I$95,8,FALSE))</f>
        <v>165</v>
      </c>
    </row>
    <row r="16" spans="1:78" x14ac:dyDescent="0.6">
      <c r="B16" s="357" t="s">
        <v>399</v>
      </c>
      <c r="C16" s="266"/>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v>61.9</v>
      </c>
      <c r="AT16" s="266">
        <v>65</v>
      </c>
      <c r="AU16" s="266">
        <v>67.900000000000006</v>
      </c>
      <c r="AV16" s="266">
        <v>69.7</v>
      </c>
      <c r="AW16" s="266">
        <v>71</v>
      </c>
      <c r="AX16" s="266">
        <v>72</v>
      </c>
      <c r="AY16" s="266">
        <v>73.400000000000006</v>
      </c>
      <c r="AZ16" s="266">
        <v>74</v>
      </c>
      <c r="BA16" s="266">
        <v>74.5</v>
      </c>
      <c r="BB16" s="266">
        <v>75.5</v>
      </c>
      <c r="BC16" s="266">
        <v>77</v>
      </c>
      <c r="BD16" s="266">
        <v>78.099999999999994</v>
      </c>
      <c r="BE16" s="266">
        <v>78.900000000000006</v>
      </c>
      <c r="BF16" s="266">
        <v>80.2</v>
      </c>
      <c r="BG16" s="266">
        <v>81.5</v>
      </c>
      <c r="BH16" s="266">
        <v>82.8</v>
      </c>
      <c r="BI16" s="266">
        <v>84.7</v>
      </c>
      <c r="BJ16" s="266">
        <v>86.9</v>
      </c>
      <c r="BK16" s="266">
        <v>87.2</v>
      </c>
      <c r="BL16" s="266">
        <v>88.1</v>
      </c>
      <c r="BM16" s="266">
        <v>90</v>
      </c>
      <c r="BN16" s="266">
        <v>91.7</v>
      </c>
      <c r="BO16" s="266">
        <v>93.1</v>
      </c>
      <c r="BP16" s="266">
        <v>94</v>
      </c>
      <c r="BQ16" s="266">
        <v>94.5</v>
      </c>
      <c r="BR16" s="266">
        <v>95</v>
      </c>
      <c r="BS16" s="266">
        <v>96.4</v>
      </c>
      <c r="BT16" s="266">
        <v>98.1</v>
      </c>
      <c r="BU16" s="266">
        <v>99.5</v>
      </c>
      <c r="BV16" s="266">
        <v>100</v>
      </c>
      <c r="BW16" s="266">
        <v>103.1</v>
      </c>
      <c r="BX16" s="266">
        <v>110.2</v>
      </c>
      <c r="BY16" s="266">
        <v>116.7</v>
      </c>
    </row>
    <row r="17" spans="2:86" x14ac:dyDescent="0.6">
      <c r="B17" s="262" t="s">
        <v>36</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68"/>
      <c r="BL17" s="287"/>
      <c r="BM17" s="287"/>
      <c r="BN17" s="287"/>
      <c r="BO17" s="287"/>
      <c r="BP17" s="287"/>
      <c r="BQ17" s="287"/>
      <c r="BR17" s="287"/>
      <c r="BS17" s="287"/>
      <c r="BT17" s="287"/>
      <c r="BU17" s="287"/>
      <c r="BV17" s="287"/>
      <c r="BW17" s="287"/>
      <c r="BX17" s="287"/>
      <c r="BY17" s="288"/>
    </row>
    <row r="18" spans="2:86" x14ac:dyDescent="0.6">
      <c r="B18" s="265" t="s">
        <v>37</v>
      </c>
      <c r="C18" s="266"/>
      <c r="D18" s="266"/>
      <c r="E18" s="266"/>
      <c r="F18" s="266"/>
      <c r="G18" s="266"/>
      <c r="H18" s="266"/>
      <c r="I18" s="266"/>
      <c r="J18" s="266"/>
      <c r="K18" s="266"/>
      <c r="L18" s="266">
        <f>IF(ISBLANK(VLOOKUP(L$8,'Basisreihen Destatis 2023 B.''15'!$T$8:$W$125,2,FALSE)),"-",VLOOKUP(L$8,'Basisreihen Destatis 2023 B.''15'!$T$8:$W$125,2,FALSE))</f>
        <v>12.7</v>
      </c>
      <c r="M18" s="266">
        <f>IF(ISBLANK(VLOOKUP(M$8,'Basisreihen Destatis 2023 B.''15'!$T$8:$W$125,2,FALSE)),"-",VLOOKUP(M$8,'Basisreihen Destatis 2023 B.''15'!$T$8:$W$125,2,FALSE))</f>
        <v>13.2</v>
      </c>
      <c r="N18" s="266">
        <f>IF(ISBLANK(VLOOKUP(N$8,'Basisreihen Destatis 2023 B.''15'!$T$8:$W$125,2,FALSE)),"-",VLOOKUP(N$8,'Basisreihen Destatis 2023 B.''15'!$T$8:$W$125,2,FALSE))</f>
        <v>14.1</v>
      </c>
      <c r="O18" s="266">
        <f>IF(ISBLANK(VLOOKUP(O$8,'Basisreihen Destatis 2023 B.''15'!$T$8:$W$125,2,FALSE)),"-",VLOOKUP(O$8,'Basisreihen Destatis 2023 B.''15'!$T$8:$W$125,2,FALSE))</f>
        <v>15</v>
      </c>
      <c r="P18" s="266">
        <f>IF(ISBLANK(VLOOKUP(P$8,'Basisreihen Destatis 2023 B.''15'!$T$8:$W$125,2,FALSE)),"-",VLOOKUP(P$8,'Basisreihen Destatis 2023 B.''15'!$T$8:$W$125,2,FALSE))</f>
        <v>16.100000000000001</v>
      </c>
      <c r="Q18" s="266">
        <f>IF(ISBLANK(VLOOKUP(Q$8,'Basisreihen Destatis 2023 B.''15'!$T$8:$W$125,2,FALSE)),"-",VLOOKUP(Q$8,'Basisreihen Destatis 2023 B.''15'!$T$8:$W$125,2,FALSE))</f>
        <v>16.8</v>
      </c>
      <c r="R18" s="266">
        <f>IF(ISBLANK(VLOOKUP(R$8,'Basisreihen Destatis 2023 B.''15'!$T$8:$W$125,2,FALSE)),"-",VLOOKUP(R$8,'Basisreihen Destatis 2023 B.''15'!$T$8:$W$125,2,FALSE))</f>
        <v>17.5</v>
      </c>
      <c r="S18" s="266">
        <f>IF(ISBLANK(VLOOKUP(S$8,'Basisreihen Destatis 2023 B.''15'!$T$8:$W$125,2,FALSE)),"-",VLOOKUP(S$8,'Basisreihen Destatis 2023 B.''15'!$T$8:$W$125,2,FALSE))</f>
        <v>18.2</v>
      </c>
      <c r="T18" s="266">
        <f>IF(ISBLANK(VLOOKUP(T$8,'Basisreihen Destatis 2023 B.''15'!$T$8:$W$125,2,FALSE)),"-",VLOOKUP(T$8,'Basisreihen Destatis 2023 B.''15'!$T$8:$W$125,2,FALSE))</f>
        <v>18.7</v>
      </c>
      <c r="U18" s="266">
        <f>IF(ISBLANK(VLOOKUP(U$8,'Basisreihen Destatis 2023 B.''15'!$T$8:$W$125,2,FALSE)),"-",VLOOKUP(U$8,'Basisreihen Destatis 2023 B.''15'!$T$8:$W$125,2,FALSE))</f>
        <v>17.8</v>
      </c>
      <c r="V18" s="266">
        <f>IF(ISBLANK(VLOOKUP(V$8,'Basisreihen Destatis 2023 B.''15'!$T$8:$W$125,2,FALSE)),"-",VLOOKUP(V$8,'Basisreihen Destatis 2023 B.''15'!$T$8:$W$125,2,FALSE))</f>
        <v>18.7</v>
      </c>
      <c r="W18" s="266">
        <f>IF(ISBLANK(VLOOKUP(W$8,'Basisreihen Destatis 2023 B.''15'!$T$8:$W$125,2,FALSE)),"-",VLOOKUP(W$8,'Basisreihen Destatis 2023 B.''15'!$T$8:$W$125,2,FALSE))</f>
        <v>20.3</v>
      </c>
      <c r="X18" s="266">
        <f>IF(ISBLANK(VLOOKUP(X$8,'Basisreihen Destatis 2023 B.''15'!$T$8:$W$125,2,FALSE)),"-",VLOOKUP(X$8,'Basisreihen Destatis 2023 B.''15'!$T$8:$W$125,2,FALSE))</f>
        <v>24.1</v>
      </c>
      <c r="Y18" s="266">
        <f>IF(ISBLANK(VLOOKUP(Y$8,'Basisreihen Destatis 2023 B.''15'!$T$8:$W$125,2,FALSE)),"-",VLOOKUP(Y$8,'Basisreihen Destatis 2023 B.''15'!$T$8:$W$125,2,FALSE))</f>
        <v>26.7</v>
      </c>
      <c r="Z18" s="266">
        <f>IF(ISBLANK(VLOOKUP(Z$8,'Basisreihen Destatis 2023 B.''15'!$T$8:$W$125,2,FALSE)),"-",VLOOKUP(Z$8,'Basisreihen Destatis 2023 B.''15'!$T$8:$W$125,2,FALSE))</f>
        <v>28</v>
      </c>
      <c r="AA18" s="266">
        <f>IF(ISBLANK(VLOOKUP(AA$8,'Basisreihen Destatis 2023 B.''15'!$T$8:$W$125,2,FALSE)),"-",VLOOKUP(AA$8,'Basisreihen Destatis 2023 B.''15'!$T$8:$W$125,2,FALSE))</f>
        <v>29.7</v>
      </c>
      <c r="AB18" s="266">
        <f>IF(ISBLANK(VLOOKUP(AB$8,'Basisreihen Destatis 2023 B.''15'!$T$8:$W$125,2,FALSE)),"-",VLOOKUP(AB$8,'Basisreihen Destatis 2023 B.''15'!$T$8:$W$125,2,FALSE))</f>
        <v>31.4</v>
      </c>
      <c r="AC18" s="266">
        <f>IF(ISBLANK(VLOOKUP(AC$8,'Basisreihen Destatis 2023 B.''15'!$T$8:$W$125,2,FALSE)),"-",VLOOKUP(AC$8,'Basisreihen Destatis 2023 B.''15'!$T$8:$W$125,2,FALSE))</f>
        <v>32.4</v>
      </c>
      <c r="AD18" s="266">
        <f>IF(ISBLANK(VLOOKUP(AD$8,'Basisreihen Destatis 2023 B.''15'!$T$8:$W$125,2,FALSE)),"-",VLOOKUP(AD$8,'Basisreihen Destatis 2023 B.''15'!$T$8:$W$125,2,FALSE))</f>
        <v>33.700000000000003</v>
      </c>
      <c r="AE18" s="266">
        <f>IF(ISBLANK(VLOOKUP(AE$8,'Basisreihen Destatis 2023 B.''15'!$T$8:$W$125,2,FALSE)),"-",VLOOKUP(AE$8,'Basisreihen Destatis 2023 B.''15'!$T$8:$W$125,2,FALSE))</f>
        <v>35.1</v>
      </c>
      <c r="AF18" s="266">
        <f>IF(ISBLANK(VLOOKUP(AF$8,'Basisreihen Destatis 2023 B.''15'!$T$8:$W$125,2,FALSE)),"-",VLOOKUP(AF$8,'Basisreihen Destatis 2023 B.''15'!$T$8:$W$125,2,FALSE))</f>
        <v>37</v>
      </c>
      <c r="AG18" s="266">
        <f>IF(ISBLANK(VLOOKUP(AG$8,'Basisreihen Destatis 2023 B.''15'!$T$8:$W$125,2,FALSE)),"-",VLOOKUP(AG$8,'Basisreihen Destatis 2023 B.''15'!$T$8:$W$125,2,FALSE))</f>
        <v>39.9</v>
      </c>
      <c r="AH18" s="266">
        <f>IF(ISBLANK(VLOOKUP(AH$8,'Basisreihen Destatis 2023 B.''15'!$T$8:$W$125,2,FALSE)),"-",VLOOKUP(AH$8,'Basisreihen Destatis 2023 B.''15'!$T$8:$W$125,2,FALSE))</f>
        <v>44</v>
      </c>
      <c r="AI18" s="266">
        <f>IF(ISBLANK(VLOOKUP(AI$8,'Basisreihen Destatis 2023 B.''15'!$T$8:$W$125,2,FALSE)),"-",VLOOKUP(AI$8,'Basisreihen Destatis 2023 B.''15'!$T$8:$W$125,2,FALSE))</f>
        <v>46.7</v>
      </c>
      <c r="AJ18" s="266">
        <f>IF(ISBLANK(VLOOKUP(AJ$8,'Basisreihen Destatis 2023 B.''15'!$T$8:$W$125,2,FALSE)),"-",VLOOKUP(AJ$8,'Basisreihen Destatis 2023 B.''15'!$T$8:$W$125,2,FALSE))</f>
        <v>48.6</v>
      </c>
      <c r="AK18" s="266">
        <f>IF(ISBLANK(VLOOKUP(AK$8,'Basisreihen Destatis 2023 B.''15'!$T$8:$W$125,2,FALSE)),"-",VLOOKUP(AK$8,'Basisreihen Destatis 2023 B.''15'!$T$8:$W$125,2,FALSE))</f>
        <v>49.7</v>
      </c>
      <c r="AL18" s="266">
        <f>IF(ISBLANK(VLOOKUP(AL$8,'Basisreihen Destatis 2023 B.''15'!$T$8:$W$125,2,FALSE)),"-",VLOOKUP(AL$8,'Basisreihen Destatis 2023 B.''15'!$T$8:$W$125,2,FALSE))</f>
        <v>50.9</v>
      </c>
      <c r="AM18" s="266">
        <f>IF(ISBLANK(VLOOKUP(AM$8,'Basisreihen Destatis 2023 B.''15'!$T$8:$W$125,2,FALSE)),"-",VLOOKUP(AM$8,'Basisreihen Destatis 2023 B.''15'!$T$8:$W$125,2,FALSE))</f>
        <v>51.3</v>
      </c>
      <c r="AN18" s="266">
        <f>IF(ISBLANK(VLOOKUP(AN$8,'Basisreihen Destatis 2023 B.''15'!$T$8:$W$125,2,FALSE)),"-",VLOOKUP(AN$8,'Basisreihen Destatis 2023 B.''15'!$T$8:$W$125,2,FALSE))</f>
        <v>52.3</v>
      </c>
      <c r="AO18" s="266">
        <f>IF(ISBLANK(VLOOKUP(AO$8,'Basisreihen Destatis 2023 B.''15'!$T$8:$W$125,2,FALSE)),"-",VLOOKUP(AO$8,'Basisreihen Destatis 2023 B.''15'!$T$8:$W$125,2,FALSE))</f>
        <v>53.5</v>
      </c>
      <c r="AP18" s="266">
        <f>IF(ISBLANK(VLOOKUP(AP$8,'Basisreihen Destatis 2023 B.''15'!$T$8:$W$125,2,FALSE)),"-",VLOOKUP(AP$8,'Basisreihen Destatis 2023 B.''15'!$T$8:$W$125,2,FALSE))</f>
        <v>54.6</v>
      </c>
      <c r="AQ18" s="266">
        <f>IF(ISBLANK(VLOOKUP(AQ$8,'Basisreihen Destatis 2023 B.''15'!$T$8:$W$125,2,FALSE)),"-",VLOOKUP(AQ$8,'Basisreihen Destatis 2023 B.''15'!$T$8:$W$125,2,FALSE))</f>
        <v>56.5</v>
      </c>
      <c r="AR18" s="266">
        <f>IF(ISBLANK(VLOOKUP(AR$8,'Basisreihen Destatis 2023 B.''15'!$T$8:$W$125,2,FALSE)),"-",VLOOKUP(AR$8,'Basisreihen Destatis 2023 B.''15'!$T$8:$W$125,2,FALSE))</f>
        <v>60</v>
      </c>
      <c r="AS18" s="266">
        <f>IF(ISBLANK(VLOOKUP(AS$8,'Basisreihen Destatis 2023 B.''15'!$T$8:$W$125,2,FALSE)),"-",VLOOKUP(AS$8,'Basisreihen Destatis 2023 B.''15'!$T$8:$W$125,2,FALSE))</f>
        <v>63.8</v>
      </c>
      <c r="AT18" s="266">
        <f>IF(ISBLANK(VLOOKUP(AT$8,'Basisreihen Destatis 2023 B.''15'!$T$8:$W$125,2,FALSE)),"-",VLOOKUP(AT$8,'Basisreihen Destatis 2023 B.''15'!$T$8:$W$125,2,FALSE))</f>
        <v>67.599999999999994</v>
      </c>
      <c r="AU18" s="266">
        <f>IF(ISBLANK(VLOOKUP(AU$8,'Basisreihen Destatis 2023 B.''15'!$T$8:$W$125,2,FALSE)),"-",VLOOKUP(AU$8,'Basisreihen Destatis 2023 B.''15'!$T$8:$W$125,2,FALSE))</f>
        <v>70.599999999999994</v>
      </c>
      <c r="AV18" s="266">
        <f>IF(ISBLANK(VLOOKUP(AV$8,'Basisreihen Destatis 2023 B.''15'!$T$8:$W$125,2,FALSE)),"-",VLOOKUP(AV$8,'Basisreihen Destatis 2023 B.''15'!$T$8:$W$125,2,FALSE))</f>
        <v>72</v>
      </c>
      <c r="AW18" s="266">
        <f>IF(ISBLANK(VLOOKUP(AW$8,'Basisreihen Destatis 2023 B.''15'!$T$8:$W$125,2,FALSE)),"-",VLOOKUP(AW$8,'Basisreihen Destatis 2023 B.''15'!$T$8:$W$125,2,FALSE))</f>
        <v>73.7</v>
      </c>
      <c r="AX18" s="266">
        <f>IF(ISBLANK(VLOOKUP(AX$8,'Basisreihen Destatis 2023 B.''15'!$T$8:$W$125,2,FALSE)),"-",VLOOKUP(AX$8,'Basisreihen Destatis 2023 B.''15'!$T$8:$W$125,2,FALSE))</f>
        <v>73.900000000000006</v>
      </c>
      <c r="AY18" s="266">
        <f>IF(ISBLANK(VLOOKUP(AY$8,'Basisreihen Destatis 2023 B.''15'!$T$8:$W$125,2,FALSE)),"-",VLOOKUP(AY$8,'Basisreihen Destatis 2023 B.''15'!$T$8:$W$125,2,FALSE))</f>
        <v>73.5</v>
      </c>
      <c r="AZ18" s="266">
        <f>IF(ISBLANK(VLOOKUP(AZ$8,'Basisreihen Destatis 2023 B.''15'!$T$8:$W$125,2,FALSE)),"-",VLOOKUP(AZ$8,'Basisreihen Destatis 2023 B.''15'!$T$8:$W$125,2,FALSE))</f>
        <v>73.7</v>
      </c>
      <c r="BA18" s="266">
        <f>IF(ISBLANK(VLOOKUP(BA$8,'Basisreihen Destatis 2023 B.''15'!$T$8:$W$125,2,FALSE)),"-",VLOOKUP(BA$8,'Basisreihen Destatis 2023 B.''15'!$T$8:$W$125,2,FALSE))</f>
        <v>73.3</v>
      </c>
      <c r="BB18" s="266">
        <f>IF(ISBLANK(VLOOKUP(BB$8,'Basisreihen Destatis 2023 B.''15'!$T$8:$W$125,2,FALSE)),"-",VLOOKUP(BB$8,'Basisreihen Destatis 2023 B.''15'!$T$8:$W$125,2,FALSE))</f>
        <v>73.900000000000006</v>
      </c>
      <c r="BC18" s="266">
        <f>IF(ISBLANK(VLOOKUP(BC$8,'Basisreihen Destatis 2023 B.''15'!$T$8:$W$125,2,FALSE)),"-",VLOOKUP(BC$8,'Basisreihen Destatis 2023 B.''15'!$T$8:$W$125,2,FALSE))</f>
        <v>74.2</v>
      </c>
      <c r="BD18" s="266">
        <f>IF(ISBLANK(VLOOKUP(BD$8,'Basisreihen Destatis 2023 B.''15'!$T$8:$W$125,2,FALSE)),"-",VLOOKUP(BD$8,'Basisreihen Destatis 2023 B.''15'!$T$8:$W$125,2,FALSE))</f>
        <v>74.3</v>
      </c>
      <c r="BE18" s="266">
        <f>IF(ISBLANK(VLOOKUP(BE$8,'Basisreihen Destatis 2023 B.''15'!$T$8:$W$125,2,FALSE)),"-",VLOOKUP(BE$8,'Basisreihen Destatis 2023 B.''15'!$T$8:$W$125,2,FALSE))</f>
        <v>74.5</v>
      </c>
      <c r="BF18" s="266">
        <f>IF(ISBLANK(VLOOKUP(BF$8,'Basisreihen Destatis 2023 B.''15'!$T$8:$W$125,2,FALSE)),"-",VLOOKUP(BF$8,'Basisreihen Destatis 2023 B.''15'!$T$8:$W$125,2,FALSE))</f>
        <v>75.7</v>
      </c>
      <c r="BG18" s="266">
        <f>IF(ISBLANK(VLOOKUP(BG$8,'Basisreihen Destatis 2023 B.''15'!$T$8:$W$125,2,FALSE)),"-",VLOOKUP(BG$8,'Basisreihen Destatis 2023 B.''15'!$T$8:$W$125,2,FALSE))</f>
        <v>77.2</v>
      </c>
      <c r="BH18" s="266">
        <f>IF(ISBLANK(VLOOKUP(BH$8,'Basisreihen Destatis 2023 B.''15'!$T$8:$W$125,2,FALSE)),"-",VLOOKUP(BH$8,'Basisreihen Destatis 2023 B.''15'!$T$8:$W$125,2,FALSE))</f>
        <v>79</v>
      </c>
      <c r="BI18" s="266">
        <f>IF(ISBLANK(VLOOKUP(BI$8,'Basisreihen Destatis 2023 B.''15'!$T$8:$W$125,2,FALSE)),"-",VLOOKUP(BI$8,'Basisreihen Destatis 2023 B.''15'!$T$8:$W$125,2,FALSE))</f>
        <v>84.6</v>
      </c>
      <c r="BJ18" s="266">
        <f>IF(ISBLANK(VLOOKUP(BJ$8,'Basisreihen Destatis 2023 B.''15'!$T$8:$W$125,2,FALSE)),"-",VLOOKUP(BJ$8,'Basisreihen Destatis 2023 B.''15'!$T$8:$W$125,2,FALSE))</f>
        <v>87.8</v>
      </c>
      <c r="BK18" s="266">
        <f>IF(ISBLANK(VLOOKUP(BK$8,'Basisreihen Destatis 2023 B.''15'!$T$8:$W$125,2,FALSE)),"-",VLOOKUP(BK$8,'Basisreihen Destatis 2023 B.''15'!$T$8:$W$125,2,FALSE))</f>
        <v>88.7</v>
      </c>
      <c r="BL18" s="266">
        <f>IF(ISBLANK(VLOOKUP(BL$8,'Basisreihen Destatis 2023 B.''15'!$T$8:$W$125,2,FALSE)),"-",VLOOKUP(BL$8,'Basisreihen Destatis 2023 B.''15'!$T$8:$W$125,2,FALSE))</f>
        <v>89.7</v>
      </c>
      <c r="BM18" s="266">
        <f>IF(ISBLANK(VLOOKUP(BM$8,'Basisreihen Destatis 2023 B.''15'!$T$8:$W$125,2,FALSE)),"-",VLOOKUP(BM$8,'Basisreihen Destatis 2023 B.''15'!$T$8:$W$125,2,FALSE))</f>
        <v>92.5</v>
      </c>
      <c r="BN18" s="266">
        <f>IF(ISBLANK(VLOOKUP(BN$8,'Basisreihen Destatis 2023 B.''15'!$T$8:$W$125,2,FALSE)),"-",VLOOKUP(BN$8,'Basisreihen Destatis 2023 B.''15'!$T$8:$W$125,2,FALSE))</f>
        <v>94.8</v>
      </c>
      <c r="BO18" s="266">
        <f>IF(ISBLANK(VLOOKUP(BO$8,'Basisreihen Destatis 2023 B.''15'!$T$8:$W$125,2,FALSE)),"-",VLOOKUP(BO$8,'Basisreihen Destatis 2023 B.''15'!$T$8:$W$125,2,FALSE))</f>
        <v>96.6</v>
      </c>
      <c r="BP18" s="266">
        <f>IF(ISBLANK(VLOOKUP(BP$8,'Basisreihen Destatis 2023 B.''15'!$T$8:$W$125,2,FALSE)),"-",VLOOKUP(BP$8,'Basisreihen Destatis 2023 B.''15'!$T$8:$W$125,2,FALSE))</f>
        <v>98.4</v>
      </c>
      <c r="BQ18" s="266">
        <f>IF(ISBLANK(VLOOKUP(BQ$8,'Basisreihen Destatis 2023 B.''15'!$T$8:$W$125,2,FALSE)),"-",VLOOKUP(BQ$8,'Basisreihen Destatis 2023 B.''15'!$T$8:$W$125,2,FALSE))</f>
        <v>100</v>
      </c>
      <c r="BR18" s="266">
        <f>IF(ISBLANK(VLOOKUP(BR$8,'Basisreihen Destatis 2023 B.''15'!$T$8:$W$125,2,FALSE)),"-",VLOOKUP(BR$8,'Basisreihen Destatis 2023 B.''15'!$T$8:$W$125,2,FALSE))</f>
        <v>102.1</v>
      </c>
      <c r="BS18" s="266">
        <f>IF(ISBLANK(VLOOKUP(BS$8,'Basisreihen Destatis 2023 B.''15'!$T$8:$W$125,2,FALSE)),"-",VLOOKUP(BS$8,'Basisreihen Destatis 2023 B.''15'!$T$8:$W$125,2,FALSE))</f>
        <v>105.5</v>
      </c>
      <c r="BT18" s="266">
        <f>IF(ISBLANK(VLOOKUP(BT$8,'Basisreihen Destatis 2023 B.''15'!$T$8:$W$125,2,FALSE)),"-",VLOOKUP(BT$8,'Basisreihen Destatis 2023 B.''15'!$T$8:$W$125,2,FALSE))</f>
        <v>110.2</v>
      </c>
      <c r="BU18" s="266">
        <f>IF(ISBLANK(VLOOKUP(BU$8,'Basisreihen Destatis 2023 B.''15'!$T$8:$W$125,2,FALSE)),"-",VLOOKUP(BU$8,'Basisreihen Destatis 2023 B.''15'!$T$8:$W$125,2,FALSE))</f>
        <v>115.1</v>
      </c>
      <c r="BV18" s="266">
        <f>IF(ISBLANK(VLOOKUP(BV$8,'Basisreihen Destatis 2023 B.''15'!$T$8:$W$125,2,FALSE)),"-",VLOOKUP(BV$8,'Basisreihen Destatis 2023 B.''15'!$T$8:$W$125,2,FALSE))</f>
        <v>116.9</v>
      </c>
      <c r="BW18" s="266">
        <f>IF(ISBLANK(VLOOKUP(BW$8,'Basisreihen Destatis 2023 B.''15'!$T$8:$W$125,2,FALSE)),"-",VLOOKUP(BW$8,'Basisreihen Destatis 2023 B.''15'!$T$8:$W$125,2,FALSE))</f>
        <v>128.1</v>
      </c>
      <c r="BX18" s="266">
        <f>IF(ISBLANK(VLOOKUP(BX$8,'Basisreihen Destatis 2023 B.''15'!$T$8:$W$125,2,FALSE)),"-",VLOOKUP(BX$8,'Basisreihen Destatis 2023 B.''15'!$T$8:$W$125,2,FALSE))</f>
        <v>150.6</v>
      </c>
      <c r="BY18" s="267">
        <f>IF(ISBLANK(VLOOKUP(BY$8,'Basisreihen Destatis 2023 B.''15'!$T$8:$W$125,2,FALSE)),"-",VLOOKUP(BY$8,'Basisreihen Destatis 2023 B.''15'!$T$8:$W$125,2,FALSE))</f>
        <v>162.69999999999999</v>
      </c>
    </row>
    <row r="19" spans="2:86" x14ac:dyDescent="0.6">
      <c r="B19" s="265" t="s">
        <v>40</v>
      </c>
      <c r="C19" s="266"/>
      <c r="D19" s="266"/>
      <c r="E19" s="266"/>
      <c r="F19" s="266"/>
      <c r="G19" s="266"/>
      <c r="H19" s="266"/>
      <c r="I19" s="266"/>
      <c r="J19" s="266"/>
      <c r="K19" s="266"/>
      <c r="L19" s="266">
        <f>IF(ISBLANK(VLOOKUP(L$8,'Basisreihen Destatis 2023 B.''15'!$T$8:$W$125,3,FALSE)),"-",VLOOKUP(L$8,'Basisreihen Destatis 2023 B.''15'!$T$8:$W$125,3,FALSE))</f>
        <v>19.399999999999999</v>
      </c>
      <c r="M19" s="266">
        <f>IF(ISBLANK(VLOOKUP(M$8,'Basisreihen Destatis 2023 B.''15'!$T$8:$W$125,3,FALSE)),"-",VLOOKUP(M$8,'Basisreihen Destatis 2023 B.''15'!$T$8:$W$125,3,FALSE))</f>
        <v>20.9</v>
      </c>
      <c r="N19" s="266">
        <f>IF(ISBLANK(VLOOKUP(N$8,'Basisreihen Destatis 2023 B.''15'!$T$8:$W$125,3,FALSE)),"-",VLOOKUP(N$8,'Basisreihen Destatis 2023 B.''15'!$T$8:$W$125,3,FALSE))</f>
        <v>22.5</v>
      </c>
      <c r="O19" s="266">
        <f>IF(ISBLANK(VLOOKUP(O$8,'Basisreihen Destatis 2023 B.''15'!$T$8:$W$125,3,FALSE)),"-",VLOOKUP(O$8,'Basisreihen Destatis 2023 B.''15'!$T$8:$W$125,3,FALSE))</f>
        <v>24.2</v>
      </c>
      <c r="P19" s="266">
        <f>IF(ISBLANK(VLOOKUP(P$8,'Basisreihen Destatis 2023 B.''15'!$T$8:$W$125,3,FALSE)),"-",VLOOKUP(P$8,'Basisreihen Destatis 2023 B.''15'!$T$8:$W$125,3,FALSE))</f>
        <v>25.8</v>
      </c>
      <c r="Q19" s="266">
        <f>IF(ISBLANK(VLOOKUP(Q$8,'Basisreihen Destatis 2023 B.''15'!$T$8:$W$125,3,FALSE)),"-",VLOOKUP(Q$8,'Basisreihen Destatis 2023 B.''15'!$T$8:$W$125,3,FALSE))</f>
        <v>27</v>
      </c>
      <c r="R19" s="266">
        <f>IF(ISBLANK(VLOOKUP(R$8,'Basisreihen Destatis 2023 B.''15'!$T$8:$W$125,3,FALSE)),"-",VLOOKUP(R$8,'Basisreihen Destatis 2023 B.''15'!$T$8:$W$125,3,FALSE))</f>
        <v>27.4</v>
      </c>
      <c r="S19" s="266">
        <f>IF(ISBLANK(VLOOKUP(S$8,'Basisreihen Destatis 2023 B.''15'!$T$8:$W$125,3,FALSE)),"-",VLOOKUP(S$8,'Basisreihen Destatis 2023 B.''15'!$T$8:$W$125,3,FALSE))</f>
        <v>26.7</v>
      </c>
      <c r="T19" s="266">
        <f>IF(ISBLANK(VLOOKUP(T$8,'Basisreihen Destatis 2023 B.''15'!$T$8:$W$125,3,FALSE)),"-",VLOOKUP(T$8,'Basisreihen Destatis 2023 B.''15'!$T$8:$W$125,3,FALSE))</f>
        <v>26.9</v>
      </c>
      <c r="U19" s="266">
        <f>IF(ISBLANK(VLOOKUP(U$8,'Basisreihen Destatis 2023 B.''15'!$T$8:$W$125,3,FALSE)),"-",VLOOKUP(U$8,'Basisreihen Destatis 2023 B.''15'!$T$8:$W$125,3,FALSE))</f>
        <v>25.8</v>
      </c>
      <c r="V19" s="266">
        <f>IF(ISBLANK(VLOOKUP(V$8,'Basisreihen Destatis 2023 B.''15'!$T$8:$W$125,3,FALSE)),"-",VLOOKUP(V$8,'Basisreihen Destatis 2023 B.''15'!$T$8:$W$125,3,FALSE))</f>
        <v>27.2</v>
      </c>
      <c r="W19" s="266">
        <f>IF(ISBLANK(VLOOKUP(W$8,'Basisreihen Destatis 2023 B.''15'!$T$8:$W$125,3,FALSE)),"-",VLOOKUP(W$8,'Basisreihen Destatis 2023 B.''15'!$T$8:$W$125,3,FALSE))</f>
        <v>28.6</v>
      </c>
      <c r="X19" s="266">
        <f>IF(ISBLANK(VLOOKUP(X$8,'Basisreihen Destatis 2023 B.''15'!$T$8:$W$125,3,FALSE)),"-",VLOOKUP(X$8,'Basisreihen Destatis 2023 B.''15'!$T$8:$W$125,3,FALSE))</f>
        <v>33.299999999999997</v>
      </c>
      <c r="Y19" s="266">
        <f>IF(ISBLANK(VLOOKUP(Y$8,'Basisreihen Destatis 2023 B.''15'!$T$8:$W$125,3,FALSE)),"-",VLOOKUP(Y$8,'Basisreihen Destatis 2023 B.''15'!$T$8:$W$125,3,FALSE))</f>
        <v>36.1</v>
      </c>
      <c r="Z19" s="266">
        <f>IF(ISBLANK(VLOOKUP(Z$8,'Basisreihen Destatis 2023 B.''15'!$T$8:$W$125,3,FALSE)),"-",VLOOKUP(Z$8,'Basisreihen Destatis 2023 B.''15'!$T$8:$W$125,3,FALSE))</f>
        <v>37.4</v>
      </c>
      <c r="AA19" s="266">
        <f>IF(ISBLANK(VLOOKUP(AA$8,'Basisreihen Destatis 2023 B.''15'!$T$8:$W$125,3,FALSE)),"-",VLOOKUP(AA$8,'Basisreihen Destatis 2023 B.''15'!$T$8:$W$125,3,FALSE))</f>
        <v>38.9</v>
      </c>
      <c r="AB19" s="266">
        <f>IF(ISBLANK(VLOOKUP(AB$8,'Basisreihen Destatis 2023 B.''15'!$T$8:$W$125,3,FALSE)),"-",VLOOKUP(AB$8,'Basisreihen Destatis 2023 B.''15'!$T$8:$W$125,3,FALSE))</f>
        <v>41.4</v>
      </c>
      <c r="AC19" s="266">
        <f>IF(ISBLANK(VLOOKUP(AC$8,'Basisreihen Destatis 2023 B.''15'!$T$8:$W$125,3,FALSE)),"-",VLOOKUP(AC$8,'Basisreihen Destatis 2023 B.''15'!$T$8:$W$125,3,FALSE))</f>
        <v>42.2</v>
      </c>
      <c r="AD19" s="266">
        <f>IF(ISBLANK(VLOOKUP(AD$8,'Basisreihen Destatis 2023 B.''15'!$T$8:$W$125,3,FALSE)),"-",VLOOKUP(AD$8,'Basisreihen Destatis 2023 B.''15'!$T$8:$W$125,3,FALSE))</f>
        <v>42.9</v>
      </c>
      <c r="AE19" s="266">
        <f>IF(ISBLANK(VLOOKUP(AE$8,'Basisreihen Destatis 2023 B.''15'!$T$8:$W$125,3,FALSE)),"-",VLOOKUP(AE$8,'Basisreihen Destatis 2023 B.''15'!$T$8:$W$125,3,FALSE))</f>
        <v>44.5</v>
      </c>
      <c r="AF19" s="266">
        <f>IF(ISBLANK(VLOOKUP(AF$8,'Basisreihen Destatis 2023 B.''15'!$T$8:$W$125,3,FALSE)),"-",VLOOKUP(AF$8,'Basisreihen Destatis 2023 B.''15'!$T$8:$W$125,3,FALSE))</f>
        <v>47.5</v>
      </c>
      <c r="AG19" s="266">
        <f>IF(ISBLANK(VLOOKUP(AG$8,'Basisreihen Destatis 2023 B.''15'!$T$8:$W$125,3,FALSE)),"-",VLOOKUP(AG$8,'Basisreihen Destatis 2023 B.''15'!$T$8:$W$125,3,FALSE))</f>
        <v>52.4</v>
      </c>
      <c r="AH19" s="266">
        <f>IF(ISBLANK(VLOOKUP(AH$8,'Basisreihen Destatis 2023 B.''15'!$T$8:$W$125,3,FALSE)),"-",VLOOKUP(AH$8,'Basisreihen Destatis 2023 B.''15'!$T$8:$W$125,3,FALSE))</f>
        <v>58.2</v>
      </c>
      <c r="AI19" s="266">
        <f>IF(ISBLANK(VLOOKUP(AI$8,'Basisreihen Destatis 2023 B.''15'!$T$8:$W$125,3,FALSE)),"-",VLOOKUP(AI$8,'Basisreihen Destatis 2023 B.''15'!$T$8:$W$125,3,FALSE))</f>
        <v>59.9</v>
      </c>
      <c r="AJ19" s="266">
        <f>IF(ISBLANK(VLOOKUP(AJ$8,'Basisreihen Destatis 2023 B.''15'!$T$8:$W$125,3,FALSE)),"-",VLOOKUP(AJ$8,'Basisreihen Destatis 2023 B.''15'!$T$8:$W$125,3,FALSE))</f>
        <v>58.8</v>
      </c>
      <c r="AK19" s="266">
        <f>IF(ISBLANK(VLOOKUP(AK$8,'Basisreihen Destatis 2023 B.''15'!$T$8:$W$125,3,FALSE)),"-",VLOOKUP(AK$8,'Basisreihen Destatis 2023 B.''15'!$T$8:$W$125,3,FALSE))</f>
        <v>58.8</v>
      </c>
      <c r="AL19" s="266">
        <f>IF(ISBLANK(VLOOKUP(AL$8,'Basisreihen Destatis 2023 B.''15'!$T$8:$W$125,3,FALSE)),"-",VLOOKUP(AL$8,'Basisreihen Destatis 2023 B.''15'!$T$8:$W$125,3,FALSE))</f>
        <v>59.7</v>
      </c>
      <c r="AM19" s="266">
        <f>IF(ISBLANK(VLOOKUP(AM$8,'Basisreihen Destatis 2023 B.''15'!$T$8:$W$125,3,FALSE)),"-",VLOOKUP(AM$8,'Basisreihen Destatis 2023 B.''15'!$T$8:$W$125,3,FALSE))</f>
        <v>59.9</v>
      </c>
      <c r="AN19" s="266">
        <f>IF(ISBLANK(VLOOKUP(AN$8,'Basisreihen Destatis 2023 B.''15'!$T$8:$W$125,3,FALSE)),"-",VLOOKUP(AN$8,'Basisreihen Destatis 2023 B.''15'!$T$8:$W$125,3,FALSE))</f>
        <v>61.3</v>
      </c>
      <c r="AO19" s="266">
        <f>IF(ISBLANK(VLOOKUP(AO$8,'Basisreihen Destatis 2023 B.''15'!$T$8:$W$125,3,FALSE)),"-",VLOOKUP(AO$8,'Basisreihen Destatis 2023 B.''15'!$T$8:$W$125,3,FALSE))</f>
        <v>62.3</v>
      </c>
      <c r="AP19" s="266">
        <f>IF(ISBLANK(VLOOKUP(AP$8,'Basisreihen Destatis 2023 B.''15'!$T$8:$W$125,3,FALSE)),"-",VLOOKUP(AP$8,'Basisreihen Destatis 2023 B.''15'!$T$8:$W$125,3,FALSE))</f>
        <v>63.3</v>
      </c>
      <c r="AQ19" s="266">
        <f>IF(ISBLANK(VLOOKUP(AQ$8,'Basisreihen Destatis 2023 B.''15'!$T$8:$W$125,3,FALSE)),"-",VLOOKUP(AQ$8,'Basisreihen Destatis 2023 B.''15'!$T$8:$W$125,3,FALSE))</f>
        <v>65.099999999999994</v>
      </c>
      <c r="AR19" s="266">
        <f>IF(ISBLANK(VLOOKUP(AR$8,'Basisreihen Destatis 2023 B.''15'!$T$8:$W$125,3,FALSE)),"-",VLOOKUP(AR$8,'Basisreihen Destatis 2023 B.''15'!$T$8:$W$125,3,FALSE))</f>
        <v>69.5</v>
      </c>
      <c r="AS19" s="266">
        <f>IF(ISBLANK(VLOOKUP(AS$8,'Basisreihen Destatis 2023 B.''15'!$T$8:$W$125,3,FALSE)),"-",VLOOKUP(AS$8,'Basisreihen Destatis 2023 B.''15'!$T$8:$W$125,3,FALSE))</f>
        <v>74.599999999999994</v>
      </c>
      <c r="AT19" s="266">
        <f>IF(ISBLANK(VLOOKUP(AT$8,'Basisreihen Destatis 2023 B.''15'!$T$8:$W$125,3,FALSE)),"-",VLOOKUP(AT$8,'Basisreihen Destatis 2023 B.''15'!$T$8:$W$125,3,FALSE))</f>
        <v>79.400000000000006</v>
      </c>
      <c r="AU19" s="266">
        <f>IF(ISBLANK(VLOOKUP(AU$8,'Basisreihen Destatis 2023 B.''15'!$T$8:$W$125,3,FALSE)),"-",VLOOKUP(AU$8,'Basisreihen Destatis 2023 B.''15'!$T$8:$W$125,3,FALSE))</f>
        <v>82.4</v>
      </c>
      <c r="AV19" s="266">
        <f>IF(ISBLANK(VLOOKUP(AV$8,'Basisreihen Destatis 2023 B.''15'!$T$8:$W$125,3,FALSE)),"-",VLOOKUP(AV$8,'Basisreihen Destatis 2023 B.''15'!$T$8:$W$125,3,FALSE))</f>
        <v>83.4</v>
      </c>
      <c r="AW19" s="266">
        <f>IF(ISBLANK(VLOOKUP(AW$8,'Basisreihen Destatis 2023 B.''15'!$T$8:$W$125,3,FALSE)),"-",VLOOKUP(AW$8,'Basisreihen Destatis 2023 B.''15'!$T$8:$W$125,3,FALSE))</f>
        <v>84.1</v>
      </c>
      <c r="AX19" s="266">
        <f>IF(ISBLANK(VLOOKUP(AX$8,'Basisreihen Destatis 2023 B.''15'!$T$8:$W$125,3,FALSE)),"-",VLOOKUP(AX$8,'Basisreihen Destatis 2023 B.''15'!$T$8:$W$125,3,FALSE))</f>
        <v>82.7</v>
      </c>
      <c r="AY19" s="266">
        <f>IF(ISBLANK(VLOOKUP(AY$8,'Basisreihen Destatis 2023 B.''15'!$T$8:$W$125,3,FALSE)),"-",VLOOKUP(AY$8,'Basisreihen Destatis 2023 B.''15'!$T$8:$W$125,3,FALSE))</f>
        <v>81.2</v>
      </c>
      <c r="AZ19" s="266">
        <f>IF(ISBLANK(VLOOKUP(AZ$8,'Basisreihen Destatis 2023 B.''15'!$T$8:$W$125,3,FALSE)),"-",VLOOKUP(AZ$8,'Basisreihen Destatis 2023 B.''15'!$T$8:$W$125,3,FALSE))</f>
        <v>80.400000000000006</v>
      </c>
      <c r="BA19" s="266">
        <f>IF(ISBLANK(VLOOKUP(BA$8,'Basisreihen Destatis 2023 B.''15'!$T$8:$W$125,3,FALSE)),"-",VLOOKUP(BA$8,'Basisreihen Destatis 2023 B.''15'!$T$8:$W$125,3,FALSE))</f>
        <v>80</v>
      </c>
      <c r="BB19" s="266">
        <f>IF(ISBLANK(VLOOKUP(BB$8,'Basisreihen Destatis 2023 B.''15'!$T$8:$W$125,3,FALSE)),"-",VLOOKUP(BB$8,'Basisreihen Destatis 2023 B.''15'!$T$8:$W$125,3,FALSE))</f>
        <v>80.3</v>
      </c>
      <c r="BC19" s="266">
        <f>IF(ISBLANK(VLOOKUP(BC$8,'Basisreihen Destatis 2023 B.''15'!$T$8:$W$125,3,FALSE)),"-",VLOOKUP(BC$8,'Basisreihen Destatis 2023 B.''15'!$T$8:$W$125,3,FALSE))</f>
        <v>80.099999999999994</v>
      </c>
      <c r="BD19" s="266">
        <f>IF(ISBLANK(VLOOKUP(BD$8,'Basisreihen Destatis 2023 B.''15'!$T$8:$W$125,3,FALSE)),"-",VLOOKUP(BD$8,'Basisreihen Destatis 2023 B.''15'!$T$8:$W$125,3,FALSE))</f>
        <v>79.900000000000006</v>
      </c>
      <c r="BE19" s="266">
        <f>IF(ISBLANK(VLOOKUP(BE$8,'Basisreihen Destatis 2023 B.''15'!$T$8:$W$125,3,FALSE)),"-",VLOOKUP(BE$8,'Basisreihen Destatis 2023 B.''15'!$T$8:$W$125,3,FALSE))</f>
        <v>79.599999999999994</v>
      </c>
      <c r="BF19" s="266">
        <f>IF(ISBLANK(VLOOKUP(BF$8,'Basisreihen Destatis 2023 B.''15'!$T$8:$W$125,3,FALSE)),"-",VLOOKUP(BF$8,'Basisreihen Destatis 2023 B.''15'!$T$8:$W$125,3,FALSE))</f>
        <v>79.599999999999994</v>
      </c>
      <c r="BG19" s="266">
        <f>IF(ISBLANK(VLOOKUP(BG$8,'Basisreihen Destatis 2023 B.''15'!$T$8:$W$125,3,FALSE)),"-",VLOOKUP(BG$8,'Basisreihen Destatis 2023 B.''15'!$T$8:$W$125,3,FALSE))</f>
        <v>79.7</v>
      </c>
      <c r="BH19" s="266">
        <f>IF(ISBLANK(VLOOKUP(BH$8,'Basisreihen Destatis 2023 B.''15'!$T$8:$W$125,3,FALSE)),"-",VLOOKUP(BH$8,'Basisreihen Destatis 2023 B.''15'!$T$8:$W$125,3,FALSE))</f>
        <v>81.7</v>
      </c>
      <c r="BI19" s="266">
        <f>IF(ISBLANK(VLOOKUP(BI$8,'Basisreihen Destatis 2023 B.''15'!$T$8:$W$125,3,FALSE)),"-",VLOOKUP(BI$8,'Basisreihen Destatis 2023 B.''15'!$T$8:$W$125,3,FALSE))</f>
        <v>86.4</v>
      </c>
      <c r="BJ19" s="266">
        <f>IF(ISBLANK(VLOOKUP(BJ$8,'Basisreihen Destatis 2023 B.''15'!$T$8:$W$125,3,FALSE)),"-",VLOOKUP(BJ$8,'Basisreihen Destatis 2023 B.''15'!$T$8:$W$125,3,FALSE))</f>
        <v>89</v>
      </c>
      <c r="BK19" s="266">
        <f>IF(ISBLANK(VLOOKUP(BK$8,'Basisreihen Destatis 2023 B.''15'!$T$8:$W$125,3,FALSE)),"-",VLOOKUP(BK$8,'Basisreihen Destatis 2023 B.''15'!$T$8:$W$125,3,FALSE))</f>
        <v>90.5</v>
      </c>
      <c r="BL19" s="266">
        <f>IF(ISBLANK(VLOOKUP(BL$8,'Basisreihen Destatis 2023 B.''15'!$T$8:$W$125,3,FALSE)),"-",VLOOKUP(BL$8,'Basisreihen Destatis 2023 B.''15'!$T$8:$W$125,3,FALSE))</f>
        <v>91</v>
      </c>
      <c r="BM19" s="266">
        <f>IF(ISBLANK(VLOOKUP(BM$8,'Basisreihen Destatis 2023 B.''15'!$T$8:$W$125,3,FALSE)),"-",VLOOKUP(BM$8,'Basisreihen Destatis 2023 B.''15'!$T$8:$W$125,3,FALSE))</f>
        <v>92.7</v>
      </c>
      <c r="BN19" s="266">
        <f>IF(ISBLANK(VLOOKUP(BN$8,'Basisreihen Destatis 2023 B.''15'!$T$8:$W$125,3,FALSE)),"-",VLOOKUP(BN$8,'Basisreihen Destatis 2023 B.''15'!$T$8:$W$125,3,FALSE))</f>
        <v>95.1</v>
      </c>
      <c r="BO19" s="266">
        <f>IF(ISBLANK(VLOOKUP(BO$8,'Basisreihen Destatis 2023 B.''15'!$T$8:$W$125,3,FALSE)),"-",VLOOKUP(BO$8,'Basisreihen Destatis 2023 B.''15'!$T$8:$W$125,3,FALSE))</f>
        <v>96.7</v>
      </c>
      <c r="BP19" s="266">
        <f>IF(ISBLANK(VLOOKUP(BP$8,'Basisreihen Destatis 2023 B.''15'!$T$8:$W$125,3,FALSE)),"-",VLOOKUP(BP$8,'Basisreihen Destatis 2023 B.''15'!$T$8:$W$125,3,FALSE))</f>
        <v>98.2</v>
      </c>
      <c r="BQ19" s="266">
        <f>IF(ISBLANK(VLOOKUP(BQ$8,'Basisreihen Destatis 2023 B.''15'!$T$8:$W$125,3,FALSE)),"-",VLOOKUP(BQ$8,'Basisreihen Destatis 2023 B.''15'!$T$8:$W$125,3,FALSE))</f>
        <v>100</v>
      </c>
      <c r="BR19" s="266">
        <f>IF(ISBLANK(VLOOKUP(BR$8,'Basisreihen Destatis 2023 B.''15'!$T$8:$W$125,3,FALSE)),"-",VLOOKUP(BR$8,'Basisreihen Destatis 2023 B.''15'!$T$8:$W$125,3,FALSE))</f>
        <v>101.7</v>
      </c>
      <c r="BS19" s="266">
        <f>IF(ISBLANK(VLOOKUP(BS$8,'Basisreihen Destatis 2023 B.''15'!$T$8:$W$125,3,FALSE)),"-",VLOOKUP(BS$8,'Basisreihen Destatis 2023 B.''15'!$T$8:$W$125,3,FALSE))</f>
        <v>105.3</v>
      </c>
      <c r="BT19" s="266">
        <f>IF(ISBLANK(VLOOKUP(BT$8,'Basisreihen Destatis 2023 B.''15'!$T$8:$W$125,3,FALSE)),"-",VLOOKUP(BT$8,'Basisreihen Destatis 2023 B.''15'!$T$8:$W$125,3,FALSE))</f>
        <v>111.5</v>
      </c>
      <c r="BU19" s="266">
        <f>IF(ISBLANK(VLOOKUP(BU$8,'Basisreihen Destatis 2023 B.''15'!$T$8:$W$125,3,FALSE)),"-",VLOOKUP(BU$8,'Basisreihen Destatis 2023 B.''15'!$T$8:$W$125,3,FALSE))</f>
        <v>117.7</v>
      </c>
      <c r="BV19" s="266">
        <f>IF(ISBLANK(VLOOKUP(BV$8,'Basisreihen Destatis 2023 B.''15'!$T$8:$W$125,3,FALSE)),"-",VLOOKUP(BV$8,'Basisreihen Destatis 2023 B.''15'!$T$8:$W$125,3,FALSE))</f>
        <v>118.8</v>
      </c>
      <c r="BW19" s="266">
        <f>IF(ISBLANK(VLOOKUP(BW$8,'Basisreihen Destatis 2023 B.''15'!$T$8:$W$125,3,FALSE)),"-",VLOOKUP(BW$8,'Basisreihen Destatis 2023 B.''15'!$T$8:$W$125,3,FALSE))</f>
        <v>126.3</v>
      </c>
      <c r="BX19" s="266">
        <f>IF(ISBLANK(VLOOKUP(BX$8,'Basisreihen Destatis 2023 B.''15'!$T$8:$W$125,3,FALSE)),"-",VLOOKUP(BX$8,'Basisreihen Destatis 2023 B.''15'!$T$8:$W$125,3,FALSE))</f>
        <v>145.5</v>
      </c>
      <c r="BY19" s="267">
        <f>IF(ISBLANK(VLOOKUP(BY$8,'Basisreihen Destatis 2023 B.''15'!$T$8:$W$125,3,FALSE)),"-",VLOOKUP(BY$8,'Basisreihen Destatis 2023 B.''15'!$T$8:$W$125,3,FALSE))</f>
        <v>159.6</v>
      </c>
    </row>
    <row r="20" spans="2:86" x14ac:dyDescent="0.6">
      <c r="B20" s="265" t="s">
        <v>42</v>
      </c>
      <c r="C20" s="266">
        <f>IF(ISBLANK(VLOOKUP(C$8,'Basisreihen Destatis 2023 B.''15'!$T$8:$W$125,4,FALSE)),"-",VLOOKUP(C$8,'Basisreihen Destatis 2023 B.''15'!$T$8:$W$125,4,FALSE))</f>
        <v>2.6259999999999999</v>
      </c>
      <c r="D20" s="266">
        <f>IF(ISBLANK(VLOOKUP(D$8,'Basisreihen Destatis 2023 B.''15'!$T$8:$W$125,4,FALSE)),"-",VLOOKUP(D$8,'Basisreihen Destatis 2023 B.''15'!$T$8:$W$125,4,FALSE))</f>
        <v>2.5030000000000001</v>
      </c>
      <c r="E20" s="266">
        <f>IF(ISBLANK(VLOOKUP(E$8,'Basisreihen Destatis 2023 B.''15'!$T$8:$W$125,4,FALSE)),"-",VLOOKUP(E$8,'Basisreihen Destatis 2023 B.''15'!$T$8:$W$125,4,FALSE))</f>
        <v>2.8980000000000001</v>
      </c>
      <c r="F20" s="266">
        <f>IF(ISBLANK(VLOOKUP(F$8,'Basisreihen Destatis 2023 B.''15'!$T$8:$W$125,4,FALSE)),"-",VLOOKUP(F$8,'Basisreihen Destatis 2023 B.''15'!$T$8:$W$125,4,FALSE))</f>
        <v>3.0880000000000001</v>
      </c>
      <c r="G20" s="266">
        <f>IF(ISBLANK(VLOOKUP(G$8,'Basisreihen Destatis 2023 B.''15'!$T$8:$W$125,4,FALSE)),"-",VLOOKUP(G$8,'Basisreihen Destatis 2023 B.''15'!$T$8:$W$125,4,FALSE))</f>
        <v>2.9860000000000002</v>
      </c>
      <c r="H20" s="266">
        <f>IF(ISBLANK(VLOOKUP(H$8,'Basisreihen Destatis 2023 B.''15'!$T$8:$W$125,4,FALSE)),"-",VLOOKUP(H$8,'Basisreihen Destatis 2023 B.''15'!$T$8:$W$125,4,FALSE))</f>
        <v>3</v>
      </c>
      <c r="I20" s="266">
        <f>IF(ISBLANK(VLOOKUP(I$8,'Basisreihen Destatis 2023 B.''15'!$T$8:$W$125,4,FALSE)),"-",VLOOKUP(I$8,'Basisreihen Destatis 2023 B.''15'!$T$8:$W$125,4,FALSE))</f>
        <v>3.1629999999999998</v>
      </c>
      <c r="J20" s="266">
        <f>IF(ISBLANK(VLOOKUP(J$8,'Basisreihen Destatis 2023 B.''15'!$T$8:$W$125,4,FALSE)),"-",VLOOKUP(J$8,'Basisreihen Destatis 2023 B.''15'!$T$8:$W$125,4,FALSE))</f>
        <v>3.2450000000000001</v>
      </c>
      <c r="K20" s="266">
        <f>IF(ISBLANK(VLOOKUP(K$8,'Basisreihen Destatis 2023 B.''15'!$T$8:$W$125,4,FALSE)),"-",VLOOKUP(K$8,'Basisreihen Destatis 2023 B.''15'!$T$8:$W$125,4,FALSE))</f>
        <v>3.3610000000000002</v>
      </c>
      <c r="L20" s="266">
        <f>IF(ISBLANK(VLOOKUP(L$8,'Basisreihen Destatis 2023 B.''15'!$T$8:$W$125,4,FALSE)),"-",VLOOKUP(L$8,'Basisreihen Destatis 2023 B.''15'!$T$8:$W$125,4,FALSE))</f>
        <v>3.4689999999999999</v>
      </c>
      <c r="M20" s="266">
        <f>IF(ISBLANK(VLOOKUP(M$8,'Basisreihen Destatis 2023 B.''15'!$T$8:$W$125,4,FALSE)),"-",VLOOKUP(M$8,'Basisreihen Destatis 2023 B.''15'!$T$8:$W$125,4,FALSE))</f>
        <v>3.653</v>
      </c>
      <c r="N20" s="266">
        <f>IF(ISBLANK(VLOOKUP(N$8,'Basisreihen Destatis 2023 B.''15'!$T$8:$W$125,4,FALSE)),"-",VLOOKUP(N$8,'Basisreihen Destatis 2023 B.''15'!$T$8:$W$125,4,FALSE))</f>
        <v>3.9249999999999998</v>
      </c>
      <c r="O20" s="266">
        <f>IF(ISBLANK(VLOOKUP(O$8,'Basisreihen Destatis 2023 B.''15'!$T$8:$W$125,4,FALSE)),"-",VLOOKUP(O$8,'Basisreihen Destatis 2023 B.''15'!$T$8:$W$125,4,FALSE))</f>
        <v>4.2240000000000002</v>
      </c>
      <c r="P20" s="266">
        <f>IF(ISBLANK(VLOOKUP(P$8,'Basisreihen Destatis 2023 B.''15'!$T$8:$W$125,4,FALSE)),"-",VLOOKUP(P$8,'Basisreihen Destatis 2023 B.''15'!$T$8:$W$125,4,FALSE))</f>
        <v>4.5709999999999997</v>
      </c>
      <c r="Q20" s="266">
        <f>IF(ISBLANK(VLOOKUP(Q$8,'Basisreihen Destatis 2023 B.''15'!$T$8:$W$125,4,FALSE)),"-",VLOOKUP(Q$8,'Basisreihen Destatis 2023 B.''15'!$T$8:$W$125,4,FALSE))</f>
        <v>4.8099999999999996</v>
      </c>
      <c r="R20" s="266">
        <f>IF(ISBLANK(VLOOKUP(R$8,'Basisreihen Destatis 2023 B.''15'!$T$8:$W$125,4,FALSE)),"-",VLOOKUP(R$8,'Basisreihen Destatis 2023 B.''15'!$T$8:$W$125,4,FALSE))</f>
        <v>5.0339999999999998</v>
      </c>
      <c r="S20" s="266">
        <f>IF(ISBLANK(VLOOKUP(S$8,'Basisreihen Destatis 2023 B.''15'!$T$8:$W$125,4,FALSE)),"-",VLOOKUP(S$8,'Basisreihen Destatis 2023 B.''15'!$T$8:$W$125,4,FALSE))</f>
        <v>5.2450000000000001</v>
      </c>
      <c r="T20" s="266">
        <f>IF(ISBLANK(VLOOKUP(T$8,'Basisreihen Destatis 2023 B.''15'!$T$8:$W$125,4,FALSE)),"-",VLOOKUP(T$8,'Basisreihen Destatis 2023 B.''15'!$T$8:$W$125,4,FALSE))</f>
        <v>5.415</v>
      </c>
      <c r="U20" s="266">
        <f>IF(ISBLANK(VLOOKUP(U$8,'Basisreihen Destatis 2023 B.''15'!$T$8:$W$125,4,FALSE)),"-",VLOOKUP(U$8,'Basisreihen Destatis 2023 B.''15'!$T$8:$W$125,4,FALSE))</f>
        <v>5.2990000000000004</v>
      </c>
      <c r="V20" s="266">
        <f>IF(ISBLANK(VLOOKUP(V$8,'Basisreihen Destatis 2023 B.''15'!$T$8:$W$125,4,FALSE)),"-",VLOOKUP(V$8,'Basisreihen Destatis 2023 B.''15'!$T$8:$W$125,4,FALSE))</f>
        <v>5.524</v>
      </c>
      <c r="W20" s="266">
        <f>IF(ISBLANK(VLOOKUP(W$8,'Basisreihen Destatis 2023 B.''15'!$T$8:$W$125,4,FALSE)),"-",VLOOKUP(W$8,'Basisreihen Destatis 2023 B.''15'!$T$8:$W$125,4,FALSE))</f>
        <v>5.84</v>
      </c>
      <c r="X20" s="266">
        <f>IF(ISBLANK(VLOOKUP(X$8,'Basisreihen Destatis 2023 B.''15'!$T$8:$W$125,4,FALSE)),"-",VLOOKUP(X$8,'Basisreihen Destatis 2023 B.''15'!$T$8:$W$125,4,FALSE))</f>
        <v>6.8029999999999999</v>
      </c>
      <c r="Y20" s="266">
        <f>IF(ISBLANK(VLOOKUP(Y$8,'Basisreihen Destatis 2023 B.''15'!$T$8:$W$125,4,FALSE)),"-",VLOOKUP(Y$8,'Basisreihen Destatis 2023 B.''15'!$T$8:$W$125,4,FALSE))</f>
        <v>7.5049999999999999</v>
      </c>
      <c r="Z20" s="266">
        <f>IF(ISBLANK(VLOOKUP(Z$8,'Basisreihen Destatis 2023 B.''15'!$T$8:$W$125,4,FALSE)),"-",VLOOKUP(Z$8,'Basisreihen Destatis 2023 B.''15'!$T$8:$W$125,4,FALSE))</f>
        <v>8.0120000000000005</v>
      </c>
      <c r="AA20" s="266">
        <f>IF(ISBLANK(VLOOKUP(AA$8,'Basisreihen Destatis 2023 B.''15'!$T$8:$W$125,4,FALSE)),"-",VLOOKUP(AA$8,'Basisreihen Destatis 2023 B.''15'!$T$8:$W$125,4,FALSE))</f>
        <v>8.6</v>
      </c>
      <c r="AB20" s="266">
        <f>IF(ISBLANK(VLOOKUP(AB$8,'Basisreihen Destatis 2023 B.''15'!$T$8:$W$125,4,FALSE)),"-",VLOOKUP(AB$8,'Basisreihen Destatis 2023 B.''15'!$T$8:$W$125,4,FALSE))</f>
        <v>9.2260000000000009</v>
      </c>
      <c r="AC20" s="266">
        <f>IF(ISBLANK(VLOOKUP(AC$8,'Basisreihen Destatis 2023 B.''15'!$T$8:$W$125,4,FALSE)),"-",VLOOKUP(AC$8,'Basisreihen Destatis 2023 B.''15'!$T$8:$W$125,4,FALSE))</f>
        <v>9.4459999999999997</v>
      </c>
      <c r="AD20" s="266">
        <f>IF(ISBLANK(VLOOKUP(AD$8,'Basisreihen Destatis 2023 B.''15'!$T$8:$W$125,4,FALSE)),"-",VLOOKUP(AD$8,'Basisreihen Destatis 2023 B.''15'!$T$8:$W$125,4,FALSE))</f>
        <v>9.7710000000000008</v>
      </c>
      <c r="AE20" s="266">
        <f>IF(ISBLANK(VLOOKUP(AE$8,'Basisreihen Destatis 2023 B.''15'!$T$8:$W$125,4,FALSE)),"-",VLOOKUP(AE$8,'Basisreihen Destatis 2023 B.''15'!$T$8:$W$125,4,FALSE))</f>
        <v>10.244999999999999</v>
      </c>
      <c r="AF20" s="266">
        <f>IF(ISBLANK(VLOOKUP(AF$8,'Basisreihen Destatis 2023 B.''15'!$T$8:$W$125,4,FALSE)),"-",VLOOKUP(AF$8,'Basisreihen Destatis 2023 B.''15'!$T$8:$W$125,4,FALSE))</f>
        <v>10.878</v>
      </c>
      <c r="AG20" s="266">
        <f>IF(ISBLANK(VLOOKUP(AG$8,'Basisreihen Destatis 2023 B.''15'!$T$8:$W$125,4,FALSE)),"-",VLOOKUP(AG$8,'Basisreihen Destatis 2023 B.''15'!$T$8:$W$125,4,FALSE))</f>
        <v>11.833</v>
      </c>
      <c r="AH20" s="266">
        <f>IF(ISBLANK(VLOOKUP(AH$8,'Basisreihen Destatis 2023 B.''15'!$T$8:$W$125,4,FALSE)),"-",VLOOKUP(AH$8,'Basisreihen Destatis 2023 B.''15'!$T$8:$W$125,4,FALSE))</f>
        <v>13.097</v>
      </c>
      <c r="AI20" s="266">
        <f>IF(ISBLANK(VLOOKUP(AI$8,'Basisreihen Destatis 2023 B.''15'!$T$8:$W$125,4,FALSE)),"-",VLOOKUP(AI$8,'Basisreihen Destatis 2023 B.''15'!$T$8:$W$125,4,FALSE))</f>
        <v>13.863</v>
      </c>
      <c r="AJ20" s="266">
        <f>IF(ISBLANK(VLOOKUP(AJ$8,'Basisreihen Destatis 2023 B.''15'!$T$8:$W$125,4,FALSE)),"-",VLOOKUP(AJ$8,'Basisreihen Destatis 2023 B.''15'!$T$8:$W$125,4,FALSE))</f>
        <v>14.263</v>
      </c>
      <c r="AK20" s="266">
        <f>IF(ISBLANK(VLOOKUP(AK$8,'Basisreihen Destatis 2023 B.''15'!$T$8:$W$125,4,FALSE)),"-",VLOOKUP(AK$8,'Basisreihen Destatis 2023 B.''15'!$T$8:$W$125,4,FALSE))</f>
        <v>14.564</v>
      </c>
      <c r="AL20" s="266">
        <f>IF(ISBLANK(VLOOKUP(AL$8,'Basisreihen Destatis 2023 B.''15'!$T$8:$W$125,4,FALSE)),"-",VLOOKUP(AL$8,'Basisreihen Destatis 2023 B.''15'!$T$8:$W$125,4,FALSE))</f>
        <v>14.923999999999999</v>
      </c>
      <c r="AM20" s="266">
        <f>IF(ISBLANK(VLOOKUP(AM$8,'Basisreihen Destatis 2023 B.''15'!$T$8:$W$125,4,FALSE)),"-",VLOOKUP(AM$8,'Basisreihen Destatis 2023 B.''15'!$T$8:$W$125,4,FALSE))</f>
        <v>14.987</v>
      </c>
      <c r="AN20" s="266">
        <f>IF(ISBLANK(VLOOKUP(AN$8,'Basisreihen Destatis 2023 B.''15'!$T$8:$W$125,4,FALSE)),"-",VLOOKUP(AN$8,'Basisreihen Destatis 2023 B.''15'!$T$8:$W$125,4,FALSE))</f>
        <v>15.193</v>
      </c>
      <c r="AO20" s="266">
        <f>IF(ISBLANK(VLOOKUP(AO$8,'Basisreihen Destatis 2023 B.''15'!$T$8:$W$125,4,FALSE)),"-",VLOOKUP(AO$8,'Basisreihen Destatis 2023 B.''15'!$T$8:$W$125,4,FALSE))</f>
        <v>15.481999999999999</v>
      </c>
      <c r="AP20" s="266">
        <f>IF(ISBLANK(VLOOKUP(AP$8,'Basisreihen Destatis 2023 B.''15'!$T$8:$W$125,4,FALSE)),"-",VLOOKUP(AP$8,'Basisreihen Destatis 2023 B.''15'!$T$8:$W$125,4,FALSE))</f>
        <v>15.811</v>
      </c>
      <c r="AQ20" s="266">
        <f>IF(ISBLANK(VLOOKUP(AQ$8,'Basisreihen Destatis 2023 B.''15'!$T$8:$W$125,4,FALSE)),"-",VLOOKUP(AQ$8,'Basisreihen Destatis 2023 B.''15'!$T$8:$W$125,4,FALSE))</f>
        <v>16.388999999999999</v>
      </c>
      <c r="AR20" s="266">
        <f>IF(ISBLANK(VLOOKUP(AR$8,'Basisreihen Destatis 2023 B.''15'!$T$8:$W$125,4,FALSE)),"-",VLOOKUP(AR$8,'Basisreihen Destatis 2023 B.''15'!$T$8:$W$125,4,FALSE))</f>
        <v>17.445</v>
      </c>
      <c r="AS20" s="266">
        <f>IF(ISBLANK(VLOOKUP(AS$8,'Basisreihen Destatis 2023 B.''15'!$T$8:$W$125,4,FALSE)),"-",VLOOKUP(AS$8,'Basisreihen Destatis 2023 B.''15'!$T$8:$W$125,4,FALSE))</f>
        <v>18.655999999999999</v>
      </c>
      <c r="AT20" s="266">
        <f>IF(ISBLANK(VLOOKUP(AT$8,'Basisreihen Destatis 2023 B.''15'!$T$8:$W$125,4,FALSE)),"-",VLOOKUP(AT$8,'Basisreihen Destatis 2023 B.''15'!$T$8:$W$125,4,FALSE))</f>
        <v>19.850000000000001</v>
      </c>
      <c r="AU20" s="266">
        <f>IF(ISBLANK(VLOOKUP(AU$8,'Basisreihen Destatis 2023 B.''15'!$T$8:$W$125,4,FALSE)),"-",VLOOKUP(AU$8,'Basisreihen Destatis 2023 B.''15'!$T$8:$W$125,4,FALSE))</f>
        <v>20.83</v>
      </c>
      <c r="AV20" s="266">
        <f>IF(ISBLANK(VLOOKUP(AV$8,'Basisreihen Destatis 2023 B.''15'!$T$8:$W$125,4,FALSE)),"-",VLOOKUP(AV$8,'Basisreihen Destatis 2023 B.''15'!$T$8:$W$125,4,FALSE))</f>
        <v>21.329000000000001</v>
      </c>
      <c r="AW20" s="266">
        <f>IF(ISBLANK(VLOOKUP(AW$8,'Basisreihen Destatis 2023 B.''15'!$T$8:$W$125,4,FALSE)),"-",VLOOKUP(AW$8,'Basisreihen Destatis 2023 B.''15'!$T$8:$W$125,4,FALSE))</f>
        <v>21.829000000000001</v>
      </c>
      <c r="AX20" s="266">
        <f>IF(ISBLANK(VLOOKUP(AX$8,'Basisreihen Destatis 2023 B.''15'!$T$8:$W$125,4,FALSE)),"-",VLOOKUP(AX$8,'Basisreihen Destatis 2023 B.''15'!$T$8:$W$125,4,FALSE))</f>
        <v>21.791</v>
      </c>
      <c r="AY20" s="266">
        <f>IF(ISBLANK(VLOOKUP(AY$8,'Basisreihen Destatis 2023 B.''15'!$T$8:$W$125,4,FALSE)),"-",VLOOKUP(AY$8,'Basisreihen Destatis 2023 B.''15'!$T$8:$W$125,4,FALSE))</f>
        <v>21.626999999999999</v>
      </c>
      <c r="AZ20" s="266">
        <f>IF(ISBLANK(VLOOKUP(AZ$8,'Basisreihen Destatis 2023 B.''15'!$T$8:$W$125,4,FALSE)),"-",VLOOKUP(AZ$8,'Basisreihen Destatis 2023 B.''15'!$T$8:$W$125,4,FALSE))</f>
        <v>21.550999999999998</v>
      </c>
      <c r="BA20" s="266">
        <f>IF(ISBLANK(VLOOKUP(BA$8,'Basisreihen Destatis 2023 B.''15'!$T$8:$W$125,4,FALSE)),"-",VLOOKUP(BA$8,'Basisreihen Destatis 2023 B.''15'!$T$8:$W$125,4,FALSE))</f>
        <v>21.474</v>
      </c>
      <c r="BB20" s="266">
        <f>IF(ISBLANK(VLOOKUP(BB$8,'Basisreihen Destatis 2023 B.''15'!$T$8:$W$125,4,FALSE)),"-",VLOOKUP(BB$8,'Basisreihen Destatis 2023 B.''15'!$T$8:$W$125,4,FALSE))</f>
        <v>21.545000000000002</v>
      </c>
      <c r="BC20" s="266">
        <f>IF(ISBLANK(VLOOKUP(BC$8,'Basisreihen Destatis 2023 B.''15'!$T$8:$W$125,4,FALSE)),"-",VLOOKUP(BC$8,'Basisreihen Destatis 2023 B.''15'!$T$8:$W$125,4,FALSE))</f>
        <v>21.529</v>
      </c>
      <c r="BD20" s="266">
        <f>IF(ISBLANK(VLOOKUP(BD$8,'Basisreihen Destatis 2023 B.''15'!$T$8:$W$125,4,FALSE)),"-",VLOOKUP(BD$8,'Basisreihen Destatis 2023 B.''15'!$T$8:$W$125,4,FALSE))</f>
        <v>21.518000000000001</v>
      </c>
      <c r="BE20" s="266">
        <f>IF(ISBLANK(VLOOKUP(BE$8,'Basisreihen Destatis 2023 B.''15'!$T$8:$W$125,4,FALSE)),"-",VLOOKUP(BE$8,'Basisreihen Destatis 2023 B.''15'!$T$8:$W$125,4,FALSE))</f>
        <v>21.529</v>
      </c>
      <c r="BF20" s="266">
        <f>IF(ISBLANK(VLOOKUP(BF$8,'Basisreihen Destatis 2023 B.''15'!$T$8:$W$125,4,FALSE)),"-",VLOOKUP(BF$8,'Basisreihen Destatis 2023 B.''15'!$T$8:$W$125,4,FALSE))</f>
        <v>21.809000000000001</v>
      </c>
      <c r="BG20" s="266">
        <f>IF(ISBLANK(VLOOKUP(BG$8,'Basisreihen Destatis 2023 B.''15'!$T$8:$W$125,4,FALSE)),"-",VLOOKUP(BG$8,'Basisreihen Destatis 2023 B.''15'!$T$8:$W$125,4,FALSE))</f>
        <v>22.003</v>
      </c>
      <c r="BH20" s="266">
        <f>IF(ISBLANK(VLOOKUP(BH$8,'Basisreihen Destatis 2023 B.''15'!$T$8:$W$125,4,FALSE)),"-",VLOOKUP(BH$8,'Basisreihen Destatis 2023 B.''15'!$T$8:$W$125,4,FALSE))</f>
        <v>22.420999999999999</v>
      </c>
      <c r="BI20" s="266">
        <f>IF(ISBLANK(VLOOKUP(BI$8,'Basisreihen Destatis 2023 B.''15'!$T$8:$W$125,4,FALSE)),"-",VLOOKUP(BI$8,'Basisreihen Destatis 2023 B.''15'!$T$8:$W$125,4,FALSE))</f>
        <v>23.917000000000002</v>
      </c>
      <c r="BJ20" s="266">
        <f>IF(ISBLANK(VLOOKUP(BJ$8,'Basisreihen Destatis 2023 B.''15'!$T$8:$W$125,4,FALSE)),"-",VLOOKUP(BJ$8,'Basisreihen Destatis 2023 B.''15'!$T$8:$W$125,4,FALSE))</f>
        <v>24.599</v>
      </c>
      <c r="BK20" s="266">
        <f>IF(ISBLANK(VLOOKUP(BK$8,'Basisreihen Destatis 2023 B.''15'!$T$8:$W$125,4,FALSE)),"-",VLOOKUP(BK$8,'Basisreihen Destatis 2023 B.''15'!$T$8:$W$125,4,FALSE))</f>
        <v>24.808</v>
      </c>
      <c r="BL20" s="266">
        <f>IF(ISBLANK(VLOOKUP(BL$8,'Basisreihen Destatis 2023 B.''15'!$T$8:$W$125,4,FALSE)),"-",VLOOKUP(BL$8,'Basisreihen Destatis 2023 B.''15'!$T$8:$W$125,4,FALSE))</f>
        <v>25.064</v>
      </c>
      <c r="BM20" s="266">
        <f>IF(ISBLANK(VLOOKUP(BM$8,'Basisreihen Destatis 2023 B.''15'!$T$8:$W$125,4,FALSE)),"-",VLOOKUP(BM$8,'Basisreihen Destatis 2023 B.''15'!$T$8:$W$125,4,FALSE))</f>
        <v>25.753</v>
      </c>
      <c r="BN20" s="266">
        <f>IF(ISBLANK(VLOOKUP(BN$8,'Basisreihen Destatis 2023 B.''15'!$T$8:$W$125,4,FALSE)),"-",VLOOKUP(BN$8,'Basisreihen Destatis 2023 B.''15'!$T$8:$W$125,4,FALSE))</f>
        <v>26.411000000000001</v>
      </c>
      <c r="BO20" s="266">
        <f>IF(ISBLANK(VLOOKUP(BO$8,'Basisreihen Destatis 2023 B.''15'!$T$8:$W$125,4,FALSE)),"-",VLOOKUP(BO$8,'Basisreihen Destatis 2023 B.''15'!$T$8:$W$125,4,FALSE))</f>
        <v>26.95</v>
      </c>
      <c r="BP20" s="266">
        <f>IF(ISBLANK(VLOOKUP(BP$8,'Basisreihen Destatis 2023 B.''15'!$T$8:$W$125,4,FALSE)),"-",VLOOKUP(BP$8,'Basisreihen Destatis 2023 B.''15'!$T$8:$W$125,4,FALSE))</f>
        <v>27.413</v>
      </c>
      <c r="BQ20" s="266">
        <f>IF(ISBLANK(VLOOKUP(BQ$8,'Basisreihen Destatis 2023 B.''15'!$T$8:$W$125,4,FALSE)),"-",VLOOKUP(BQ$8,'Basisreihen Destatis 2023 B.''15'!$T$8:$W$125,4,FALSE))</f>
        <v>27.832000000000001</v>
      </c>
      <c r="BR20" s="266">
        <f>IF(ISBLANK(VLOOKUP(BR$8,'Basisreihen Destatis 2023 B.''15'!$T$8:$W$125,4,FALSE)),"-",VLOOKUP(BR$8,'Basisreihen Destatis 2023 B.''15'!$T$8:$W$125,4,FALSE))</f>
        <v>28.402000000000001</v>
      </c>
      <c r="BS20" s="266">
        <f>IF(ISBLANK(VLOOKUP(BS$8,'Basisreihen Destatis 2023 B.''15'!$T$8:$W$125,4,FALSE)),"-",VLOOKUP(BS$8,'Basisreihen Destatis 2023 B.''15'!$T$8:$W$125,4,FALSE))</f>
        <v>29.292999999999999</v>
      </c>
      <c r="BT20" s="266">
        <f>IF(ISBLANK(VLOOKUP(BT$8,'Basisreihen Destatis 2023 B.''15'!$T$8:$W$125,4,FALSE)),"-",VLOOKUP(BT$8,'Basisreihen Destatis 2023 B.''15'!$T$8:$W$125,4,FALSE))</f>
        <v>30.58</v>
      </c>
      <c r="BU20" s="266">
        <f>IF(ISBLANK(VLOOKUP(BU$8,'Basisreihen Destatis 2023 B.''15'!$T$8:$W$125,4,FALSE)),"-",VLOOKUP(BU$8,'Basisreihen Destatis 2023 B.''15'!$T$8:$W$125,4,FALSE))</f>
        <v>31.902000000000001</v>
      </c>
      <c r="BV20" s="266">
        <f>IF(ISBLANK(VLOOKUP(BV$8,'Basisreihen Destatis 2023 B.''15'!$T$8:$W$125,4,FALSE)),"-",VLOOKUP(BV$8,'Basisreihen Destatis 2023 B.''15'!$T$8:$W$125,4,FALSE))</f>
        <v>32.396000000000001</v>
      </c>
      <c r="BW20" s="266">
        <f>IF(ISBLANK(VLOOKUP(BW$8,'Basisreihen Destatis 2023 B.''15'!$T$8:$W$125,4,FALSE)),"-",VLOOKUP(BW$8,'Basisreihen Destatis 2023 B.''15'!$T$8:$W$125,4,FALSE))</f>
        <v>35.338999999999999</v>
      </c>
      <c r="BX20" s="266">
        <f>IF(ISBLANK(VLOOKUP(BX$8,'Basisreihen Destatis 2023 B.''15'!$T$8:$W$125,4,FALSE)),"-",VLOOKUP(BX$8,'Basisreihen Destatis 2023 B.''15'!$T$8:$W$125,4,FALSE))</f>
        <v>41.121000000000002</v>
      </c>
      <c r="BY20" s="267">
        <f>IF(ISBLANK(VLOOKUP(BY$8,'Basisreihen Destatis 2023 B.''15'!$T$8:$W$125,4,FALSE)),"-",VLOOKUP(BY$8,'Basisreihen Destatis 2023 B.''15'!$T$8:$W$125,4,FALSE))</f>
        <v>44.598999999999997</v>
      </c>
    </row>
    <row r="21" spans="2:86" x14ac:dyDescent="0.6">
      <c r="B21" s="262" t="s">
        <v>48</v>
      </c>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c r="AV21" s="268"/>
      <c r="AW21" s="268"/>
      <c r="AX21" s="268"/>
      <c r="AY21" s="268"/>
      <c r="AZ21" s="268"/>
      <c r="BA21" s="268"/>
      <c r="BB21" s="268"/>
      <c r="BC21" s="268"/>
      <c r="BD21" s="268"/>
      <c r="BE21" s="268"/>
      <c r="BF21" s="268"/>
      <c r="BG21" s="268"/>
      <c r="BH21" s="268"/>
      <c r="BI21" s="268"/>
      <c r="BJ21" s="268"/>
      <c r="BK21" s="268"/>
      <c r="BL21" s="268"/>
      <c r="BM21" s="268"/>
      <c r="BN21" s="268"/>
      <c r="BO21" s="268"/>
      <c r="BP21" s="268"/>
      <c r="BQ21" s="268"/>
      <c r="BR21" s="268"/>
      <c r="BS21" s="268"/>
      <c r="BT21" s="268"/>
      <c r="BU21" s="268"/>
      <c r="BV21" s="268"/>
      <c r="BW21" s="268"/>
      <c r="BX21" s="268"/>
      <c r="BY21" s="269"/>
    </row>
    <row r="22" spans="2:86" x14ac:dyDescent="0.6">
      <c r="B22" s="265" t="s">
        <v>49</v>
      </c>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f>IF(ISBLANK(VLOOKUP(BB$8,'Basisreihen Destatis 2023 B.''15'!$K$8:$R$91,2,FALSE)),"-",VLOOKUP(BB$8,'Basisreihen Destatis 2023 B.''15'!$K$8:$R$91,2,FALSE))</f>
        <v>100</v>
      </c>
      <c r="BC22" s="266">
        <f>IF(ISBLANK(VLOOKUP(BC$8,'Basisreihen Destatis 2023 B.''15'!$K$8:$R$86,2,FALSE)),"-",VLOOKUP(BC$8,'Basisreihen Destatis 2023 B.''15'!$K$8:$R$86,2,FALSE))</f>
        <v>104.4</v>
      </c>
      <c r="BD22" s="266">
        <f>IF(ISBLANK(VLOOKUP(BD$8,'Basisreihen Destatis 2023 B.''15'!$K$8:$R$86,2,FALSE)),"-",VLOOKUP(BD$8,'Basisreihen Destatis 2023 B.''15'!$K$8:$R$86,2,FALSE))</f>
        <v>104.1</v>
      </c>
      <c r="BE22" s="266">
        <f>IF(ISBLANK(VLOOKUP(BE$8,'Basisreihen Destatis 2023 B.''15'!$K$8:$R$86,2,FALSE)),"-",VLOOKUP(BE$8,'Basisreihen Destatis 2023 B.''15'!$K$8:$R$86,2,FALSE))</f>
        <v>107.2</v>
      </c>
      <c r="BF22" s="266">
        <f>IF(ISBLANK(VLOOKUP(BF$8,'Basisreihen Destatis 2023 B.''15'!$K$8:$R$86,2,FALSE)),"-",VLOOKUP(BF$8,'Basisreihen Destatis 2023 B.''15'!$K$8:$R$86,2,FALSE))</f>
        <v>122.1</v>
      </c>
      <c r="BG22" s="266">
        <f>IF(ISBLANK(VLOOKUP(BG$8,'Basisreihen Destatis 2023 B.''15'!$K$8:$R$86,2,FALSE)),"-",VLOOKUP(BG$8,'Basisreihen Destatis 2023 B.''15'!$K$8:$R$86,2,FALSE))</f>
        <v>137.19999999999999</v>
      </c>
      <c r="BH22" s="266"/>
      <c r="BI22" s="266"/>
      <c r="BJ22" s="266"/>
      <c r="BK22" s="266"/>
      <c r="BL22" s="266"/>
      <c r="BM22" s="266"/>
      <c r="BN22" s="266"/>
      <c r="BO22" s="266"/>
      <c r="BP22" s="266"/>
      <c r="BQ22" s="266"/>
      <c r="BR22" s="266"/>
      <c r="BS22" s="266"/>
      <c r="BT22" s="266"/>
      <c r="BU22" s="266"/>
      <c r="BV22" s="266"/>
      <c r="BW22" s="266"/>
      <c r="BX22" s="266"/>
      <c r="BY22" s="267"/>
    </row>
    <row r="23" spans="2:86" x14ac:dyDescent="0.6">
      <c r="B23" s="265" t="s">
        <v>53</v>
      </c>
      <c r="C23" s="266"/>
      <c r="D23" s="266"/>
      <c r="E23" s="266"/>
      <c r="F23" s="266"/>
      <c r="G23" s="266"/>
      <c r="H23" s="266"/>
      <c r="I23" s="266"/>
      <c r="J23" s="266"/>
      <c r="K23" s="266"/>
      <c r="L23" s="266"/>
      <c r="M23" s="266"/>
      <c r="N23" s="266"/>
      <c r="O23" s="266"/>
      <c r="P23" s="266"/>
      <c r="Q23" s="266"/>
      <c r="R23" s="266"/>
      <c r="S23" s="266"/>
      <c r="T23" s="266"/>
      <c r="U23" s="266"/>
      <c r="V23" s="266">
        <f>IF(ISBLANK(VLOOKUP(V$8,'Basisreihen Destatis 2023 B.''15'!$K$8:$R$91,3,FALSE)),"-",VLOOKUP(V$8,'Basisreihen Destatis 2023 B.''15'!$K$8:$R$91,3,FALSE))</f>
        <v>55</v>
      </c>
      <c r="W23" s="266">
        <f>IF(ISBLANK(VLOOKUP(W$8,'Basisreihen Destatis 2023 B.''15'!$K$8:$R$91,3,FALSE)),"-",VLOOKUP(W$8,'Basisreihen Destatis 2023 B.''15'!$K$8:$R$91,3,FALSE))</f>
        <v>56.7</v>
      </c>
      <c r="X23" s="266">
        <f>IF(ISBLANK(VLOOKUP(X$8,'Basisreihen Destatis 2023 B.''15'!$K$8:$R$91,3,FALSE)),"-",VLOOKUP(X$8,'Basisreihen Destatis 2023 B.''15'!$K$8:$R$91,3,FALSE))</f>
        <v>60.6</v>
      </c>
      <c r="Y23" s="266">
        <f>IF(ISBLANK(VLOOKUP(Y$8,'Basisreihen Destatis 2023 B.''15'!$K$8:$R$91,3,FALSE)),"-",VLOOKUP(Y$8,'Basisreihen Destatis 2023 B.''15'!$K$8:$R$91,3,FALSE))</f>
        <v>61.6</v>
      </c>
      <c r="Z23" s="266">
        <f>IF(ISBLANK(VLOOKUP(Z$8,'Basisreihen Destatis 2023 B.''15'!$K$8:$R$91,3,FALSE)),"-",VLOOKUP(Z$8,'Basisreihen Destatis 2023 B.''15'!$K$8:$R$91,3,FALSE))</f>
        <v>61.6</v>
      </c>
      <c r="AA23" s="266">
        <f>IF(ISBLANK(VLOOKUP(AA$8,'Basisreihen Destatis 2023 B.''15'!$K$8:$R$91,3,FALSE)),"-",VLOOKUP(AA$8,'Basisreihen Destatis 2023 B.''15'!$K$8:$R$91,3,FALSE))</f>
        <v>67</v>
      </c>
      <c r="AB23" s="266">
        <f>IF(ISBLANK(VLOOKUP(AB$8,'Basisreihen Destatis 2023 B.''15'!$K$8:$R$91,3,FALSE)),"-",VLOOKUP(AB$8,'Basisreihen Destatis 2023 B.''15'!$K$8:$R$91,3,FALSE))</f>
        <v>76.2</v>
      </c>
      <c r="AC23" s="266">
        <f>IF(ISBLANK(VLOOKUP(AC$8,'Basisreihen Destatis 2023 B.''15'!$K$8:$R$91,3,FALSE)),"-",VLOOKUP(AC$8,'Basisreihen Destatis 2023 B.''15'!$K$8:$R$91,3,FALSE))</f>
        <v>73.5</v>
      </c>
      <c r="AD23" s="266">
        <f>IF(ISBLANK(VLOOKUP(AD$8,'Basisreihen Destatis 2023 B.''15'!$K$8:$R$91,3,FALSE)),"-",VLOOKUP(AD$8,'Basisreihen Destatis 2023 B.''15'!$K$8:$R$91,3,FALSE))</f>
        <v>75.5</v>
      </c>
      <c r="AE23" s="266">
        <f>IF(ISBLANK(VLOOKUP(AE$8,'Basisreihen Destatis 2023 B.''15'!$K$8:$R$91,3,FALSE)),"-",VLOOKUP(AE$8,'Basisreihen Destatis 2023 B.''15'!$K$8:$R$91,3,FALSE))</f>
        <v>73.599999999999994</v>
      </c>
      <c r="AF23" s="266">
        <f>IF(ISBLANK(VLOOKUP(AF$8,'Basisreihen Destatis 2023 B.''15'!$K$8:$R$91,3,FALSE)),"-",VLOOKUP(AF$8,'Basisreihen Destatis 2023 B.''15'!$K$8:$R$91,3,FALSE))</f>
        <v>75.599999999999994</v>
      </c>
      <c r="AG23" s="266">
        <f>IF(ISBLANK(VLOOKUP(AG$8,'Basisreihen Destatis 2023 B.''15'!$K$8:$R$91,3,FALSE)),"-",VLOOKUP(AG$8,'Basisreihen Destatis 2023 B.''15'!$K$8:$R$91,3,FALSE))</f>
        <v>76.5</v>
      </c>
      <c r="AH23" s="266">
        <f>IF(ISBLANK(VLOOKUP(AH$8,'Basisreihen Destatis 2023 B.''15'!$K$8:$R$91,3,FALSE)),"-",VLOOKUP(AH$8,'Basisreihen Destatis 2023 B.''15'!$K$8:$R$91,3,FALSE))</f>
        <v>77.099999999999994</v>
      </c>
      <c r="AI23" s="266">
        <f>IF(ISBLANK(VLOOKUP(AI$8,'Basisreihen Destatis 2023 B.''15'!$K$8:$R$91,3,FALSE)),"-",VLOOKUP(AI$8,'Basisreihen Destatis 2023 B.''15'!$K$8:$R$91,3,FALSE))</f>
        <v>78.5</v>
      </c>
      <c r="AJ23" s="266">
        <f>IF(ISBLANK(VLOOKUP(AJ$8,'Basisreihen Destatis 2023 B.''15'!$K$8:$R$91,3,FALSE)),"-",VLOOKUP(AJ$8,'Basisreihen Destatis 2023 B.''15'!$K$8:$R$91,3,FALSE))</f>
        <v>90.1</v>
      </c>
      <c r="AK23" s="266">
        <f>IF(ISBLANK(VLOOKUP(AK$8,'Basisreihen Destatis 2023 B.''15'!$K$8:$R$91,3,FALSE)),"-",VLOOKUP(AK$8,'Basisreihen Destatis 2023 B.''15'!$K$8:$R$91,3,FALSE))</f>
        <v>86.3</v>
      </c>
      <c r="AL23" s="266">
        <f>IF(ISBLANK(VLOOKUP(AL$8,'Basisreihen Destatis 2023 B.''15'!$K$8:$R$91,3,FALSE)),"-",VLOOKUP(AL$8,'Basisreihen Destatis 2023 B.''15'!$K$8:$R$91,3,FALSE))</f>
        <v>88</v>
      </c>
      <c r="AM23" s="266">
        <f>IF(ISBLANK(VLOOKUP(AM$8,'Basisreihen Destatis 2023 B.''15'!$K$8:$R$91,3,FALSE)),"-",VLOOKUP(AM$8,'Basisreihen Destatis 2023 B.''15'!$K$8:$R$91,3,FALSE))</f>
        <v>94.1</v>
      </c>
      <c r="AN23" s="266">
        <f>IF(ISBLANK(VLOOKUP(AN$8,'Basisreihen Destatis 2023 B.''15'!$K$8:$R$91,3,FALSE)),"-",VLOOKUP(AN$8,'Basisreihen Destatis 2023 B.''15'!$K$8:$R$91,3,FALSE))</f>
        <v>95.9</v>
      </c>
      <c r="AO23" s="266">
        <f>IF(ISBLANK(VLOOKUP(AO$8,'Basisreihen Destatis 2023 B.''15'!$K$8:$R$91,3,FALSE)),"-",VLOOKUP(AO$8,'Basisreihen Destatis 2023 B.''15'!$K$8:$R$91,3,FALSE))</f>
        <v>91.2</v>
      </c>
      <c r="AP23" s="266">
        <f>IF(ISBLANK(VLOOKUP(AP$8,'Basisreihen Destatis 2023 B.''15'!$K$8:$R$91,3,FALSE)),"-",VLOOKUP(AP$8,'Basisreihen Destatis 2023 B.''15'!$K$8:$R$91,3,FALSE))</f>
        <v>92.7</v>
      </c>
      <c r="AQ23" s="266">
        <f>IF(ISBLANK(VLOOKUP(AQ$8,'Basisreihen Destatis 2023 B.''15'!$K$8:$R$91,3,FALSE)),"-",VLOOKUP(AQ$8,'Basisreihen Destatis 2023 B.''15'!$K$8:$R$91,3,FALSE))</f>
        <v>97.1</v>
      </c>
      <c r="AR23" s="266">
        <f>IF(ISBLANK(VLOOKUP(AR$8,'Basisreihen Destatis 2023 B.''15'!$K$8:$R$91,3,FALSE)),"-",VLOOKUP(AR$8,'Basisreihen Destatis 2023 B.''15'!$K$8:$R$91,3,FALSE))</f>
        <v>98.2</v>
      </c>
      <c r="AS23" s="266">
        <f>IF(ISBLANK(VLOOKUP(AS$8,'Basisreihen Destatis 2023 B.''15'!$K$8:$R$91,3,FALSE)),"-",VLOOKUP(AS$8,'Basisreihen Destatis 2023 B.''15'!$K$8:$R$91,3,FALSE))</f>
        <v>97.5</v>
      </c>
      <c r="AT23" s="266">
        <f>IF(ISBLANK(VLOOKUP(AT$8,'Basisreihen Destatis 2023 B.''15'!$K$8:$R$91,3,FALSE)),"-",VLOOKUP(AT$8,'Basisreihen Destatis 2023 B.''15'!$K$8:$R$91,3,FALSE))</f>
        <v>97.2</v>
      </c>
      <c r="AU23" s="266">
        <f>IF(ISBLANK(VLOOKUP(AU$8,'Basisreihen Destatis 2023 B.''15'!$K$8:$R$91,3,FALSE)),"-",VLOOKUP(AU$8,'Basisreihen Destatis 2023 B.''15'!$K$8:$R$91,3,FALSE))</f>
        <v>87.7</v>
      </c>
      <c r="AV23" s="266">
        <f>IF(ISBLANK(VLOOKUP(AV$8,'Basisreihen Destatis 2023 B.''15'!$K$8:$R$91,3,FALSE)),"-",VLOOKUP(AV$8,'Basisreihen Destatis 2023 B.''15'!$K$8:$R$91,3,FALSE))</f>
        <v>88.7</v>
      </c>
      <c r="AW23" s="266">
        <f>IF(ISBLANK(VLOOKUP(AW$8,'Basisreihen Destatis 2023 B.''15'!$K$8:$R$91,3,FALSE)),"-",VLOOKUP(AW$8,'Basisreihen Destatis 2023 B.''15'!$K$8:$R$91,3,FALSE))</f>
        <v>97.8</v>
      </c>
      <c r="AX23" s="266">
        <f>IF(ISBLANK(VLOOKUP(AX$8,'Basisreihen Destatis 2023 B.''15'!$K$8:$R$91,3,FALSE)),"-",VLOOKUP(AX$8,'Basisreihen Destatis 2023 B.''15'!$K$8:$R$91,3,FALSE))</f>
        <v>94.9</v>
      </c>
      <c r="AY23" s="266">
        <f>IF(ISBLANK(VLOOKUP(AY$8,'Basisreihen Destatis 2023 B.''15'!$K$8:$R$91,3,FALSE)),"-",VLOOKUP(AY$8,'Basisreihen Destatis 2023 B.''15'!$K$8:$R$91,3,FALSE))</f>
        <v>94.5</v>
      </c>
      <c r="AZ23" s="266">
        <f>IF(ISBLANK(VLOOKUP(AZ$8,'Basisreihen Destatis 2023 B.''15'!$K$8:$R$91,3,FALSE)),"-",VLOOKUP(AZ$8,'Basisreihen Destatis 2023 B.''15'!$K$8:$R$91,3,FALSE))</f>
        <v>96.4</v>
      </c>
      <c r="BA23" s="266">
        <f>IF(ISBLANK(VLOOKUP(BA$8,'Basisreihen Destatis 2023 B.''15'!$K$8:$R$91,3,FALSE)),"-",VLOOKUP(BA$8,'Basisreihen Destatis 2023 B.''15'!$K$8:$R$91,3,FALSE))</f>
        <v>93.2</v>
      </c>
      <c r="BB23" s="266">
        <f>IF(ISBLANK(VLOOKUP(BB$8,'Basisreihen Destatis 2023 B.''15'!$K$8:$R$91,3,FALSE)),"-",VLOOKUP(BB$8,'Basisreihen Destatis 2023 B.''15'!$K$8:$R$91,3,FALSE))</f>
        <v>100</v>
      </c>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7"/>
    </row>
    <row r="24" spans="2:86" x14ac:dyDescent="0.6">
      <c r="B24" s="265" t="s">
        <v>57</v>
      </c>
      <c r="C24" s="266">
        <f>IF(ISBLANK(VLOOKUP(C$8,'Basisreihen Destatis 2023 B.''15'!$K$8:$R$91,4,FALSE)),"-",VLOOKUP(C$8,'Basisreihen Destatis 2023 B.''15'!$K$8:$R$91,4,FALSE))</f>
        <v>31.7</v>
      </c>
      <c r="D24" s="266">
        <f>IF(ISBLANK(VLOOKUP(D$8,'Basisreihen Destatis 2023 B.''15'!$K$8:$R$91,4,FALSE)),"-",VLOOKUP(D$8,'Basisreihen Destatis 2023 B.''15'!$K$8:$R$91,4,FALSE))</f>
        <v>32.9</v>
      </c>
      <c r="E24" s="266">
        <f>IF(ISBLANK(VLOOKUP(E$8,'Basisreihen Destatis 2023 B.''15'!$K$8:$R$91,4,FALSE)),"-",VLOOKUP(E$8,'Basisreihen Destatis 2023 B.''15'!$K$8:$R$91,4,FALSE))</f>
        <v>40.200000000000003</v>
      </c>
      <c r="F24" s="266">
        <f>IF(ISBLANK(VLOOKUP(F$8,'Basisreihen Destatis 2023 B.''15'!$K$8:$R$91,4,FALSE)),"-",VLOOKUP(F$8,'Basisreihen Destatis 2023 B.''15'!$K$8:$R$91,4,FALSE))</f>
        <v>56</v>
      </c>
      <c r="G24" s="266">
        <f>IF(ISBLANK(VLOOKUP(G$8,'Basisreihen Destatis 2023 B.''15'!$K$8:$R$91,4,FALSE)),"-",VLOOKUP(G$8,'Basisreihen Destatis 2023 B.''15'!$K$8:$R$91,4,FALSE))</f>
        <v>58.3</v>
      </c>
      <c r="H24" s="266">
        <f>IF(ISBLANK(VLOOKUP(H$8,'Basisreihen Destatis 2023 B.''15'!$K$8:$R$91,4,FALSE)),"-",VLOOKUP(H$8,'Basisreihen Destatis 2023 B.''15'!$K$8:$R$91,4,FALSE))</f>
        <v>56.5</v>
      </c>
      <c r="I24" s="266">
        <f>IF(ISBLANK(VLOOKUP(I$8,'Basisreihen Destatis 2023 B.''15'!$K$8:$R$91,4,FALSE)),"-",VLOOKUP(I$8,'Basisreihen Destatis 2023 B.''15'!$K$8:$R$91,4,FALSE))</f>
        <v>58.3</v>
      </c>
      <c r="J24" s="266">
        <f>IF(ISBLANK(VLOOKUP(J$8,'Basisreihen Destatis 2023 B.''15'!$K$8:$R$91,4,FALSE)),"-",VLOOKUP(J$8,'Basisreihen Destatis 2023 B.''15'!$K$8:$R$91,4,FALSE))</f>
        <v>59.9</v>
      </c>
      <c r="K24" s="266">
        <f>IF(ISBLANK(VLOOKUP(K$8,'Basisreihen Destatis 2023 B.''15'!$K$8:$R$91,4,FALSE)),"-",VLOOKUP(K$8,'Basisreihen Destatis 2023 B.''15'!$K$8:$R$91,4,FALSE))</f>
        <v>63.4</v>
      </c>
      <c r="L24" s="266">
        <f>IF(ISBLANK(VLOOKUP(L$8,'Basisreihen Destatis 2023 B.''15'!$K$8:$R$91,4,FALSE)),"-",VLOOKUP(L$8,'Basisreihen Destatis 2023 B.''15'!$K$8:$R$91,4,FALSE))</f>
        <v>64.5</v>
      </c>
      <c r="M24" s="266">
        <f>IF(ISBLANK(VLOOKUP(M$8,'Basisreihen Destatis 2023 B.''15'!$K$8:$R$91,4,FALSE)),"-",VLOOKUP(M$8,'Basisreihen Destatis 2023 B.''15'!$K$8:$R$91,4,FALSE))</f>
        <v>64.099999999999994</v>
      </c>
      <c r="N24" s="266">
        <f>IF(ISBLANK(VLOOKUP(N$8,'Basisreihen Destatis 2023 B.''15'!$K$8:$R$91,4,FALSE)),"-",VLOOKUP(N$8,'Basisreihen Destatis 2023 B.''15'!$K$8:$R$91,4,FALSE))</f>
        <v>64.099999999999994</v>
      </c>
      <c r="O24" s="266">
        <f>IF(ISBLANK(VLOOKUP(O$8,'Basisreihen Destatis 2023 B.''15'!$K$8:$R$91,4,FALSE)),"-",VLOOKUP(O$8,'Basisreihen Destatis 2023 B.''15'!$K$8:$R$91,4,FALSE))</f>
        <v>63.5</v>
      </c>
      <c r="P24" s="266">
        <f>IF(ISBLANK(VLOOKUP(P$8,'Basisreihen Destatis 2023 B.''15'!$K$8:$R$91,4,FALSE)),"-",VLOOKUP(P$8,'Basisreihen Destatis 2023 B.''15'!$K$8:$R$91,4,FALSE))</f>
        <v>62.8</v>
      </c>
      <c r="Q24" s="266">
        <f>IF(ISBLANK(VLOOKUP(Q$8,'Basisreihen Destatis 2023 B.''15'!$K$8:$R$91,4,FALSE)),"-",VLOOKUP(Q$8,'Basisreihen Destatis 2023 B.''15'!$K$8:$R$91,4,FALSE))</f>
        <v>61.9</v>
      </c>
      <c r="R24" s="266">
        <f>IF(ISBLANK(VLOOKUP(R$8,'Basisreihen Destatis 2023 B.''15'!$K$8:$R$91,4,FALSE)),"-",VLOOKUP(R$8,'Basisreihen Destatis 2023 B.''15'!$K$8:$R$91,4,FALSE))</f>
        <v>61.9</v>
      </c>
      <c r="S24" s="266">
        <f>IF(ISBLANK(VLOOKUP(S$8,'Basisreihen Destatis 2023 B.''15'!$K$8:$R$91,4,FALSE)),"-",VLOOKUP(S$8,'Basisreihen Destatis 2023 B.''15'!$K$8:$R$91,4,FALSE))</f>
        <v>61.6</v>
      </c>
      <c r="T24" s="266">
        <f>IF(ISBLANK(VLOOKUP(T$8,'Basisreihen Destatis 2023 B.''15'!$K$8:$R$91,4,FALSE)),"-",VLOOKUP(T$8,'Basisreihen Destatis 2023 B.''15'!$K$8:$R$91,4,FALSE))</f>
        <v>61.7</v>
      </c>
      <c r="U24" s="266">
        <f>IF(ISBLANK(VLOOKUP(U$8,'Basisreihen Destatis 2023 B.''15'!$K$8:$R$91,4,FALSE)),"-",VLOOKUP(U$8,'Basisreihen Destatis 2023 B.''15'!$K$8:$R$91,4,FALSE))</f>
        <v>57.8</v>
      </c>
      <c r="V24" s="266">
        <f>IF(ISBLANK(VLOOKUP(V$8,'Basisreihen Destatis 2023 B.''15'!$K$8:$R$91,4,FALSE)),"-",VLOOKUP(V$8,'Basisreihen Destatis 2023 B.''15'!$K$8:$R$91,4,FALSE))</f>
        <v>56.9</v>
      </c>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7"/>
    </row>
    <row r="25" spans="2:86" x14ac:dyDescent="0.6">
      <c r="B25" s="265" t="s">
        <v>60</v>
      </c>
      <c r="C25" s="266"/>
      <c r="D25" s="266"/>
      <c r="E25" s="266"/>
      <c r="F25" s="266"/>
      <c r="G25" s="266"/>
      <c r="H25" s="266"/>
      <c r="I25" s="266"/>
      <c r="J25" s="266"/>
      <c r="K25" s="266"/>
      <c r="L25" s="266">
        <f>IF(ISBLANK(VLOOKUP(L$8,'Basisreihen Destatis 2023 B.''15'!$K$8:$R$91,5,FALSE)),"-",VLOOKUP(L$8,'Basisreihen Destatis 2023 B.''15'!$K$8:$R$91,5,FALSE))</f>
        <v>68.3</v>
      </c>
      <c r="M25" s="266">
        <f>IF(ISBLANK(VLOOKUP(M$8,'Basisreihen Destatis 2023 B.''15'!$K$8:$R$91,5,FALSE)),"-",VLOOKUP(M$8,'Basisreihen Destatis 2023 B.''15'!$K$8:$R$91,5,FALSE))</f>
        <v>69.599999999999994</v>
      </c>
      <c r="N25" s="266">
        <f>IF(ISBLANK(VLOOKUP(N$8,'Basisreihen Destatis 2023 B.''15'!$K$8:$R$91,5,FALSE)),"-",VLOOKUP(N$8,'Basisreihen Destatis 2023 B.''15'!$K$8:$R$91,5,FALSE))</f>
        <v>70</v>
      </c>
      <c r="O25" s="266">
        <f>IF(ISBLANK(VLOOKUP(O$8,'Basisreihen Destatis 2023 B.''15'!$K$8:$R$91,5,FALSE)),"-",VLOOKUP(O$8,'Basisreihen Destatis 2023 B.''15'!$K$8:$R$91,5,FALSE))</f>
        <v>66.2</v>
      </c>
      <c r="P25" s="266">
        <f>IF(ISBLANK(VLOOKUP(P$8,'Basisreihen Destatis 2023 B.''15'!$K$8:$R$91,5,FALSE)),"-",VLOOKUP(P$8,'Basisreihen Destatis 2023 B.''15'!$K$8:$R$91,5,FALSE))</f>
        <v>65.900000000000006</v>
      </c>
      <c r="Q25" s="266">
        <f>IF(ISBLANK(VLOOKUP(Q$8,'Basisreihen Destatis 2023 B.''15'!$K$8:$R$91,5,FALSE)),"-",VLOOKUP(Q$8,'Basisreihen Destatis 2023 B.''15'!$K$8:$R$91,5,FALSE))</f>
        <v>65.099999999999994</v>
      </c>
      <c r="R25" s="266">
        <f>IF(ISBLANK(VLOOKUP(R$8,'Basisreihen Destatis 2023 B.''15'!$K$8:$R$91,5,FALSE)),"-",VLOOKUP(R$8,'Basisreihen Destatis 2023 B.''15'!$K$8:$R$91,5,FALSE))</f>
        <v>74</v>
      </c>
      <c r="S25" s="266">
        <f>IF(ISBLANK(VLOOKUP(S$8,'Basisreihen Destatis 2023 B.''15'!$K$8:$R$91,5,FALSE)),"-",VLOOKUP(S$8,'Basisreihen Destatis 2023 B.''15'!$K$8:$R$91,5,FALSE))</f>
        <v>82.4</v>
      </c>
      <c r="T25" s="266">
        <f>IF(ISBLANK(VLOOKUP(T$8,'Basisreihen Destatis 2023 B.''15'!$K$8:$R$91,5,FALSE)),"-",VLOOKUP(T$8,'Basisreihen Destatis 2023 B.''15'!$K$8:$R$91,5,FALSE))</f>
        <v>90.8</v>
      </c>
      <c r="U25" s="266">
        <f>IF(ISBLANK(VLOOKUP(U$8,'Basisreihen Destatis 2023 B.''15'!$K$8:$R$91,5,FALSE)),"-",VLOOKUP(U$8,'Basisreihen Destatis 2023 B.''15'!$K$8:$R$91,5,FALSE))</f>
        <v>80.599999999999994</v>
      </c>
      <c r="V25" s="266">
        <f>IF(ISBLANK(VLOOKUP(V$8,'Basisreihen Destatis 2023 B.''15'!$K$8:$R$91,5,FALSE)),"-",VLOOKUP(V$8,'Basisreihen Destatis 2023 B.''15'!$K$8:$R$91,5,FALSE))</f>
        <v>78.5</v>
      </c>
      <c r="W25" s="266">
        <f>IF(ISBLANK(VLOOKUP(W$8,'Basisreihen Destatis 2023 B.''15'!$K$8:$R$91,5,FALSE)),"-",VLOOKUP(W$8,'Basisreihen Destatis 2023 B.''15'!$K$8:$R$91,5,FALSE))</f>
        <v>82.1</v>
      </c>
      <c r="X25" s="266">
        <f>IF(ISBLANK(VLOOKUP(X$8,'Basisreihen Destatis 2023 B.''15'!$K$8:$R$91,5,FALSE)),"-",VLOOKUP(X$8,'Basisreihen Destatis 2023 B.''15'!$K$8:$R$91,5,FALSE))</f>
        <v>83.8</v>
      </c>
      <c r="Y25" s="266">
        <f>IF(ISBLANK(VLOOKUP(Y$8,'Basisreihen Destatis 2023 B.''15'!$K$8:$R$91,5,FALSE)),"-",VLOOKUP(Y$8,'Basisreihen Destatis 2023 B.''15'!$K$8:$R$91,5,FALSE))</f>
        <v>75.3</v>
      </c>
      <c r="Z25" s="266">
        <f>IF(ISBLANK(VLOOKUP(Z$8,'Basisreihen Destatis 2023 B.''15'!$K$8:$R$91,5,FALSE)),"-",VLOOKUP(Z$8,'Basisreihen Destatis 2023 B.''15'!$K$8:$R$91,5,FALSE))</f>
        <v>74</v>
      </c>
      <c r="AA25" s="266">
        <f>IF(ISBLANK(VLOOKUP(AA$8,'Basisreihen Destatis 2023 B.''15'!$K$8:$R$91,5,FALSE)),"-",VLOOKUP(AA$8,'Basisreihen Destatis 2023 B.''15'!$K$8:$R$91,5,FALSE))</f>
        <v>78.599999999999994</v>
      </c>
      <c r="AB25" s="266">
        <f>IF(ISBLANK(VLOOKUP(AB$8,'Basisreihen Destatis 2023 B.''15'!$K$8:$R$91,5,FALSE)),"-",VLOOKUP(AB$8,'Basisreihen Destatis 2023 B.''15'!$K$8:$R$91,5,FALSE))</f>
        <v>83.1</v>
      </c>
      <c r="AC25" s="266">
        <f>IF(ISBLANK(VLOOKUP(AC$8,'Basisreihen Destatis 2023 B.''15'!$K$8:$R$91,5,FALSE)),"-",VLOOKUP(AC$8,'Basisreihen Destatis 2023 B.''15'!$K$8:$R$91,5,FALSE))</f>
        <v>74.5</v>
      </c>
      <c r="AD25" s="266">
        <f>IF(ISBLANK(VLOOKUP(AD$8,'Basisreihen Destatis 2023 B.''15'!$K$8:$R$91,5,FALSE)),"-",VLOOKUP(AD$8,'Basisreihen Destatis 2023 B.''15'!$K$8:$R$91,5,FALSE))</f>
        <v>76.400000000000006</v>
      </c>
      <c r="AE25" s="266">
        <f>IF(ISBLANK(VLOOKUP(AE$8,'Basisreihen Destatis 2023 B.''15'!$K$8:$R$91,5,FALSE)),"-",VLOOKUP(AE$8,'Basisreihen Destatis 2023 B.''15'!$K$8:$R$91,5,FALSE))</f>
        <v>75.2</v>
      </c>
      <c r="AF25" s="266">
        <f>IF(ISBLANK(VLOOKUP(AF$8,'Basisreihen Destatis 2023 B.''15'!$K$8:$R$91,5,FALSE)),"-",VLOOKUP(AF$8,'Basisreihen Destatis 2023 B.''15'!$K$8:$R$91,5,FALSE))</f>
        <v>74.3</v>
      </c>
      <c r="AG25" s="266">
        <f>IF(ISBLANK(VLOOKUP(AG$8,'Basisreihen Destatis 2023 B.''15'!$K$8:$R$91,5,FALSE)),"-",VLOOKUP(AG$8,'Basisreihen Destatis 2023 B.''15'!$K$8:$R$91,5,FALSE))</f>
        <v>80</v>
      </c>
      <c r="AH25" s="266">
        <f>IF(ISBLANK(VLOOKUP(AH$8,'Basisreihen Destatis 2023 B.''15'!$K$8:$R$91,5,FALSE)),"-",VLOOKUP(AH$8,'Basisreihen Destatis 2023 B.''15'!$K$8:$R$91,5,FALSE))</f>
        <v>86.1</v>
      </c>
      <c r="AI25" s="266">
        <f>IF(ISBLANK(VLOOKUP(AI$8,'Basisreihen Destatis 2023 B.''15'!$K$8:$R$91,5,FALSE)),"-",VLOOKUP(AI$8,'Basisreihen Destatis 2023 B.''15'!$K$8:$R$91,5,FALSE))</f>
        <v>89.9</v>
      </c>
      <c r="AJ25" s="266">
        <f>IF(ISBLANK(VLOOKUP(AJ$8,'Basisreihen Destatis 2023 B.''15'!$K$8:$R$91,5,FALSE)),"-",VLOOKUP(AJ$8,'Basisreihen Destatis 2023 B.''15'!$K$8:$R$91,5,FALSE))</f>
        <v>92</v>
      </c>
      <c r="AK25" s="266">
        <f>IF(ISBLANK(VLOOKUP(AK$8,'Basisreihen Destatis 2023 B.''15'!$K$8:$R$91,5,FALSE)),"-",VLOOKUP(AK$8,'Basisreihen Destatis 2023 B.''15'!$K$8:$R$91,5,FALSE))</f>
        <v>97.4</v>
      </c>
      <c r="AL25" s="266">
        <f>IF(ISBLANK(VLOOKUP(AL$8,'Basisreihen Destatis 2023 B.''15'!$K$8:$R$91,5,FALSE)),"-",VLOOKUP(AL$8,'Basisreihen Destatis 2023 B.''15'!$K$8:$R$91,5,FALSE))</f>
        <v>100.3</v>
      </c>
      <c r="AM25" s="266">
        <f>IF(ISBLANK(VLOOKUP(AM$8,'Basisreihen Destatis 2023 B.''15'!$K$8:$R$91,5,FALSE)),"-",VLOOKUP(AM$8,'Basisreihen Destatis 2023 B.''15'!$K$8:$R$91,5,FALSE))</f>
        <v>102.9</v>
      </c>
      <c r="AN25" s="266">
        <f>IF(ISBLANK(VLOOKUP(AN$8,'Basisreihen Destatis 2023 B.''15'!$K$8:$R$91,5,FALSE)),"-",VLOOKUP(AN$8,'Basisreihen Destatis 2023 B.''15'!$K$8:$R$91,5,FALSE))</f>
        <v>98.3</v>
      </c>
      <c r="AO25" s="266">
        <f>IF(ISBLANK(VLOOKUP(AO$8,'Basisreihen Destatis 2023 B.''15'!$K$8:$R$91,5,FALSE)),"-",VLOOKUP(AO$8,'Basisreihen Destatis 2023 B.''15'!$K$8:$R$91,5,FALSE))</f>
        <v>99</v>
      </c>
      <c r="AP25" s="266">
        <f>IF(ISBLANK(VLOOKUP(AP$8,'Basisreihen Destatis 2023 B.''15'!$K$8:$R$91,5,FALSE)),"-",VLOOKUP(AP$8,'Basisreihen Destatis 2023 B.''15'!$K$8:$R$91,5,FALSE))</f>
        <v>106.1</v>
      </c>
      <c r="AQ25" s="266">
        <f>IF(ISBLANK(VLOOKUP(AQ$8,'Basisreihen Destatis 2023 B.''15'!$K$8:$R$91,5,FALSE)),"-",VLOOKUP(AQ$8,'Basisreihen Destatis 2023 B.''15'!$K$8:$R$91,5,FALSE))</f>
        <v>109.4</v>
      </c>
      <c r="AR25" s="266">
        <f>IF(ISBLANK(VLOOKUP(AR$8,'Basisreihen Destatis 2023 B.''15'!$K$8:$R$91,5,FALSE)),"-",VLOOKUP(AR$8,'Basisreihen Destatis 2023 B.''15'!$K$8:$R$91,5,FALSE))</f>
        <v>102</v>
      </c>
      <c r="AS25" s="266">
        <f>IF(ISBLANK(VLOOKUP(AS$8,'Basisreihen Destatis 2023 B.''15'!$K$8:$R$91,5,FALSE)),"-",VLOOKUP(AS$8,'Basisreihen Destatis 2023 B.''15'!$K$8:$R$91,5,FALSE))</f>
        <v>100</v>
      </c>
      <c r="AT25" s="266">
        <f>IF(ISBLANK(VLOOKUP(AT$8,'Basisreihen Destatis 2023 B.''15'!$K$8:$R$91,5,FALSE)),"-",VLOOKUP(AT$8,'Basisreihen Destatis 2023 B.''15'!$K$8:$R$91,5,FALSE))</f>
        <v>96.2</v>
      </c>
      <c r="AU25" s="266">
        <f>IF(ISBLANK(VLOOKUP(AU$8,'Basisreihen Destatis 2023 B.''15'!$K$8:$R$91,5,FALSE)),"-",VLOOKUP(AU$8,'Basisreihen Destatis 2023 B.''15'!$K$8:$R$91,5,FALSE))</f>
        <v>90.2</v>
      </c>
      <c r="AV25" s="266">
        <f>IF(ISBLANK(VLOOKUP(AV$8,'Basisreihen Destatis 2023 B.''15'!$K$8:$R$91,5,FALSE)),"-",VLOOKUP(AV$8,'Basisreihen Destatis 2023 B.''15'!$K$8:$R$91,5,FALSE))</f>
        <v>86.7</v>
      </c>
      <c r="AW25" s="266">
        <f>IF(ISBLANK(VLOOKUP(AW$8,'Basisreihen Destatis 2023 B.''15'!$K$8:$R$91,5,FALSE)),"-",VLOOKUP(AW$8,'Basisreihen Destatis 2023 B.''15'!$K$8:$R$91,5,FALSE))</f>
        <v>82.7</v>
      </c>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7"/>
    </row>
    <row r="26" spans="2:86" x14ac:dyDescent="0.6">
      <c r="B26" s="265" t="s">
        <v>64</v>
      </c>
      <c r="C26" s="266"/>
      <c r="D26" s="266"/>
      <c r="E26" s="266"/>
      <c r="F26" s="266"/>
      <c r="G26" s="266"/>
      <c r="H26" s="266"/>
      <c r="I26" s="266"/>
      <c r="J26" s="266"/>
      <c r="K26" s="266"/>
      <c r="L26" s="266">
        <f>IF(ISBLANK(VLOOKUP(L$8,'Basisreihen Destatis 2023 B.''15'!$K$8:$R$91,6,FALSE)),"-",VLOOKUP(L$8,'Basisreihen Destatis 2023 B.''15'!$K$8:$R$91,6,FALSE))</f>
        <v>91.1</v>
      </c>
      <c r="M26" s="266">
        <f>IF(ISBLANK(VLOOKUP(M$8,'Basisreihen Destatis 2023 B.''15'!$K$8:$R$91,6,FALSE)),"-",VLOOKUP(M$8,'Basisreihen Destatis 2023 B.''15'!$K$8:$R$91,6,FALSE))</f>
        <v>93</v>
      </c>
      <c r="N26" s="266">
        <f>IF(ISBLANK(VLOOKUP(N$8,'Basisreihen Destatis 2023 B.''15'!$K$8:$R$91,6,FALSE)),"-",VLOOKUP(N$8,'Basisreihen Destatis 2023 B.''15'!$K$8:$R$91,6,FALSE))</f>
        <v>95</v>
      </c>
      <c r="O26" s="266">
        <f>IF(ISBLANK(VLOOKUP(O$8,'Basisreihen Destatis 2023 B.''15'!$K$8:$R$91,6,FALSE)),"-",VLOOKUP(O$8,'Basisreihen Destatis 2023 B.''15'!$K$8:$R$91,6,FALSE))</f>
        <v>92.9</v>
      </c>
      <c r="P26" s="266">
        <f>IF(ISBLANK(VLOOKUP(P$8,'Basisreihen Destatis 2023 B.''15'!$K$8:$R$91,6,FALSE)),"-",VLOOKUP(P$8,'Basisreihen Destatis 2023 B.''15'!$K$8:$R$91,6,FALSE))</f>
        <v>89.2</v>
      </c>
      <c r="Q26" s="266">
        <f>IF(ISBLANK(VLOOKUP(Q$8,'Basisreihen Destatis 2023 B.''15'!$K$8:$R$91,6,FALSE)),"-",VLOOKUP(Q$8,'Basisreihen Destatis 2023 B.''15'!$K$8:$R$91,6,FALSE))</f>
        <v>84.8</v>
      </c>
      <c r="R26" s="266">
        <f>IF(ISBLANK(VLOOKUP(R$8,'Basisreihen Destatis 2023 B.''15'!$K$8:$R$91,6,FALSE)),"-",VLOOKUP(R$8,'Basisreihen Destatis 2023 B.''15'!$K$8:$R$91,6,FALSE))</f>
        <v>92.4</v>
      </c>
      <c r="S26" s="266">
        <f>IF(ISBLANK(VLOOKUP(S$8,'Basisreihen Destatis 2023 B.''15'!$K$8:$R$91,6,FALSE)),"-",VLOOKUP(S$8,'Basisreihen Destatis 2023 B.''15'!$K$8:$R$91,6,FALSE))</f>
        <v>101.3</v>
      </c>
      <c r="T26" s="266">
        <f>IF(ISBLANK(VLOOKUP(T$8,'Basisreihen Destatis 2023 B.''15'!$K$8:$R$91,6,FALSE)),"-",VLOOKUP(T$8,'Basisreihen Destatis 2023 B.''15'!$K$8:$R$91,6,FALSE))</f>
        <v>115.2</v>
      </c>
      <c r="U26" s="266">
        <f>IF(ISBLANK(VLOOKUP(U$8,'Basisreihen Destatis 2023 B.''15'!$K$8:$R$91,6,FALSE)),"-",VLOOKUP(U$8,'Basisreihen Destatis 2023 B.''15'!$K$8:$R$91,6,FALSE))</f>
        <v>101.4</v>
      </c>
      <c r="V26" s="266">
        <f>IF(ISBLANK(VLOOKUP(V$8,'Basisreihen Destatis 2023 B.''15'!$K$8:$R$91,6,FALSE)),"-",VLOOKUP(V$8,'Basisreihen Destatis 2023 B.''15'!$K$8:$R$91,6,FALSE))</f>
        <v>93.9</v>
      </c>
      <c r="W26" s="266">
        <f>IF(ISBLANK(VLOOKUP(W$8,'Basisreihen Destatis 2023 B.''15'!$K$8:$R$91,6,FALSE)),"-",VLOOKUP(W$8,'Basisreihen Destatis 2023 B.''15'!$K$8:$R$91,6,FALSE))</f>
        <v>101.6</v>
      </c>
      <c r="X26" s="266">
        <f>IF(ISBLANK(VLOOKUP(X$8,'Basisreihen Destatis 2023 B.''15'!$K$8:$R$91,6,FALSE)),"-",VLOOKUP(X$8,'Basisreihen Destatis 2023 B.''15'!$K$8:$R$91,6,FALSE))</f>
        <v>105.3</v>
      </c>
      <c r="Y26" s="266">
        <f>IF(ISBLANK(VLOOKUP(Y$8,'Basisreihen Destatis 2023 B.''15'!$K$8:$R$91,6,FALSE)),"-",VLOOKUP(Y$8,'Basisreihen Destatis 2023 B.''15'!$K$8:$R$91,6,FALSE))</f>
        <v>89.5</v>
      </c>
      <c r="Z26" s="266">
        <f>IF(ISBLANK(VLOOKUP(Z$8,'Basisreihen Destatis 2023 B.''15'!$K$8:$R$91,6,FALSE)),"-",VLOOKUP(Z$8,'Basisreihen Destatis 2023 B.''15'!$K$8:$R$91,6,FALSE))</f>
        <v>84.4</v>
      </c>
      <c r="AA26" s="266">
        <f>IF(ISBLANK(VLOOKUP(AA$8,'Basisreihen Destatis 2023 B.''15'!$K$8:$R$91,6,FALSE)),"-",VLOOKUP(AA$8,'Basisreihen Destatis 2023 B.''15'!$K$8:$R$91,6,FALSE))</f>
        <v>90.3</v>
      </c>
      <c r="AB26" s="266">
        <f>IF(ISBLANK(VLOOKUP(AB$8,'Basisreihen Destatis 2023 B.''15'!$K$8:$R$91,6,FALSE)),"-",VLOOKUP(AB$8,'Basisreihen Destatis 2023 B.''15'!$K$8:$R$91,6,FALSE))</f>
        <v>97.3</v>
      </c>
      <c r="AC26" s="266">
        <f>IF(ISBLANK(VLOOKUP(AC$8,'Basisreihen Destatis 2023 B.''15'!$K$8:$R$91,6,FALSE)),"-",VLOOKUP(AC$8,'Basisreihen Destatis 2023 B.''15'!$K$8:$R$91,6,FALSE))</f>
        <v>75.8</v>
      </c>
      <c r="AD26" s="266">
        <f>IF(ISBLANK(VLOOKUP(AD$8,'Basisreihen Destatis 2023 B.''15'!$K$8:$R$91,6,FALSE)),"-",VLOOKUP(AD$8,'Basisreihen Destatis 2023 B.''15'!$K$8:$R$91,6,FALSE))</f>
        <v>79.8</v>
      </c>
      <c r="AE26" s="266">
        <f>IF(ISBLANK(VLOOKUP(AE$8,'Basisreihen Destatis 2023 B.''15'!$K$8:$R$91,6,FALSE)),"-",VLOOKUP(AE$8,'Basisreihen Destatis 2023 B.''15'!$K$8:$R$91,6,FALSE))</f>
        <v>74.599999999999994</v>
      </c>
      <c r="AF26" s="266">
        <f>IF(ISBLANK(VLOOKUP(AF$8,'Basisreihen Destatis 2023 B.''15'!$K$8:$R$91,6,FALSE)),"-",VLOOKUP(AF$8,'Basisreihen Destatis 2023 B.''15'!$K$8:$R$91,6,FALSE))</f>
        <v>70.3</v>
      </c>
      <c r="AG26" s="266">
        <f>IF(ISBLANK(VLOOKUP(AG$8,'Basisreihen Destatis 2023 B.''15'!$K$8:$R$91,6,FALSE)),"-",VLOOKUP(AG$8,'Basisreihen Destatis 2023 B.''15'!$K$8:$R$91,6,FALSE))</f>
        <v>77.2</v>
      </c>
      <c r="AH26" s="266">
        <f>IF(ISBLANK(VLOOKUP(AH$8,'Basisreihen Destatis 2023 B.''15'!$K$8:$R$91,6,FALSE)),"-",VLOOKUP(AH$8,'Basisreihen Destatis 2023 B.''15'!$K$8:$R$91,6,FALSE))</f>
        <v>89</v>
      </c>
      <c r="AI26" s="266">
        <f>IF(ISBLANK(VLOOKUP(AI$8,'Basisreihen Destatis 2023 B.''15'!$K$8:$R$91,6,FALSE)),"-",VLOOKUP(AI$8,'Basisreihen Destatis 2023 B.''15'!$K$8:$R$91,6,FALSE))</f>
        <v>94.3</v>
      </c>
      <c r="AJ26" s="266">
        <f>IF(ISBLANK(VLOOKUP(AJ$8,'Basisreihen Destatis 2023 B.''15'!$K$8:$R$91,6,FALSE)),"-",VLOOKUP(AJ$8,'Basisreihen Destatis 2023 B.''15'!$K$8:$R$91,6,FALSE))</f>
        <v>93.9</v>
      </c>
      <c r="AK26" s="266">
        <f>IF(ISBLANK(VLOOKUP(AK$8,'Basisreihen Destatis 2023 B.''15'!$K$8:$R$91,6,FALSE)),"-",VLOOKUP(AK$8,'Basisreihen Destatis 2023 B.''15'!$K$8:$R$91,6,FALSE))</f>
        <v>93.2</v>
      </c>
      <c r="AL26" s="266">
        <f>IF(ISBLANK(VLOOKUP(AL$8,'Basisreihen Destatis 2023 B.''15'!$K$8:$R$91,6,FALSE)),"-",VLOOKUP(AL$8,'Basisreihen Destatis 2023 B.''15'!$K$8:$R$91,6,FALSE))</f>
        <v>92.3</v>
      </c>
      <c r="AM26" s="266">
        <f>IF(ISBLANK(VLOOKUP(AM$8,'Basisreihen Destatis 2023 B.''15'!$K$8:$R$91,6,FALSE)),"-",VLOOKUP(AM$8,'Basisreihen Destatis 2023 B.''15'!$K$8:$R$91,6,FALSE))</f>
        <v>93.2</v>
      </c>
      <c r="AN26" s="266">
        <f>IF(ISBLANK(VLOOKUP(AN$8,'Basisreihen Destatis 2023 B.''15'!$K$8:$R$91,6,FALSE)),"-",VLOOKUP(AN$8,'Basisreihen Destatis 2023 B.''15'!$K$8:$R$91,6,FALSE))</f>
        <v>90.3</v>
      </c>
      <c r="AO26" s="266">
        <f>IF(ISBLANK(VLOOKUP(AO$8,'Basisreihen Destatis 2023 B.''15'!$K$8:$R$91,6,FALSE)),"-",VLOOKUP(AO$8,'Basisreihen Destatis 2023 B.''15'!$K$8:$R$91,6,FALSE))</f>
        <v>91.8</v>
      </c>
      <c r="AP26" s="266">
        <f>IF(ISBLANK(VLOOKUP(AP$8,'Basisreihen Destatis 2023 B.''15'!$K$8:$R$91,6,FALSE)),"-",VLOOKUP(AP$8,'Basisreihen Destatis 2023 B.''15'!$K$8:$R$91,6,FALSE))</f>
        <v>97.3</v>
      </c>
      <c r="AQ26" s="266">
        <f>IF(ISBLANK(VLOOKUP(AQ$8,'Basisreihen Destatis 2023 B.''15'!$K$8:$R$91,6,FALSE)),"-",VLOOKUP(AQ$8,'Basisreihen Destatis 2023 B.''15'!$K$8:$R$91,6,FALSE))</f>
        <v>101.5</v>
      </c>
      <c r="AR26" s="266">
        <f>IF(ISBLANK(VLOOKUP(AR$8,'Basisreihen Destatis 2023 B.''15'!$K$8:$R$91,6,FALSE)),"-",VLOOKUP(AR$8,'Basisreihen Destatis 2023 B.''15'!$K$8:$R$91,6,FALSE))</f>
        <v>100</v>
      </c>
      <c r="AS26" s="266">
        <f>IF(ISBLANK(VLOOKUP(AS$8,'Basisreihen Destatis 2023 B.''15'!$K$8:$R$91,6,FALSE)),"-",VLOOKUP(AS$8,'Basisreihen Destatis 2023 B.''15'!$K$8:$R$91,6,FALSE))</f>
        <v>100</v>
      </c>
      <c r="AT26" s="266">
        <f>IF(ISBLANK(VLOOKUP(AT$8,'Basisreihen Destatis 2023 B.''15'!$K$8:$R$91,6,FALSE)),"-",VLOOKUP(AT$8,'Basisreihen Destatis 2023 B.''15'!$K$8:$R$91,6,FALSE))</f>
        <v>99.2</v>
      </c>
      <c r="AU26" s="266">
        <f>IF(ISBLANK(VLOOKUP(AU$8,'Basisreihen Destatis 2023 B.''15'!$K$8:$R$91,6,FALSE)),"-",VLOOKUP(AU$8,'Basisreihen Destatis 2023 B.''15'!$K$8:$R$91,6,FALSE))</f>
        <v>96.5</v>
      </c>
      <c r="AV26" s="266">
        <f>IF(ISBLANK(VLOOKUP(AV$8,'Basisreihen Destatis 2023 B.''15'!$K$8:$R$91,6,FALSE)),"-",VLOOKUP(AV$8,'Basisreihen Destatis 2023 B.''15'!$K$8:$R$91,6,FALSE))</f>
        <v>96.6</v>
      </c>
      <c r="AW26" s="266">
        <f>IF(ISBLANK(VLOOKUP(AW$8,'Basisreihen Destatis 2023 B.''15'!$K$8:$R$91,6,FALSE)),"-",VLOOKUP(AW$8,'Basisreihen Destatis 2023 B.''15'!$K$8:$R$91,6,FALSE))</f>
        <v>99.2</v>
      </c>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7"/>
    </row>
    <row r="27" spans="2:86" x14ac:dyDescent="0.6">
      <c r="B27" s="265" t="s">
        <v>67</v>
      </c>
      <c r="C27" s="266"/>
      <c r="D27" s="266"/>
      <c r="E27" s="266"/>
      <c r="F27" s="266"/>
      <c r="G27" s="266"/>
      <c r="H27" s="266"/>
      <c r="I27" s="266"/>
      <c r="J27" s="266"/>
      <c r="K27" s="266">
        <f>IF(ISBLANK(VLOOKUP(K$8,'Basisreihen Destatis 2023 B.''15'!$K$8:$R$91,7,FALSE)),"-",VLOOKUP(K$8,'Basisreihen Destatis 2023 B.''15'!$K$8:$R$91,7,FALSE))</f>
        <v>33.9</v>
      </c>
      <c r="L27" s="266">
        <f>IF(ISBLANK(VLOOKUP(L$8,'Basisreihen Destatis 2023 B.''15'!$K$8:$R$91,7,FALSE)),"-",VLOOKUP(L$8,'Basisreihen Destatis 2023 B.''15'!$K$8:$R$91,7,FALSE))</f>
        <v>35</v>
      </c>
      <c r="M27" s="266">
        <f>IF(ISBLANK(VLOOKUP(M$8,'Basisreihen Destatis 2023 B.''15'!$K$8:$R$91,7,FALSE)),"-",VLOOKUP(M$8,'Basisreihen Destatis 2023 B.''15'!$K$8:$R$91,7,FALSE))</f>
        <v>34.200000000000003</v>
      </c>
      <c r="N27" s="266">
        <f>IF(ISBLANK(VLOOKUP(N$8,'Basisreihen Destatis 2023 B.''15'!$K$8:$R$91,7,FALSE)),"-",VLOOKUP(N$8,'Basisreihen Destatis 2023 B.''15'!$K$8:$R$91,7,FALSE))</f>
        <v>35.6</v>
      </c>
      <c r="O27" s="266">
        <f>IF(ISBLANK(VLOOKUP(O$8,'Basisreihen Destatis 2023 B.''15'!$K$8:$R$91,7,FALSE)),"-",VLOOKUP(O$8,'Basisreihen Destatis 2023 B.''15'!$K$8:$R$91,7,FALSE))</f>
        <v>37</v>
      </c>
      <c r="P27" s="266">
        <f>IF(ISBLANK(VLOOKUP(P$8,'Basisreihen Destatis 2023 B.''15'!$K$8:$R$91,7,FALSE)),"-",VLOOKUP(P$8,'Basisreihen Destatis 2023 B.''15'!$K$8:$R$91,7,FALSE))</f>
        <v>39.1</v>
      </c>
      <c r="Q27" s="266">
        <f>IF(ISBLANK(VLOOKUP(Q$8,'Basisreihen Destatis 2023 B.''15'!$K$8:$R$91,7,FALSE)),"-",VLOOKUP(Q$8,'Basisreihen Destatis 2023 B.''15'!$K$8:$R$91,7,FALSE))</f>
        <v>38.6</v>
      </c>
      <c r="R27" s="266">
        <f>IF(ISBLANK(VLOOKUP(R$8,'Basisreihen Destatis 2023 B.''15'!$K$8:$R$91,7,FALSE)),"-",VLOOKUP(R$8,'Basisreihen Destatis 2023 B.''15'!$K$8:$R$91,7,FALSE))</f>
        <v>38.6</v>
      </c>
      <c r="S27" s="266">
        <f>IF(ISBLANK(VLOOKUP(S$8,'Basisreihen Destatis 2023 B.''15'!$K$8:$R$91,7,FALSE)),"-",VLOOKUP(S$8,'Basisreihen Destatis 2023 B.''15'!$K$8:$R$91,7,FALSE))</f>
        <v>40</v>
      </c>
      <c r="T27" s="266">
        <f>IF(ISBLANK(VLOOKUP(T$8,'Basisreihen Destatis 2023 B.''15'!$K$8:$R$91,7,FALSE)),"-",VLOOKUP(T$8,'Basisreihen Destatis 2023 B.''15'!$K$8:$R$91,7,FALSE))</f>
        <v>40.5</v>
      </c>
      <c r="U27" s="266">
        <f>IF(ISBLANK(VLOOKUP(U$8,'Basisreihen Destatis 2023 B.''15'!$K$8:$R$91,7,FALSE)),"-",VLOOKUP(U$8,'Basisreihen Destatis 2023 B.''15'!$K$8:$R$91,7,FALSE))</f>
        <v>36.200000000000003</v>
      </c>
      <c r="V27" s="266">
        <f>IF(ISBLANK(VLOOKUP(V$8,'Basisreihen Destatis 2023 B.''15'!$K$8:$R$91,7,FALSE)),"-",VLOOKUP(V$8,'Basisreihen Destatis 2023 B.''15'!$K$8:$R$91,7,FALSE))</f>
        <v>36.1</v>
      </c>
      <c r="W27" s="266">
        <f>IF(ISBLANK(VLOOKUP(W$8,'Basisreihen Destatis 2023 B.''15'!$K$8:$R$91,7,FALSE)),"-",VLOOKUP(W$8,'Basisreihen Destatis 2023 B.''15'!$K$8:$R$91,7,FALSE))</f>
        <v>40.799999999999997</v>
      </c>
      <c r="X27" s="266">
        <f>IF(ISBLANK(VLOOKUP(X$8,'Basisreihen Destatis 2023 B.''15'!$K$8:$R$91,7,FALSE)),"-",VLOOKUP(X$8,'Basisreihen Destatis 2023 B.''15'!$K$8:$R$91,7,FALSE))</f>
        <v>47.6</v>
      </c>
      <c r="Y27" s="266">
        <f>IF(ISBLANK(VLOOKUP(Y$8,'Basisreihen Destatis 2023 B.''15'!$K$8:$R$91,7,FALSE)),"-",VLOOKUP(Y$8,'Basisreihen Destatis 2023 B.''15'!$K$8:$R$91,7,FALSE))</f>
        <v>50.8</v>
      </c>
      <c r="Z27" s="266">
        <f>IF(ISBLANK(VLOOKUP(Z$8,'Basisreihen Destatis 2023 B.''15'!$K$8:$R$91,7,FALSE)),"-",VLOOKUP(Z$8,'Basisreihen Destatis 2023 B.''15'!$K$8:$R$91,7,FALSE))</f>
        <v>50.8</v>
      </c>
      <c r="AA27" s="266">
        <f>IF(ISBLANK(VLOOKUP(AA$8,'Basisreihen Destatis 2023 B.''15'!$K$8:$R$91,7,FALSE)),"-",VLOOKUP(AA$8,'Basisreihen Destatis 2023 B.''15'!$K$8:$R$91,7,FALSE))</f>
        <v>51.9</v>
      </c>
      <c r="AB27" s="266">
        <f>IF(ISBLANK(VLOOKUP(AB$8,'Basisreihen Destatis 2023 B.''15'!$K$8:$R$91,7,FALSE)),"-",VLOOKUP(AB$8,'Basisreihen Destatis 2023 B.''15'!$K$8:$R$91,7,FALSE))</f>
        <v>55</v>
      </c>
      <c r="AC27" s="266">
        <f>IF(ISBLANK(VLOOKUP(AC$8,'Basisreihen Destatis 2023 B.''15'!$K$8:$R$91,7,FALSE)),"-",VLOOKUP(AC$8,'Basisreihen Destatis 2023 B.''15'!$K$8:$R$91,7,FALSE))</f>
        <v>58.6</v>
      </c>
      <c r="AD27" s="266">
        <f>IF(ISBLANK(VLOOKUP(AD$8,'Basisreihen Destatis 2023 B.''15'!$K$8:$R$91,7,FALSE)),"-",VLOOKUP(AD$8,'Basisreihen Destatis 2023 B.''15'!$K$8:$R$91,7,FALSE))</f>
        <v>60.8</v>
      </c>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7"/>
    </row>
    <row r="28" spans="2:86" x14ac:dyDescent="0.6">
      <c r="B28" s="270" t="s">
        <v>71</v>
      </c>
      <c r="C28" s="271">
        <f>IF(ISBLANK(VLOOKUP(C$8,'Basisreihen Destatis 2023 B.''15'!$K$8:$R$91,8,FALSE)),"-",VLOOKUP(C$8,'Basisreihen Destatis 2023 B.''15'!$K$8:$R$91,8,FALSE))</f>
        <v>26.8</v>
      </c>
      <c r="D28" s="271">
        <f>IF(ISBLANK(VLOOKUP(D$8,'Basisreihen Destatis 2023 B.''15'!$K$8:$R$91,8,FALSE)),"-",VLOOKUP(D$8,'Basisreihen Destatis 2023 B.''15'!$K$8:$R$91,8,FALSE))</f>
        <v>26.1</v>
      </c>
      <c r="E28" s="271">
        <f>IF(ISBLANK(VLOOKUP(E$8,'Basisreihen Destatis 2023 B.''15'!$K$8:$R$91,8,FALSE)),"-",VLOOKUP(E$8,'Basisreihen Destatis 2023 B.''15'!$K$8:$R$91,8,FALSE))</f>
        <v>30.9</v>
      </c>
      <c r="F28" s="271">
        <f>IF(ISBLANK(VLOOKUP(F$8,'Basisreihen Destatis 2023 B.''15'!$K$8:$R$91,8,FALSE)),"-",VLOOKUP(F$8,'Basisreihen Destatis 2023 B.''15'!$K$8:$R$91,8,FALSE))</f>
        <v>31.6</v>
      </c>
      <c r="G28" s="271">
        <f>IF(ISBLANK(VLOOKUP(G$8,'Basisreihen Destatis 2023 B.''15'!$K$8:$R$91,8,FALSE)),"-",VLOOKUP(G$8,'Basisreihen Destatis 2023 B.''15'!$K$8:$R$91,8,FALSE))</f>
        <v>30.8</v>
      </c>
      <c r="H28" s="271">
        <f>IF(ISBLANK(VLOOKUP(H$8,'Basisreihen Destatis 2023 B.''15'!$K$8:$R$91,8,FALSE)),"-",VLOOKUP(H$8,'Basisreihen Destatis 2023 B.''15'!$K$8:$R$91,8,FALSE))</f>
        <v>30.3</v>
      </c>
      <c r="I28" s="271">
        <f>IF(ISBLANK(VLOOKUP(I$8,'Basisreihen Destatis 2023 B.''15'!$K$8:$R$91,8,FALSE)),"-",VLOOKUP(I$8,'Basisreihen Destatis 2023 B.''15'!$K$8:$R$91,8,FALSE))</f>
        <v>30.9</v>
      </c>
      <c r="J28" s="271">
        <f>IF(ISBLANK(VLOOKUP(J$8,'Basisreihen Destatis 2023 B.''15'!$K$8:$R$91,8,FALSE)),"-",VLOOKUP(J$8,'Basisreihen Destatis 2023 B.''15'!$K$8:$R$91,8,FALSE))</f>
        <v>31.4</v>
      </c>
      <c r="K28" s="271">
        <f>IF(ISBLANK(VLOOKUP(K$8,'Basisreihen Destatis 2023 B.''15'!$K$8:$R$91,8,FALSE)),"-",VLOOKUP(K$8,'Basisreihen Destatis 2023 B.''15'!$K$8:$R$91,8,FALSE))</f>
        <v>32</v>
      </c>
      <c r="L28" s="271">
        <f>IF(ISBLANK(VLOOKUP(L$8,'Basisreihen Destatis 2023 B.''15'!$K$8:$R$91,8,FALSE)),"-",VLOOKUP(L$8,'Basisreihen Destatis 2023 B.''15'!$K$8:$R$91,8,FALSE))</f>
        <v>31.8</v>
      </c>
      <c r="M28" s="271">
        <f>IF(ISBLANK(VLOOKUP(M$8,'Basisreihen Destatis 2023 B.''15'!$K$8:$R$91,8,FALSE)),"-",VLOOKUP(M$8,'Basisreihen Destatis 2023 B.''15'!$K$8:$R$91,8,FALSE))</f>
        <v>31.6</v>
      </c>
      <c r="N28" s="271">
        <f>IF(ISBLANK(VLOOKUP(N$8,'Basisreihen Destatis 2023 B.''15'!$K$8:$R$91,8,FALSE)),"-",VLOOKUP(N$8,'Basisreihen Destatis 2023 B.''15'!$K$8:$R$91,8,FALSE))</f>
        <v>32</v>
      </c>
      <c r="O28" s="271">
        <f>IF(ISBLANK(VLOOKUP(O$8,'Basisreihen Destatis 2023 B.''15'!$K$8:$R$91,8,FALSE)),"-",VLOOKUP(O$8,'Basisreihen Destatis 2023 B.''15'!$K$8:$R$91,8,FALSE))</f>
        <v>32.4</v>
      </c>
      <c r="P28" s="271">
        <f>IF(ISBLANK(VLOOKUP(P$8,'Basisreihen Destatis 2023 B.''15'!$K$8:$R$91,8,FALSE)),"-",VLOOKUP(P$8,'Basisreihen Destatis 2023 B.''15'!$K$8:$R$91,8,FALSE))</f>
        <v>32.6</v>
      </c>
      <c r="Q28" s="271">
        <f>IF(ISBLANK(VLOOKUP(Q$8,'Basisreihen Destatis 2023 B.''15'!$K$8:$R$91,8,FALSE)),"-",VLOOKUP(Q$8,'Basisreihen Destatis 2023 B.''15'!$K$8:$R$91,8,FALSE))</f>
        <v>32.799999999999997</v>
      </c>
      <c r="R28" s="271">
        <f>IF(ISBLANK(VLOOKUP(R$8,'Basisreihen Destatis 2023 B.''15'!$K$8:$R$91,8,FALSE)),"-",VLOOKUP(R$8,'Basisreihen Destatis 2023 B.''15'!$K$8:$R$91,8,FALSE))</f>
        <v>33.299999999999997</v>
      </c>
      <c r="S28" s="271">
        <f>IF(ISBLANK(VLOOKUP(S$8,'Basisreihen Destatis 2023 B.''15'!$K$8:$R$91,8,FALSE)),"-",VLOOKUP(S$8,'Basisreihen Destatis 2023 B.''15'!$K$8:$R$91,8,FALSE))</f>
        <v>34.1</v>
      </c>
      <c r="T28" s="271">
        <f>IF(ISBLANK(VLOOKUP(T$8,'Basisreihen Destatis 2023 B.''15'!$K$8:$R$91,8,FALSE)),"-",VLOOKUP(T$8,'Basisreihen Destatis 2023 B.''15'!$K$8:$R$91,8,FALSE))</f>
        <v>34.6</v>
      </c>
      <c r="U28" s="271">
        <f>IF(ISBLANK(VLOOKUP(U$8,'Basisreihen Destatis 2023 B.''15'!$K$8:$R$91,8,FALSE)),"-",VLOOKUP(U$8,'Basisreihen Destatis 2023 B.''15'!$K$8:$R$91,8,FALSE))</f>
        <v>34.200000000000003</v>
      </c>
      <c r="V28" s="271">
        <f>IF(ISBLANK(VLOOKUP(V$8,'Basisreihen Destatis 2023 B.''15'!$K$8:$R$91,8,FALSE)),"-",VLOOKUP(V$8,'Basisreihen Destatis 2023 B.''15'!$K$8:$R$91,8,FALSE))</f>
        <v>34.1</v>
      </c>
      <c r="W28" s="271">
        <f>IF(ISBLANK(VLOOKUP(W$8,'Basisreihen Destatis 2023 B.''15'!$K$8:$R$91,8,FALSE)),"-",VLOOKUP(W$8,'Basisreihen Destatis 2023 B.''15'!$K$8:$R$91,8,FALSE))</f>
        <v>34.700000000000003</v>
      </c>
      <c r="X28" s="271">
        <f>IF(ISBLANK(VLOOKUP(X$8,'Basisreihen Destatis 2023 B.''15'!$K$8:$R$91,8,FALSE)),"-",VLOOKUP(X$8,'Basisreihen Destatis 2023 B.''15'!$K$8:$R$91,8,FALSE))</f>
        <v>36.4</v>
      </c>
      <c r="Y28" s="271">
        <f>IF(ISBLANK(VLOOKUP(Y$8,'Basisreihen Destatis 2023 B.''15'!$K$8:$R$91,8,FALSE)),"-",VLOOKUP(Y$8,'Basisreihen Destatis 2023 B.''15'!$K$8:$R$91,8,FALSE))</f>
        <v>37.9</v>
      </c>
      <c r="Z28" s="271">
        <f>IF(ISBLANK(VLOOKUP(Z$8,'Basisreihen Destatis 2023 B.''15'!$K$8:$R$91,8,FALSE)),"-",VLOOKUP(Z$8,'Basisreihen Destatis 2023 B.''15'!$K$8:$R$91,8,FALSE))</f>
        <v>39</v>
      </c>
      <c r="AA28" s="271">
        <f>IF(ISBLANK(VLOOKUP(AA$8,'Basisreihen Destatis 2023 B.''15'!$K$8:$R$91,8,FALSE)),"-",VLOOKUP(AA$8,'Basisreihen Destatis 2023 B.''15'!$K$8:$R$91,8,FALSE))</f>
        <v>41.5</v>
      </c>
      <c r="AB28" s="271">
        <f>IF(ISBLANK(VLOOKUP(AB$8,'Basisreihen Destatis 2023 B.''15'!$K$8:$R$91,8,FALSE)),"-",VLOOKUP(AB$8,'Basisreihen Destatis 2023 B.''15'!$K$8:$R$91,8,FALSE))</f>
        <v>47.1</v>
      </c>
      <c r="AC28" s="271">
        <f>IF(ISBLANK(VLOOKUP(AC$8,'Basisreihen Destatis 2023 B.''15'!$K$8:$R$91,8,FALSE)),"-",VLOOKUP(AC$8,'Basisreihen Destatis 2023 B.''15'!$K$8:$R$91,8,FALSE))</f>
        <v>49.3</v>
      </c>
      <c r="AD28" s="271">
        <f>IF(ISBLANK(VLOOKUP(AD$8,'Basisreihen Destatis 2023 B.''15'!$K$8:$R$91,8,FALSE)),"-",VLOOKUP(AD$8,'Basisreihen Destatis 2023 B.''15'!$K$8:$R$91,8,FALSE))</f>
        <v>51.1</v>
      </c>
      <c r="AE28" s="271">
        <f>IF(ISBLANK(VLOOKUP(AE$8,'Basisreihen Destatis 2023 B.''15'!$K$8:$R$91,8,FALSE)),"-",VLOOKUP(AE$8,'Basisreihen Destatis 2023 B.''15'!$K$8:$R$91,8,FALSE))</f>
        <v>52.6</v>
      </c>
      <c r="AF28" s="271">
        <f>IF(ISBLANK(VLOOKUP(AF$8,'Basisreihen Destatis 2023 B.''15'!$K$8:$R$91,8,FALSE)),"-",VLOOKUP(AF$8,'Basisreihen Destatis 2023 B.''15'!$K$8:$R$91,8,FALSE))</f>
        <v>53.1</v>
      </c>
      <c r="AG28" s="271">
        <f>IF(ISBLANK(VLOOKUP(AG$8,'Basisreihen Destatis 2023 B.''15'!$K$8:$R$91,8,FALSE)),"-",VLOOKUP(AG$8,'Basisreihen Destatis 2023 B.''15'!$K$8:$R$91,8,FALSE))</f>
        <v>55.6</v>
      </c>
      <c r="AH28" s="271">
        <f>IF(ISBLANK(VLOOKUP(AH$8,'Basisreihen Destatis 2023 B.''15'!$K$8:$R$91,8,FALSE)),"-",VLOOKUP(AH$8,'Basisreihen Destatis 2023 B.''15'!$K$8:$R$91,8,FALSE))</f>
        <v>59.8</v>
      </c>
      <c r="AI28" s="271">
        <f>IF(ISBLANK(VLOOKUP(AI$8,'Basisreihen Destatis 2023 B.''15'!$K$8:$R$91,8,FALSE)),"-",VLOOKUP(AI$8,'Basisreihen Destatis 2023 B.''15'!$K$8:$R$91,8,FALSE))</f>
        <v>64.5</v>
      </c>
      <c r="AJ28" s="271">
        <f>IF(ISBLANK(VLOOKUP(AJ$8,'Basisreihen Destatis 2023 B.''15'!$K$8:$R$91,8,FALSE)),"-",VLOOKUP(AJ$8,'Basisreihen Destatis 2023 B.''15'!$K$8:$R$91,8,FALSE))</f>
        <v>68.3</v>
      </c>
      <c r="AK28" s="271">
        <f>IF(ISBLANK(VLOOKUP(AK$8,'Basisreihen Destatis 2023 B.''15'!$K$8:$R$91,8,FALSE)),"-",VLOOKUP(AK$8,'Basisreihen Destatis 2023 B.''15'!$K$8:$R$91,8,FALSE))</f>
        <v>69.3</v>
      </c>
      <c r="AL28" s="271">
        <f>IF(ISBLANK(VLOOKUP(AL$8,'Basisreihen Destatis 2023 B.''15'!$K$8:$R$91,8,FALSE)),"-",VLOOKUP(AL$8,'Basisreihen Destatis 2023 B.''15'!$K$8:$R$91,8,FALSE))</f>
        <v>71.3</v>
      </c>
      <c r="AM28" s="271">
        <f>IF(ISBLANK(VLOOKUP(AM$8,'Basisreihen Destatis 2023 B.''15'!$K$8:$R$91,8,FALSE)),"-",VLOOKUP(AM$8,'Basisreihen Destatis 2023 B.''15'!$K$8:$R$91,8,FALSE))</f>
        <v>73</v>
      </c>
      <c r="AN28" s="271">
        <f>IF(ISBLANK(VLOOKUP(AN$8,'Basisreihen Destatis 2023 B.''15'!$K$8:$R$91,8,FALSE)),"-",VLOOKUP(AN$8,'Basisreihen Destatis 2023 B.''15'!$K$8:$R$91,8,FALSE))</f>
        <v>71.2</v>
      </c>
      <c r="AO28" s="271">
        <f>IF(ISBLANK(VLOOKUP(AO$8,'Basisreihen Destatis 2023 B.''15'!$K$8:$R$91,8,FALSE)),"-",VLOOKUP(AO$8,'Basisreihen Destatis 2023 B.''15'!$K$8:$R$91,8,FALSE))</f>
        <v>69.5</v>
      </c>
      <c r="AP28" s="271">
        <f>IF(ISBLANK(VLOOKUP(AP$8,'Basisreihen Destatis 2023 B.''15'!$K$8:$R$91,8,FALSE)),"-",VLOOKUP(AP$8,'Basisreihen Destatis 2023 B.''15'!$K$8:$R$91,8,FALSE))</f>
        <v>70.3</v>
      </c>
      <c r="AQ28" s="271">
        <f>IF(ISBLANK(VLOOKUP(AQ$8,'Basisreihen Destatis 2023 B.''15'!$K$8:$R$91,8,FALSE)),"-",VLOOKUP(AQ$8,'Basisreihen Destatis 2023 B.''15'!$K$8:$R$91,8,FALSE))</f>
        <v>72.5</v>
      </c>
      <c r="AR28" s="271">
        <f>IF(ISBLANK(VLOOKUP(AR$8,'Basisreihen Destatis 2023 B.''15'!$K$8:$R$91,8,FALSE)),"-",VLOOKUP(AR$8,'Basisreihen Destatis 2023 B.''15'!$K$8:$R$91,8,FALSE))</f>
        <v>73.8</v>
      </c>
      <c r="AS28" s="271">
        <f>IF(ISBLANK(VLOOKUP(AS$8,'Basisreihen Destatis 2023 B.''15'!$K$8:$R$91,8,FALSE)),"-",VLOOKUP(AS$8,'Basisreihen Destatis 2023 B.''15'!$K$8:$R$91,8,FALSE))</f>
        <v>75.5</v>
      </c>
      <c r="AT28" s="271">
        <f>IF(ISBLANK(VLOOKUP(AT$8,'Basisreihen Destatis 2023 B.''15'!$K$8:$R$91,8,FALSE)),"-",VLOOKUP(AT$8,'Basisreihen Destatis 2023 B.''15'!$K$8:$R$91,8,FALSE))</f>
        <v>76.599999999999994</v>
      </c>
      <c r="AU28" s="271">
        <f>IF(ISBLANK(VLOOKUP(AU$8,'Basisreihen Destatis 2023 B.''15'!$K$8:$R$91,8,FALSE)),"-",VLOOKUP(AU$8,'Basisreihen Destatis 2023 B.''15'!$K$8:$R$91,8,FALSE))</f>
        <v>76.599999999999994</v>
      </c>
      <c r="AV28" s="271">
        <f>IF(ISBLANK(VLOOKUP(AV$8,'Basisreihen Destatis 2023 B.''15'!$K$8:$R$91,8,FALSE)),"-",VLOOKUP(AV$8,'Basisreihen Destatis 2023 B.''15'!$K$8:$R$91,8,FALSE))</f>
        <v>77</v>
      </c>
      <c r="AW28" s="271">
        <f>IF(ISBLANK(VLOOKUP(AW$8,'Basisreihen Destatis 2023 B.''15'!$K$8:$R$91,8,FALSE)),"-",VLOOKUP(AW$8,'Basisreihen Destatis 2023 B.''15'!$K$8:$R$91,8,FALSE))</f>
        <v>78.400000000000006</v>
      </c>
      <c r="AX28" s="271">
        <f>IF(ISBLANK(VLOOKUP(AX$8,'Basisreihen Destatis 2023 B.''15'!$K$8:$R$91,8,FALSE)),"-",VLOOKUP(AX$8,'Basisreihen Destatis 2023 B.''15'!$K$8:$R$91,8,FALSE))</f>
        <v>77.400000000000006</v>
      </c>
      <c r="AY28" s="271">
        <f>IF(ISBLANK(VLOOKUP(AY$8,'Basisreihen Destatis 2023 B.''15'!$K$8:$R$91,8,FALSE)),"-",VLOOKUP(AY$8,'Basisreihen Destatis 2023 B.''15'!$K$8:$R$91,8,FALSE))</f>
        <v>78.3</v>
      </c>
      <c r="AZ28" s="271">
        <f>IF(ISBLANK(VLOOKUP(AZ$8,'Basisreihen Destatis 2023 B.''15'!$K$8:$R$91,8,FALSE)),"-",VLOOKUP(AZ$8,'Basisreihen Destatis 2023 B.''15'!$K$8:$R$91,8,FALSE))</f>
        <v>78</v>
      </c>
      <c r="BA28" s="271">
        <f>IF(ISBLANK(VLOOKUP(BA$8,'Basisreihen Destatis 2023 B.''15'!$K$8:$R$91,8,FALSE)),"-",VLOOKUP(BA$8,'Basisreihen Destatis 2023 B.''15'!$K$8:$R$91,8,FALSE))</f>
        <v>77.2</v>
      </c>
      <c r="BB28" s="271">
        <f>IF(ISBLANK(VLOOKUP(BB$8,'Basisreihen Destatis 2023 B.''15'!$K$8:$R$91,8,FALSE)),"-",VLOOKUP(BB$8,'Basisreihen Destatis 2023 B.''15'!$K$8:$R$91,8,FALSE))</f>
        <v>79.5</v>
      </c>
      <c r="BC28" s="271">
        <f>IF(ISBLANK(VLOOKUP(BC$8,'Basisreihen Destatis 2023 B.''15'!$K$8:$R$86,8,FALSE)),"-",VLOOKUP(BC$8,'Basisreihen Destatis 2023 B.''15'!$K$8:$R$86,8,FALSE))</f>
        <v>81.900000000000006</v>
      </c>
      <c r="BD28" s="271">
        <f>IF(ISBLANK(VLOOKUP(BD$8,'Basisreihen Destatis 2023 B.''15'!$K$8:$R$86,8,FALSE)),"-",VLOOKUP(BD$8,'Basisreihen Destatis 2023 B.''15'!$K$8:$R$86,8,FALSE))</f>
        <v>81.400000000000006</v>
      </c>
      <c r="BE28" s="271">
        <f>IF(ISBLANK(VLOOKUP(BE$8,'Basisreihen Destatis 2023 B.''15'!$K$8:$R$86,8,FALSE)),"-",VLOOKUP(BE$8,'Basisreihen Destatis 2023 B.''15'!$K$8:$R$86,8,FALSE))</f>
        <v>82.8</v>
      </c>
      <c r="BF28" s="271">
        <f>IF(ISBLANK(VLOOKUP(BF$8,'Basisreihen Destatis 2023 B.''15'!$K$8:$R$86,8,FALSE)),"-",VLOOKUP(BF$8,'Basisreihen Destatis 2023 B.''15'!$K$8:$R$86,8,FALSE))</f>
        <v>84.2</v>
      </c>
      <c r="BG28" s="271">
        <f>IF(ISBLANK(VLOOKUP(BG$8,'Basisreihen Destatis 2023 B.''15'!$K$8:$R$86,8,FALSE)),"-",VLOOKUP(BG$8,'Basisreihen Destatis 2023 B.''15'!$K$8:$R$86,8,FALSE))</f>
        <v>87.8</v>
      </c>
      <c r="BH28" s="271">
        <f>IF(ISBLANK(VLOOKUP(BH$8,'Basisreihen Destatis 2023 B.''15'!$K$8:$R$86,8,FALSE)),"-",VLOOKUP(BH$8,'Basisreihen Destatis 2023 B.''15'!$K$8:$R$86,8,FALSE))</f>
        <v>92.6</v>
      </c>
      <c r="BI28" s="271">
        <f>IF(ISBLANK(VLOOKUP(BI$8,'Basisreihen Destatis 2023 B.''15'!$K$8:$R$86,8,FALSE)),"-",VLOOKUP(BI$8,'Basisreihen Destatis 2023 B.''15'!$K$8:$R$86,8,FALSE))</f>
        <v>93.8</v>
      </c>
      <c r="BJ28" s="271">
        <f>IF(ISBLANK(VLOOKUP(BJ$8,'Basisreihen Destatis 2023 B.''15'!$K$8:$R$86,8,FALSE)),"-",VLOOKUP(BJ$8,'Basisreihen Destatis 2023 B.''15'!$K$8:$R$86,8,FALSE))</f>
        <v>99</v>
      </c>
      <c r="BK28" s="271">
        <f>IF(ISBLANK(VLOOKUP(BK$8,'Basisreihen Destatis 2023 B.''15'!$K$8:$R$86,8,FALSE)),"-",VLOOKUP(BK$8,'Basisreihen Destatis 2023 B.''15'!$K$8:$R$86,8,FALSE))</f>
        <v>94.8</v>
      </c>
      <c r="BL28" s="271">
        <f>IF(ISBLANK(VLOOKUP(BL$8,'Basisreihen Destatis 2023 B.''15'!$K$8:$R$86,8,FALSE)),"-",VLOOKUP(BL$8,'Basisreihen Destatis 2023 B.''15'!$K$8:$R$86,8,FALSE))</f>
        <v>96.2</v>
      </c>
      <c r="BM28" s="271">
        <f>IF(ISBLANK(VLOOKUP(BM$8,'Basisreihen Destatis 2023 B.''15'!$K$8:$R$86,8,FALSE)),"-",VLOOKUP(BM$8,'Basisreihen Destatis 2023 B.''15'!$K$8:$R$86,8,FALSE))</f>
        <v>101.3</v>
      </c>
      <c r="BN28" s="271">
        <f>IF(ISBLANK(VLOOKUP(BN$8,'Basisreihen Destatis 2023 B.''15'!$K$8:$R$86,8,FALSE)),"-",VLOOKUP(BN$8,'Basisreihen Destatis 2023 B.''15'!$K$8:$R$86,8,FALSE))</f>
        <v>103</v>
      </c>
      <c r="BO28" s="271">
        <f>IF(ISBLANK(VLOOKUP(BO$8,'Basisreihen Destatis 2023 B.''15'!$K$8:$R$86,8,FALSE)),"-",VLOOKUP(BO$8,'Basisreihen Destatis 2023 B.''15'!$K$8:$R$86,8,FALSE))</f>
        <v>102.9</v>
      </c>
      <c r="BP28" s="271">
        <f>IF(ISBLANK(VLOOKUP(BP$8,'Basisreihen Destatis 2023 B.''15'!$K$8:$R$86,8,FALSE)),"-",VLOOKUP(BP$8,'Basisreihen Destatis 2023 B.''15'!$K$8:$R$86,8,FALSE))</f>
        <v>101.9</v>
      </c>
      <c r="BQ28" s="271">
        <f>IF(ISBLANK(VLOOKUP(BQ$8,'Basisreihen Destatis 2023 B.''15'!$K$8:$R$86,8,FALSE)),"-",VLOOKUP(BQ$8,'Basisreihen Destatis 2023 B.''15'!$K$8:$R$86,8,FALSE))</f>
        <v>100</v>
      </c>
      <c r="BR28" s="271">
        <f>IF(ISBLANK(VLOOKUP(BR$8,'Basisreihen Destatis 2023 B.''15'!$K$8:$R$86,8,FALSE)),"-",VLOOKUP(BR$8,'Basisreihen Destatis 2023 B.''15'!$K$8:$R$86,8,FALSE))</f>
        <v>98.4</v>
      </c>
      <c r="BS28" s="271">
        <f>IF(ISBLANK(VLOOKUP(BS$8,'Basisreihen Destatis 2023 B.''15'!$K$8:$R$86,8,FALSE)),"-",VLOOKUP(BS$8,'Basisreihen Destatis 2023 B.''15'!$K$8:$R$86,8,FALSE))</f>
        <v>101.1</v>
      </c>
      <c r="BT28" s="271">
        <f>IF(ISBLANK(VLOOKUP(BT$8,'Basisreihen Destatis 2023 B.''15'!$K$8:$R$86,8,FALSE)),"-",VLOOKUP(BT$8,'Basisreihen Destatis 2023 B.''15'!$K$8:$R$86,8,FALSE))</f>
        <v>103.7</v>
      </c>
      <c r="BU28" s="271">
        <f>IF(ISBLANK(VLOOKUP(BU$8,'Basisreihen Destatis 2023 B.''15'!$K$8:$R$86,8,FALSE)),"-",VLOOKUP(BU$8,'Basisreihen Destatis 2023 B.''15'!$K$8:$R$86,8,FALSE))</f>
        <v>104.8</v>
      </c>
      <c r="BV28" s="271">
        <f>IF(ISBLANK(VLOOKUP(BV$8,'Basisreihen Destatis 2023 B.''15'!$K$8:$R$86,8,FALSE)),"-",VLOOKUP(BV$8,'Basisreihen Destatis 2023 B.''15'!$K$8:$R$86,8,FALSE))</f>
        <v>103.8</v>
      </c>
      <c r="BW28" s="271">
        <f>IF(ISBLANK(VLOOKUP(BW$8,'Basisreihen Destatis 2023 B.''15'!$K$8:$R$86,8,FALSE)),"-",VLOOKUP(BW$8,'Basisreihen Destatis 2023 B.''15'!$K$8:$R$86,8,FALSE))</f>
        <v>114.7</v>
      </c>
      <c r="BX28" s="271">
        <f>IF(ISBLANK(VLOOKUP(BX$8,'Basisreihen Destatis 2023 B.''15'!$K$8:$R$86,8,FALSE)),"-",VLOOKUP(BX$8,'Basisreihen Destatis 2023 B.''15'!$K$8:$R$86,8,FALSE))</f>
        <v>152.4</v>
      </c>
      <c r="BY28" s="272">
        <f>IF(ISBLANK(VLOOKUP(BY$8,'Basisreihen Destatis 2023 B.''15'!$K$8:$R$86,8,FALSE)),"-",VLOOKUP(BY$8,'Basisreihen Destatis 2023 B.''15'!$K$8:$R$86,8,FALSE))</f>
        <v>148.80000000000001</v>
      </c>
    </row>
    <row r="31" spans="2:86" ht="18" x14ac:dyDescent="0.8">
      <c r="AW31" s="293"/>
      <c r="AX31" s="293"/>
      <c r="BH31" s="302"/>
      <c r="BU31" s="290"/>
      <c r="CG31" s="290"/>
    </row>
    <row r="32" spans="2:86" x14ac:dyDescent="0.6">
      <c r="Y32" s="471"/>
      <c r="Z32" s="471"/>
      <c r="AA32" s="471"/>
      <c r="AB32" s="472"/>
      <c r="AC32" s="472"/>
      <c r="AD32" s="472"/>
      <c r="AE32" s="472"/>
      <c r="AF32" s="472"/>
      <c r="AG32" s="472"/>
      <c r="AH32" s="472"/>
      <c r="AI32" s="472"/>
      <c r="AJ32" s="472"/>
      <c r="AK32" s="472"/>
      <c r="AL32" s="472"/>
      <c r="AM32" s="472"/>
      <c r="AN32" s="472"/>
      <c r="AO32" s="472"/>
      <c r="AP32" s="472"/>
      <c r="AQ32" s="472"/>
      <c r="AR32" s="472"/>
      <c r="AV32" s="473"/>
      <c r="AW32" s="472"/>
      <c r="AX32" s="472"/>
      <c r="AY32" s="472"/>
      <c r="AZ32" s="472"/>
      <c r="BA32" s="472"/>
      <c r="BB32" s="472"/>
      <c r="BC32" s="472"/>
      <c r="BD32" s="472"/>
      <c r="BE32" s="472"/>
      <c r="BF32" s="472"/>
      <c r="BG32" s="472"/>
      <c r="BH32" s="472"/>
      <c r="BI32" s="473"/>
      <c r="BJ32" s="472"/>
      <c r="BK32" s="472"/>
      <c r="BL32" s="472"/>
      <c r="BM32" s="472"/>
      <c r="BN32" s="472"/>
      <c r="BO32" s="472"/>
      <c r="BP32" s="472"/>
      <c r="BQ32" s="472"/>
      <c r="BR32" s="472"/>
      <c r="BS32" s="472"/>
      <c r="BT32" s="472"/>
      <c r="BU32" s="472"/>
      <c r="BV32" s="473"/>
      <c r="BW32" s="472"/>
      <c r="BX32" s="472"/>
      <c r="BY32" s="472"/>
      <c r="BZ32" s="472"/>
      <c r="CA32" s="472"/>
      <c r="CB32" s="472"/>
      <c r="CC32" s="472"/>
      <c r="CD32" s="472"/>
      <c r="CE32" s="472"/>
      <c r="CF32" s="472"/>
      <c r="CG32" s="472"/>
      <c r="CH32" s="473"/>
    </row>
    <row r="33" spans="25:86" x14ac:dyDescent="0.6">
      <c r="AC33" s="292"/>
      <c r="AD33" s="292"/>
      <c r="AE33" s="292"/>
      <c r="AF33" s="292"/>
      <c r="AG33" s="292"/>
      <c r="AH33" s="292"/>
      <c r="AI33" s="292"/>
      <c r="AJ33" s="292"/>
      <c r="AK33" s="292"/>
      <c r="AL33" s="292"/>
      <c r="AM33" s="292"/>
      <c r="AN33" s="292"/>
      <c r="AO33" s="292"/>
      <c r="AP33" s="292"/>
      <c r="AQ33" s="292"/>
      <c r="AR33" s="292"/>
      <c r="BB33" s="298"/>
      <c r="BC33" s="292"/>
      <c r="BD33" s="292"/>
      <c r="BE33" s="292"/>
      <c r="BF33" s="292"/>
      <c r="BG33" s="292"/>
      <c r="BH33" s="474"/>
      <c r="BO33" s="298"/>
      <c r="BP33" s="292"/>
      <c r="BQ33" s="292"/>
      <c r="BR33" s="292"/>
      <c r="BS33" s="292"/>
      <c r="BT33" s="292"/>
      <c r="BU33" s="474"/>
      <c r="CA33" s="298"/>
      <c r="CB33" s="292"/>
      <c r="CC33" s="292"/>
      <c r="CD33" s="292"/>
      <c r="CE33" s="292"/>
      <c r="CF33" s="292"/>
      <c r="CG33" s="474"/>
      <c r="CH33" s="474"/>
    </row>
    <row r="34" spans="25:86" x14ac:dyDescent="0.6">
      <c r="AC34" s="292"/>
      <c r="AD34" s="292"/>
      <c r="AE34" s="292"/>
      <c r="AF34" s="292"/>
      <c r="AG34" s="292"/>
      <c r="AH34" s="292"/>
      <c r="AI34" s="292"/>
      <c r="AJ34" s="292"/>
      <c r="AK34" s="292"/>
      <c r="AL34" s="292"/>
      <c r="AM34" s="292"/>
      <c r="AN34" s="292"/>
      <c r="AO34" s="292"/>
      <c r="AP34" s="292"/>
      <c r="AQ34" s="292"/>
      <c r="AR34" s="292"/>
      <c r="BB34" s="298"/>
      <c r="BC34" s="292"/>
      <c r="BD34" s="292"/>
      <c r="BE34" s="292"/>
      <c r="BF34" s="292"/>
      <c r="BG34" s="292"/>
      <c r="BH34" s="474"/>
      <c r="BO34" s="298"/>
      <c r="BP34" s="292"/>
      <c r="BQ34" s="292"/>
      <c r="BR34" s="292"/>
      <c r="BS34" s="292"/>
      <c r="BT34" s="292"/>
      <c r="BU34" s="474"/>
      <c r="CA34" s="298"/>
      <c r="CB34" s="292"/>
      <c r="CC34" s="292"/>
      <c r="CD34" s="292"/>
      <c r="CE34" s="292"/>
      <c r="CF34" s="292"/>
      <c r="CG34" s="474"/>
      <c r="CH34" s="474"/>
    </row>
    <row r="35" spans="25:86" x14ac:dyDescent="0.6">
      <c r="Y35" s="308"/>
      <c r="AC35" s="292"/>
      <c r="AD35" s="292"/>
      <c r="AE35" s="292"/>
      <c r="AF35" s="292"/>
      <c r="AG35" s="292"/>
      <c r="AH35" s="292"/>
      <c r="AI35" s="292"/>
      <c r="AJ35" s="292"/>
      <c r="AK35" s="292"/>
      <c r="AL35" s="292"/>
      <c r="AM35" s="292"/>
      <c r="AN35" s="292"/>
      <c r="AO35" s="292"/>
      <c r="AP35" s="292"/>
      <c r="AQ35" s="292"/>
      <c r="AR35" s="292"/>
      <c r="AV35" s="308"/>
      <c r="BB35" s="298"/>
      <c r="BC35" s="292"/>
      <c r="BD35" s="292"/>
      <c r="BE35" s="292"/>
      <c r="BF35" s="292"/>
      <c r="BG35" s="292"/>
      <c r="BH35" s="474"/>
      <c r="BI35" s="308"/>
      <c r="BO35" s="298"/>
      <c r="BP35" s="292"/>
      <c r="BQ35" s="292"/>
      <c r="BR35" s="292"/>
      <c r="BS35" s="292"/>
      <c r="BT35" s="292"/>
      <c r="BU35" s="474"/>
      <c r="BV35" s="308"/>
      <c r="CA35" s="298"/>
      <c r="CB35" s="292"/>
      <c r="CC35" s="292"/>
      <c r="CD35" s="292"/>
      <c r="CE35" s="292"/>
      <c r="CF35" s="292"/>
      <c r="CG35" s="474"/>
      <c r="CH35" s="474"/>
    </row>
    <row r="36" spans="25:86" x14ac:dyDescent="0.6">
      <c r="Y36" s="308"/>
      <c r="AC36" s="292"/>
      <c r="AD36" s="292"/>
      <c r="AE36" s="292"/>
      <c r="AF36" s="292"/>
      <c r="AG36" s="292"/>
      <c r="AH36" s="292"/>
      <c r="AI36" s="292"/>
      <c r="AJ36" s="292"/>
      <c r="AK36" s="292"/>
      <c r="AL36" s="292"/>
      <c r="AM36" s="292"/>
      <c r="AN36" s="292"/>
      <c r="AO36" s="292"/>
      <c r="AP36" s="292"/>
      <c r="AQ36" s="292"/>
      <c r="AR36" s="292"/>
      <c r="AV36" s="308"/>
      <c r="BB36" s="298"/>
      <c r="BC36" s="292"/>
      <c r="BD36" s="292"/>
      <c r="BE36" s="292"/>
      <c r="BF36" s="292"/>
      <c r="BG36" s="292"/>
      <c r="BH36" s="474"/>
      <c r="BI36" s="308"/>
      <c r="BO36" s="298"/>
      <c r="BP36" s="292"/>
      <c r="BQ36" s="292"/>
      <c r="BR36" s="292"/>
      <c r="BS36" s="292"/>
      <c r="BT36" s="292"/>
      <c r="BU36" s="474"/>
      <c r="BV36" s="308"/>
      <c r="CA36" s="298"/>
      <c r="CB36" s="292"/>
      <c r="CC36" s="292"/>
      <c r="CD36" s="292"/>
      <c r="CE36" s="292"/>
      <c r="CF36" s="292"/>
      <c r="CG36" s="474"/>
      <c r="CH36" s="474"/>
    </row>
    <row r="37" spans="25:86" x14ac:dyDescent="0.6">
      <c r="AC37" s="292"/>
      <c r="AD37" s="292"/>
      <c r="AE37" s="292"/>
      <c r="AF37" s="292"/>
      <c r="AG37" s="292"/>
      <c r="AH37" s="292"/>
      <c r="AI37" s="292"/>
      <c r="AJ37" s="292"/>
      <c r="AK37" s="292"/>
      <c r="AL37" s="292"/>
      <c r="AM37" s="292"/>
      <c r="AN37" s="292"/>
      <c r="AO37" s="292"/>
      <c r="AP37" s="292"/>
      <c r="AQ37" s="292"/>
      <c r="AR37" s="292"/>
      <c r="BB37" s="298"/>
      <c r="BC37" s="292"/>
      <c r="BD37" s="292"/>
      <c r="BE37" s="292"/>
      <c r="BF37" s="292"/>
      <c r="BG37" s="292"/>
      <c r="BH37" s="474"/>
      <c r="BO37" s="298"/>
      <c r="BP37" s="292"/>
      <c r="BQ37" s="292"/>
      <c r="BR37" s="292"/>
      <c r="BS37" s="292"/>
      <c r="BT37" s="292"/>
      <c r="BU37" s="474"/>
      <c r="CA37" s="298"/>
      <c r="CB37" s="292"/>
      <c r="CC37" s="292"/>
      <c r="CD37" s="292"/>
      <c r="CE37" s="292"/>
      <c r="CF37" s="292"/>
      <c r="CG37" s="474"/>
      <c r="CH37" s="474"/>
    </row>
    <row r="38" spans="25:86" x14ac:dyDescent="0.6">
      <c r="AC38" s="292"/>
      <c r="AD38" s="292"/>
      <c r="AE38" s="292"/>
      <c r="AF38" s="292"/>
      <c r="AG38" s="292"/>
      <c r="AH38" s="292"/>
      <c r="AI38" s="292"/>
      <c r="AJ38" s="292"/>
      <c r="AK38" s="292"/>
      <c r="AL38" s="292"/>
      <c r="AM38" s="292"/>
      <c r="AN38" s="292"/>
      <c r="AO38" s="292"/>
      <c r="AP38" s="292"/>
      <c r="AQ38" s="292"/>
      <c r="AR38" s="292"/>
      <c r="BB38" s="298"/>
      <c r="BC38" s="292"/>
      <c r="BD38" s="292"/>
      <c r="BE38" s="292"/>
      <c r="BF38" s="292"/>
      <c r="BG38" s="292"/>
      <c r="BH38" s="474"/>
      <c r="BO38" s="298"/>
      <c r="BP38" s="292"/>
      <c r="BQ38" s="292"/>
      <c r="BR38" s="292"/>
      <c r="BS38" s="292"/>
      <c r="BT38" s="292"/>
      <c r="BU38" s="474"/>
      <c r="CA38" s="298"/>
      <c r="CB38" s="292"/>
      <c r="CC38" s="292"/>
      <c r="CD38" s="292"/>
      <c r="CE38" s="292"/>
      <c r="CF38" s="292"/>
      <c r="CG38" s="474"/>
      <c r="CH38" s="474"/>
    </row>
    <row r="39" spans="25:86" x14ac:dyDescent="0.6">
      <c r="AC39" s="292"/>
      <c r="AD39" s="292"/>
      <c r="AE39" s="292"/>
      <c r="AF39" s="292"/>
      <c r="AG39" s="292"/>
      <c r="AH39" s="292"/>
      <c r="AI39" s="292"/>
      <c r="AJ39" s="292"/>
      <c r="AK39" s="292"/>
      <c r="AL39" s="292"/>
      <c r="AM39" s="292"/>
      <c r="AN39" s="292"/>
      <c r="AO39" s="292"/>
      <c r="AP39" s="292"/>
      <c r="AQ39" s="292"/>
      <c r="AR39" s="292"/>
      <c r="BB39" s="298"/>
      <c r="BC39" s="292"/>
      <c r="BD39" s="292"/>
      <c r="BE39" s="292"/>
      <c r="BF39" s="292"/>
      <c r="BG39" s="292"/>
      <c r="BH39" s="474"/>
      <c r="BO39" s="298"/>
      <c r="BP39" s="292"/>
      <c r="BQ39" s="292"/>
      <c r="BR39" s="292"/>
      <c r="BS39" s="292"/>
      <c r="BT39" s="292"/>
      <c r="BU39" s="474"/>
      <c r="CA39" s="298"/>
      <c r="CB39" s="292"/>
      <c r="CC39" s="292"/>
      <c r="CD39" s="292"/>
      <c r="CE39" s="292"/>
      <c r="CF39" s="292"/>
      <c r="CG39" s="474"/>
      <c r="CH39" s="474"/>
    </row>
    <row r="40" spans="25:86" x14ac:dyDescent="0.6">
      <c r="AC40" s="292"/>
      <c r="AD40" s="292"/>
      <c r="AE40" s="292"/>
      <c r="AF40" s="292"/>
      <c r="AG40" s="292"/>
      <c r="AH40" s="292"/>
      <c r="AI40" s="292"/>
      <c r="AJ40" s="292"/>
      <c r="AK40" s="292"/>
      <c r="AL40" s="292"/>
      <c r="AM40" s="292"/>
      <c r="AN40" s="292"/>
      <c r="AO40" s="292"/>
      <c r="AP40" s="292"/>
      <c r="AQ40" s="292"/>
      <c r="AR40" s="292"/>
      <c r="BI40" s="151"/>
      <c r="BV40" s="151"/>
      <c r="CH40" s="151"/>
    </row>
    <row r="41" spans="25:86" ht="15.25" x14ac:dyDescent="0.65">
      <c r="Y41" s="475"/>
      <c r="Z41" s="475"/>
      <c r="AA41" s="475"/>
      <c r="AB41" s="298"/>
      <c r="AC41" s="298"/>
      <c r="AD41" s="298"/>
      <c r="AE41" s="298"/>
      <c r="AF41" s="298"/>
      <c r="AG41" s="298"/>
      <c r="AH41" s="298"/>
      <c r="AI41" s="298"/>
      <c r="AJ41" s="298"/>
      <c r="AK41" s="298"/>
      <c r="AL41" s="298"/>
      <c r="AM41" s="298"/>
      <c r="AN41" s="298"/>
      <c r="AO41" s="298"/>
      <c r="BI41" s="151"/>
      <c r="BV41" s="151"/>
      <c r="CH41" s="151"/>
    </row>
    <row r="42" spans="25:86" ht="15.25" x14ac:dyDescent="0.65">
      <c r="Y42" s="475"/>
      <c r="Z42" s="475"/>
      <c r="AA42" s="475"/>
      <c r="AB42" s="298"/>
      <c r="AC42" s="298"/>
      <c r="AD42" s="298"/>
      <c r="AE42" s="298"/>
      <c r="AF42" s="298"/>
      <c r="AG42" s="298"/>
      <c r="AH42" s="298"/>
      <c r="AI42" s="298"/>
      <c r="AJ42" s="298"/>
      <c r="AK42" s="298"/>
      <c r="AL42" s="298"/>
      <c r="AM42" s="298"/>
      <c r="AN42" s="298"/>
      <c r="AO42" s="298"/>
      <c r="BI42" s="151"/>
      <c r="BV42" s="151"/>
      <c r="CH42" s="151"/>
    </row>
    <row r="43" spans="25:86" x14ac:dyDescent="0.6">
      <c r="AB43" s="298"/>
      <c r="AC43" s="298"/>
      <c r="AD43" s="298"/>
      <c r="AE43" s="298"/>
      <c r="AF43" s="298"/>
      <c r="AG43" s="298"/>
      <c r="AH43" s="298"/>
      <c r="AI43" s="298"/>
      <c r="AJ43" s="298"/>
      <c r="AK43" s="298"/>
      <c r="AL43" s="298"/>
      <c r="AM43" s="298"/>
      <c r="AN43" s="298"/>
      <c r="AO43" s="298"/>
      <c r="BI43" s="151"/>
      <c r="BV43" s="151"/>
      <c r="CH43" s="151"/>
    </row>
    <row r="44" spans="25:86" x14ac:dyDescent="0.6">
      <c r="AB44" s="298"/>
      <c r="AC44" s="298"/>
      <c r="AD44" s="298"/>
      <c r="AE44" s="298"/>
      <c r="AF44" s="298"/>
      <c r="AG44" s="298"/>
      <c r="AH44" s="298"/>
      <c r="AI44" s="298"/>
      <c r="AJ44" s="298"/>
      <c r="AK44" s="298"/>
      <c r="AL44" s="298"/>
      <c r="AM44" s="298"/>
      <c r="AN44" s="298"/>
      <c r="AO44" s="298"/>
      <c r="BI44" s="151"/>
      <c r="BV44" s="151"/>
      <c r="CH44" s="151"/>
    </row>
    <row r="45" spans="25:86" x14ac:dyDescent="0.6">
      <c r="AB45" s="298"/>
      <c r="AC45" s="298"/>
      <c r="AD45" s="298"/>
      <c r="AE45" s="298"/>
      <c r="AF45" s="298"/>
      <c r="AG45" s="298"/>
      <c r="AH45" s="298"/>
      <c r="AI45" s="298"/>
      <c r="AJ45" s="298"/>
      <c r="AK45" s="298"/>
      <c r="AL45" s="298"/>
      <c r="AM45" s="298"/>
      <c r="AN45" s="298"/>
      <c r="AO45" s="298"/>
      <c r="BI45" s="151"/>
      <c r="BV45" s="151"/>
      <c r="CH45" s="151"/>
    </row>
    <row r="46" spans="25:86" x14ac:dyDescent="0.6">
      <c r="AB46" s="298"/>
      <c r="AC46" s="298"/>
      <c r="AD46" s="298"/>
      <c r="AE46" s="298"/>
      <c r="AF46" s="298"/>
      <c r="AG46" s="298"/>
      <c r="AH46" s="298"/>
      <c r="AI46" s="298"/>
      <c r="AJ46" s="298"/>
      <c r="AK46" s="298"/>
      <c r="AL46" s="298"/>
      <c r="AM46" s="298"/>
      <c r="AN46" s="298"/>
      <c r="AO46" s="298"/>
      <c r="BI46" s="151"/>
      <c r="BV46" s="151"/>
      <c r="CH46" s="151"/>
    </row>
    <row r="47" spans="25:86" x14ac:dyDescent="0.6">
      <c r="BI47" s="151"/>
      <c r="BV47" s="151"/>
      <c r="CH47" s="151"/>
    </row>
    <row r="48" spans="25:86" x14ac:dyDescent="0.6">
      <c r="BI48" s="151"/>
      <c r="BV48" s="151"/>
      <c r="CH48" s="151"/>
    </row>
    <row r="49" spans="50:86" x14ac:dyDescent="0.6">
      <c r="BI49" s="151"/>
      <c r="BV49" s="151"/>
      <c r="CH49" s="151"/>
    </row>
    <row r="50" spans="50:86" x14ac:dyDescent="0.6">
      <c r="BI50" s="151"/>
      <c r="BV50" s="151"/>
      <c r="CH50" s="151"/>
    </row>
    <row r="51" spans="50:86" x14ac:dyDescent="0.6">
      <c r="BI51" s="151"/>
      <c r="BV51" s="151"/>
      <c r="CH51" s="151"/>
    </row>
    <row r="52" spans="50:86" x14ac:dyDescent="0.6">
      <c r="BI52" s="151"/>
      <c r="BV52" s="151"/>
      <c r="CH52" s="151"/>
    </row>
    <row r="53" spans="50:86" x14ac:dyDescent="0.6">
      <c r="BI53" s="151"/>
      <c r="BV53" s="151"/>
      <c r="CH53" s="151"/>
    </row>
    <row r="54" spans="50:86" x14ac:dyDescent="0.6">
      <c r="BI54" s="151"/>
      <c r="BV54" s="151"/>
      <c r="CH54" s="151"/>
    </row>
    <row r="55" spans="50:86" x14ac:dyDescent="0.6">
      <c r="BI55" s="151"/>
      <c r="BV55" s="151"/>
      <c r="CH55" s="151"/>
    </row>
    <row r="56" spans="50:86" x14ac:dyDescent="0.6">
      <c r="BI56" s="151"/>
      <c r="BV56" s="151"/>
      <c r="CH56" s="151"/>
    </row>
    <row r="57" spans="50:86" x14ac:dyDescent="0.6">
      <c r="BI57" s="151"/>
      <c r="BV57" s="151"/>
      <c r="CH57" s="151"/>
    </row>
    <row r="58" spans="50:86" x14ac:dyDescent="0.6">
      <c r="BI58" s="151"/>
      <c r="BV58" s="151"/>
      <c r="CH58" s="151"/>
    </row>
    <row r="59" spans="50:86" x14ac:dyDescent="0.6">
      <c r="BI59" s="151"/>
      <c r="BV59" s="151"/>
      <c r="CH59" s="151"/>
    </row>
    <row r="60" spans="50:86" x14ac:dyDescent="0.6">
      <c r="AX60" s="33"/>
      <c r="BI60" s="151"/>
      <c r="BV60" s="151"/>
      <c r="CH60" s="151"/>
    </row>
    <row r="61" spans="50:86" x14ac:dyDescent="0.6">
      <c r="BI61" s="151"/>
      <c r="BV61" s="151"/>
      <c r="CH61" s="151"/>
    </row>
    <row r="62" spans="50:86" x14ac:dyDescent="0.6">
      <c r="BI62" s="151"/>
      <c r="BV62" s="151"/>
      <c r="CH62" s="151"/>
    </row>
    <row r="63" spans="50:86" x14ac:dyDescent="0.6">
      <c r="BI63" s="151"/>
      <c r="BV63" s="151"/>
      <c r="CH63" s="151"/>
    </row>
    <row r="64" spans="50:86" x14ac:dyDescent="0.6">
      <c r="BI64" s="151"/>
      <c r="BV64" s="151"/>
      <c r="CH64" s="151"/>
    </row>
    <row r="65" spans="25:86" x14ac:dyDescent="0.6">
      <c r="BI65" s="151"/>
      <c r="BV65" s="151"/>
      <c r="CH65" s="151"/>
    </row>
    <row r="66" spans="25:86" x14ac:dyDescent="0.6">
      <c r="BI66" s="151"/>
      <c r="BV66" s="151"/>
      <c r="CH66" s="151"/>
    </row>
    <row r="67" spans="25:86" x14ac:dyDescent="0.6">
      <c r="BI67" s="151"/>
      <c r="BV67" s="151"/>
      <c r="CH67" s="151"/>
    </row>
    <row r="68" spans="25:86" x14ac:dyDescent="0.6">
      <c r="BI68" s="151"/>
      <c r="BV68" s="151"/>
      <c r="CH68" s="151"/>
    </row>
    <row r="69" spans="25:86" x14ac:dyDescent="0.6">
      <c r="BI69" s="151"/>
      <c r="BV69" s="151"/>
      <c r="CH69" s="151"/>
    </row>
    <row r="70" spans="25:86" x14ac:dyDescent="0.6">
      <c r="BI70" s="151"/>
      <c r="BV70" s="151"/>
      <c r="CH70" s="151"/>
    </row>
    <row r="71" spans="25:86" x14ac:dyDescent="0.6">
      <c r="BI71" s="151"/>
      <c r="BV71" s="151"/>
      <c r="CH71" s="151"/>
    </row>
    <row r="72" spans="25:86" x14ac:dyDescent="0.6">
      <c r="BI72" s="151"/>
      <c r="BV72" s="151"/>
      <c r="CH72" s="151"/>
    </row>
    <row r="73" spans="25:86" x14ac:dyDescent="0.6">
      <c r="Y73" s="473"/>
      <c r="Z73" s="472"/>
      <c r="AA73" s="472"/>
      <c r="AB73" s="472"/>
      <c r="AC73" s="472"/>
      <c r="AD73" s="472"/>
      <c r="AE73" s="472"/>
      <c r="AF73" s="472"/>
      <c r="AG73" s="472"/>
      <c r="AH73" s="472"/>
      <c r="AI73" s="472"/>
      <c r="AJ73" s="472"/>
      <c r="AK73" s="472"/>
      <c r="AL73" s="472"/>
      <c r="AM73" s="472"/>
      <c r="AN73" s="472"/>
      <c r="AO73" s="472"/>
      <c r="AP73" s="472"/>
      <c r="AQ73" s="472"/>
      <c r="AR73" s="472"/>
      <c r="BI73" s="151"/>
      <c r="BV73" s="151"/>
      <c r="CH73" s="151"/>
    </row>
    <row r="74" spans="25:86" ht="12.75" customHeight="1" x14ac:dyDescent="0.8">
      <c r="AE74" s="298"/>
      <c r="AF74" s="292"/>
      <c r="AG74" s="292"/>
      <c r="AH74" s="292"/>
      <c r="AI74" s="292"/>
      <c r="AJ74" s="292"/>
      <c r="AK74" s="292"/>
      <c r="AL74" s="292"/>
      <c r="AM74" s="292"/>
      <c r="AN74" s="292"/>
      <c r="AO74" s="292"/>
      <c r="AP74" s="292"/>
      <c r="AQ74" s="292"/>
      <c r="AR74" s="292"/>
      <c r="AW74" s="293"/>
      <c r="AX74" s="293"/>
      <c r="BI74" s="151"/>
      <c r="BV74" s="151"/>
      <c r="CH74" s="151"/>
    </row>
    <row r="75" spans="25:86" x14ac:dyDescent="0.6">
      <c r="AE75" s="298"/>
      <c r="AF75" s="292"/>
      <c r="AG75" s="292"/>
      <c r="AH75" s="292"/>
      <c r="AI75" s="292"/>
      <c r="AJ75" s="292"/>
      <c r="AK75" s="292"/>
      <c r="AL75" s="292"/>
      <c r="AM75" s="292"/>
      <c r="AN75" s="292"/>
      <c r="AO75" s="292"/>
      <c r="AP75" s="292"/>
      <c r="AQ75" s="292"/>
      <c r="AR75" s="292"/>
      <c r="AV75" s="473"/>
      <c r="AW75" s="472"/>
      <c r="AX75" s="472"/>
      <c r="AY75" s="472"/>
      <c r="AZ75" s="472"/>
      <c r="BA75" s="472"/>
      <c r="BB75" s="472"/>
      <c r="BC75" s="472"/>
      <c r="BD75" s="472"/>
      <c r="BE75" s="472"/>
      <c r="BF75" s="472"/>
      <c r="BG75" s="472"/>
      <c r="BH75" s="472"/>
      <c r="BI75" s="473"/>
      <c r="BJ75" s="472"/>
      <c r="BK75" s="472"/>
      <c r="BL75" s="472"/>
      <c r="BM75" s="472"/>
      <c r="BN75" s="472"/>
      <c r="BO75" s="472"/>
      <c r="BP75" s="472"/>
      <c r="BQ75" s="472"/>
      <c r="BR75" s="472"/>
      <c r="BS75" s="472"/>
      <c r="BT75" s="472"/>
      <c r="BU75" s="472"/>
      <c r="BV75" s="473"/>
      <c r="BW75" s="472"/>
      <c r="BX75" s="472"/>
      <c r="BY75" s="472"/>
      <c r="BZ75" s="472"/>
      <c r="CA75" s="472"/>
      <c r="CB75" s="472"/>
      <c r="CC75" s="472"/>
      <c r="CD75" s="472"/>
      <c r="CE75" s="472"/>
      <c r="CF75" s="472"/>
      <c r="CG75" s="472"/>
      <c r="CH75" s="473"/>
    </row>
    <row r="76" spans="25:86" x14ac:dyDescent="0.6">
      <c r="AE76" s="298"/>
      <c r="AF76" s="292"/>
      <c r="AG76" s="292"/>
      <c r="AH76" s="292"/>
      <c r="AI76" s="292"/>
      <c r="AJ76" s="292"/>
      <c r="AK76" s="292"/>
      <c r="AL76" s="292"/>
      <c r="AM76" s="292"/>
      <c r="AN76" s="292"/>
      <c r="AO76" s="292"/>
      <c r="AP76" s="292"/>
      <c r="AQ76" s="292"/>
      <c r="AR76" s="292"/>
      <c r="BB76" s="298"/>
      <c r="BC76" s="292"/>
      <c r="BD76" s="292"/>
      <c r="BE76" s="292"/>
      <c r="BF76" s="292"/>
      <c r="BG76" s="292"/>
      <c r="BH76" s="476"/>
      <c r="BO76" s="298"/>
      <c r="BP76" s="292"/>
      <c r="BQ76" s="292"/>
      <c r="BR76" s="292"/>
      <c r="BS76" s="292"/>
      <c r="BT76" s="292"/>
      <c r="BU76" s="476"/>
      <c r="CA76" s="298"/>
      <c r="CB76" s="292"/>
      <c r="CC76" s="292"/>
      <c r="CD76" s="292"/>
      <c r="CE76" s="292"/>
      <c r="CF76" s="292"/>
      <c r="CG76" s="474"/>
      <c r="CH76" s="474"/>
    </row>
    <row r="77" spans="25:86" x14ac:dyDescent="0.6">
      <c r="AE77" s="298"/>
      <c r="AF77" s="292"/>
      <c r="AG77" s="292"/>
      <c r="AH77" s="292"/>
      <c r="AI77" s="292"/>
      <c r="AJ77" s="292"/>
      <c r="AK77" s="292"/>
      <c r="AL77" s="292"/>
      <c r="AM77" s="292"/>
      <c r="AN77" s="292"/>
      <c r="AO77" s="292"/>
      <c r="AP77" s="292"/>
      <c r="AQ77" s="292"/>
      <c r="AR77" s="292"/>
      <c r="BB77" s="298"/>
      <c r="BC77" s="292"/>
      <c r="BD77" s="292"/>
      <c r="BE77" s="292"/>
      <c r="BF77" s="292"/>
      <c r="BG77" s="292"/>
      <c r="BH77" s="476"/>
      <c r="BO77" s="298"/>
      <c r="BP77" s="292"/>
      <c r="BQ77" s="292"/>
      <c r="BR77" s="292"/>
      <c r="BS77" s="292"/>
      <c r="BT77" s="292"/>
      <c r="BU77" s="476"/>
      <c r="CA77" s="298"/>
      <c r="CB77" s="292"/>
      <c r="CC77" s="292"/>
      <c r="CD77" s="292"/>
      <c r="CE77" s="292"/>
      <c r="CF77" s="292"/>
      <c r="CG77" s="474"/>
      <c r="CH77" s="474"/>
    </row>
    <row r="78" spans="25:86" x14ac:dyDescent="0.6">
      <c r="AE78" s="298"/>
      <c r="AF78" s="292"/>
      <c r="AG78" s="292"/>
      <c r="AH78" s="292"/>
      <c r="AI78" s="292"/>
      <c r="AJ78" s="292"/>
      <c r="AK78" s="292"/>
      <c r="AL78" s="292"/>
      <c r="AM78" s="292"/>
      <c r="AN78" s="292"/>
      <c r="AO78" s="292"/>
      <c r="AP78" s="292"/>
      <c r="AQ78" s="292"/>
      <c r="AR78" s="292"/>
      <c r="BB78" s="298"/>
      <c r="BC78" s="292"/>
      <c r="BD78" s="292"/>
      <c r="BE78" s="292"/>
      <c r="BF78" s="292"/>
      <c r="BG78" s="292"/>
      <c r="BH78" s="476"/>
      <c r="BO78" s="298"/>
      <c r="BP78" s="292"/>
      <c r="BQ78" s="292"/>
      <c r="BR78" s="292"/>
      <c r="BS78" s="292"/>
      <c r="BT78" s="292"/>
      <c r="BU78" s="476"/>
      <c r="CA78" s="298"/>
      <c r="CB78" s="292"/>
      <c r="CC78" s="292"/>
      <c r="CD78" s="292"/>
      <c r="CE78" s="292"/>
      <c r="CF78" s="292"/>
      <c r="CG78" s="474"/>
      <c r="CH78" s="474"/>
    </row>
    <row r="79" spans="25:86" x14ac:dyDescent="0.6">
      <c r="Y79" s="308"/>
      <c r="AE79" s="298"/>
      <c r="AF79" s="292"/>
      <c r="AG79" s="292"/>
      <c r="AH79" s="292"/>
      <c r="AI79" s="292"/>
      <c r="AJ79" s="292"/>
      <c r="AP79" s="292"/>
      <c r="AQ79" s="292"/>
      <c r="AR79" s="292"/>
      <c r="BB79" s="298"/>
      <c r="BC79" s="292"/>
      <c r="BD79" s="292"/>
      <c r="BE79" s="292"/>
      <c r="BF79" s="292"/>
      <c r="BG79" s="292"/>
      <c r="BH79" s="476"/>
      <c r="BO79" s="298"/>
      <c r="BP79" s="292"/>
      <c r="BQ79" s="292"/>
      <c r="BR79" s="292"/>
      <c r="BS79" s="292"/>
      <c r="BT79" s="292"/>
      <c r="BU79" s="476"/>
      <c r="CA79" s="298"/>
      <c r="CB79" s="292"/>
      <c r="CC79" s="292"/>
      <c r="CD79" s="292"/>
      <c r="CE79" s="292"/>
      <c r="CF79" s="292"/>
      <c r="CG79" s="474"/>
      <c r="CH79" s="474"/>
    </row>
    <row r="80" spans="25:86" x14ac:dyDescent="0.6">
      <c r="AE80" s="298"/>
      <c r="AF80" s="292"/>
      <c r="AG80" s="292"/>
      <c r="AH80" s="292"/>
      <c r="AI80" s="292"/>
      <c r="AJ80" s="292"/>
      <c r="AK80" s="298"/>
      <c r="AL80" s="298"/>
      <c r="AM80" s="298"/>
      <c r="AN80" s="298"/>
      <c r="AO80" s="298"/>
      <c r="AP80" s="292"/>
      <c r="AQ80" s="292"/>
      <c r="AR80" s="292"/>
      <c r="BB80" s="298"/>
      <c r="BC80" s="292"/>
      <c r="BD80" s="292"/>
      <c r="BE80" s="292"/>
      <c r="BF80" s="292"/>
      <c r="BG80" s="292"/>
      <c r="BH80" s="476"/>
      <c r="BO80" s="298"/>
      <c r="BP80" s="292"/>
      <c r="BQ80" s="292"/>
      <c r="BR80" s="292"/>
      <c r="BS80" s="292"/>
      <c r="BT80" s="292"/>
      <c r="BU80" s="476"/>
      <c r="CA80" s="298"/>
      <c r="CB80" s="292"/>
      <c r="CC80" s="292"/>
      <c r="CD80" s="292"/>
      <c r="CE80" s="292"/>
      <c r="CF80" s="292"/>
      <c r="CG80" s="474"/>
      <c r="CH80" s="474"/>
    </row>
    <row r="81" spans="2:86" x14ac:dyDescent="0.6">
      <c r="AV81" s="308"/>
      <c r="BB81" s="298"/>
      <c r="BC81" s="292"/>
      <c r="BD81" s="292"/>
      <c r="BE81" s="292"/>
      <c r="BF81" s="292"/>
      <c r="BG81" s="292"/>
      <c r="BH81" s="476"/>
      <c r="BI81" s="308"/>
      <c r="BO81" s="298"/>
      <c r="BP81" s="292"/>
      <c r="BQ81" s="292"/>
      <c r="BR81" s="292"/>
      <c r="BS81" s="292"/>
      <c r="BT81" s="292"/>
      <c r="BU81" s="476"/>
      <c r="BV81" s="308"/>
      <c r="CA81" s="298"/>
      <c r="CB81" s="292"/>
      <c r="CC81" s="292"/>
      <c r="CD81" s="292"/>
      <c r="CE81" s="292"/>
      <c r="CF81" s="292"/>
      <c r="CG81" s="474"/>
      <c r="CH81" s="474"/>
    </row>
    <row r="82" spans="2:86" x14ac:dyDescent="0.6">
      <c r="BB82" s="298"/>
      <c r="BC82" s="292"/>
      <c r="BD82" s="292"/>
      <c r="BE82" s="292"/>
      <c r="BF82" s="292"/>
      <c r="BG82" s="292"/>
      <c r="BH82" s="476"/>
      <c r="BO82" s="298"/>
      <c r="BP82" s="292"/>
      <c r="BQ82" s="292"/>
      <c r="BR82" s="292"/>
      <c r="BS82" s="292"/>
      <c r="BT82" s="292"/>
      <c r="BU82" s="476"/>
      <c r="CA82" s="298"/>
      <c r="CB82" s="292"/>
      <c r="CC82" s="292"/>
      <c r="CD82" s="292"/>
      <c r="CE82" s="292"/>
      <c r="CF82" s="292"/>
      <c r="CG82" s="474"/>
      <c r="CH82" s="474"/>
    </row>
    <row r="93" spans="2:86" x14ac:dyDescent="0.6">
      <c r="B93" s="259" t="s">
        <v>393</v>
      </c>
      <c r="C93" s="260">
        <v>2010</v>
      </c>
      <c r="D93" s="260">
        <v>2011</v>
      </c>
      <c r="E93" s="260">
        <v>2012</v>
      </c>
      <c r="F93" s="260">
        <v>2013</v>
      </c>
      <c r="G93" s="260">
        <v>2014</v>
      </c>
      <c r="H93" s="260">
        <v>2015</v>
      </c>
      <c r="I93" s="260">
        <v>2016</v>
      </c>
      <c r="J93" s="260">
        <v>2017</v>
      </c>
      <c r="K93" s="260">
        <v>2018</v>
      </c>
      <c r="L93" s="260">
        <v>2019</v>
      </c>
      <c r="M93" s="260">
        <v>2020</v>
      </c>
      <c r="N93" s="260">
        <v>2021</v>
      </c>
      <c r="O93" s="260">
        <v>2022</v>
      </c>
      <c r="P93" s="260">
        <v>2023</v>
      </c>
      <c r="Q93" s="260">
        <v>2024</v>
      </c>
      <c r="R93" s="260">
        <v>2025</v>
      </c>
      <c r="S93" s="260">
        <v>2026</v>
      </c>
      <c r="T93" s="260">
        <v>2027</v>
      </c>
      <c r="U93" s="260">
        <v>2028</v>
      </c>
      <c r="V93" s="260">
        <v>2029</v>
      </c>
      <c r="W93" s="260">
        <v>2030</v>
      </c>
    </row>
    <row r="94" spans="2:86" x14ac:dyDescent="0.6">
      <c r="B94" s="294" t="s">
        <v>37</v>
      </c>
      <c r="C94" s="298">
        <v>1</v>
      </c>
      <c r="D94" s="298">
        <f>BM18*100/$BL18/100</f>
        <v>1.0312151616499441</v>
      </c>
      <c r="E94" s="298">
        <f t="shared" ref="E94:P94" si="0">BN18*100/$BL18/100</f>
        <v>1.0568561872909699</v>
      </c>
      <c r="F94" s="298">
        <f t="shared" si="0"/>
        <v>1.0769230769230769</v>
      </c>
      <c r="G94" s="298">
        <f t="shared" si="0"/>
        <v>1.0969899665551839</v>
      </c>
      <c r="H94" s="298">
        <f t="shared" si="0"/>
        <v>1.1148272017837235</v>
      </c>
      <c r="I94" s="298">
        <f t="shared" si="0"/>
        <v>1.1382385730211817</v>
      </c>
      <c r="J94" s="298">
        <f t="shared" si="0"/>
        <v>1.1761426978818283</v>
      </c>
      <c r="K94" s="298">
        <f t="shared" si="0"/>
        <v>1.2285395763656632</v>
      </c>
      <c r="L94" s="298">
        <f t="shared" si="0"/>
        <v>1.2831661092530657</v>
      </c>
      <c r="M94" s="298">
        <f t="shared" si="0"/>
        <v>1.3032329988851727</v>
      </c>
      <c r="N94" s="298">
        <f t="shared" si="0"/>
        <v>1.4280936454849498</v>
      </c>
      <c r="O94" s="298">
        <f t="shared" si="0"/>
        <v>1.6789297658862876</v>
      </c>
      <c r="P94" s="298">
        <f t="shared" si="0"/>
        <v>1.8138238573021177</v>
      </c>
      <c r="Q94" s="298"/>
      <c r="R94" s="298"/>
      <c r="S94" s="298"/>
      <c r="T94" s="296"/>
      <c r="U94" s="296"/>
      <c r="V94" s="296"/>
      <c r="W94" s="297"/>
    </row>
    <row r="95" spans="2:86" x14ac:dyDescent="0.6">
      <c r="B95" s="294" t="s">
        <v>40</v>
      </c>
      <c r="C95" s="298">
        <v>1</v>
      </c>
      <c r="D95" s="298">
        <f>BM19*100/$BL19/100</f>
        <v>1.0186813186813186</v>
      </c>
      <c r="E95" s="298">
        <f t="shared" ref="E95:E96" si="1">BN19*100/$BL19/100</f>
        <v>1.0450549450549451</v>
      </c>
      <c r="F95" s="298">
        <f t="shared" ref="F95:F96" si="2">BO19*100/$BL19/100</f>
        <v>1.0626373626373626</v>
      </c>
      <c r="G95" s="298">
        <f t="shared" ref="G95:G96" si="3">BP19*100/$BL19/100</f>
        <v>1.0791208791208791</v>
      </c>
      <c r="H95" s="298">
        <f t="shared" ref="H95:H96" si="4">BQ19*100/$BL19/100</f>
        <v>1.0989010989010988</v>
      </c>
      <c r="I95" s="298">
        <f t="shared" ref="I95:I96" si="5">BR19*100/$BL19/100</f>
        <v>1.1175824175824176</v>
      </c>
      <c r="J95" s="298">
        <f t="shared" ref="J95:J96" si="6">BS19*100/$BL19/100</f>
        <v>1.157142857142857</v>
      </c>
      <c r="K95" s="298">
        <f t="shared" ref="K95:K96" si="7">BT19*100/$BL19/100</f>
        <v>1.2252747252747254</v>
      </c>
      <c r="L95" s="298">
        <f t="shared" ref="L95:L96" si="8">BU19*100/$BL19/100</f>
        <v>1.2934065934065933</v>
      </c>
      <c r="M95" s="298">
        <f t="shared" ref="M95:M96" si="9">BV19*100/$BL19/100</f>
        <v>1.3054945054945053</v>
      </c>
      <c r="N95" s="298">
        <f t="shared" ref="N95:N96" si="10">BW19*100/$BL19/100</f>
        <v>1.3879120879120879</v>
      </c>
      <c r="O95" s="298">
        <f t="shared" ref="O95:O96" si="11">BX19*100/$BL19/100</f>
        <v>1.598901098901099</v>
      </c>
      <c r="P95" s="298">
        <f t="shared" ref="P95:P96" si="12">BY19*100/$BL19/100</f>
        <v>1.7538461538461538</v>
      </c>
      <c r="Q95" s="298"/>
      <c r="R95" s="298"/>
      <c r="S95" s="298"/>
      <c r="T95" s="298"/>
      <c r="U95" s="298"/>
      <c r="V95" s="298"/>
      <c r="W95" s="299"/>
    </row>
    <row r="96" spans="2:86" x14ac:dyDescent="0.6">
      <c r="B96" s="295" t="s">
        <v>42</v>
      </c>
      <c r="C96" s="300">
        <v>1</v>
      </c>
      <c r="D96" s="300">
        <f>BM20*100/$BL20/100</f>
        <v>1.0274896265560167</v>
      </c>
      <c r="E96" s="300">
        <f t="shared" si="1"/>
        <v>1.0537424194063199</v>
      </c>
      <c r="F96" s="300">
        <f t="shared" si="2"/>
        <v>1.0752473667411426</v>
      </c>
      <c r="G96" s="300">
        <f t="shared" si="3"/>
        <v>1.0937200766038941</v>
      </c>
      <c r="H96" s="300">
        <f t="shared" si="4"/>
        <v>1.1104372805617622</v>
      </c>
      <c r="I96" s="300">
        <f t="shared" si="5"/>
        <v>1.1331790616022983</v>
      </c>
      <c r="J96" s="300">
        <f t="shared" si="6"/>
        <v>1.1687280561761888</v>
      </c>
      <c r="K96" s="300">
        <f t="shared" si="7"/>
        <v>1.2200766038940314</v>
      </c>
      <c r="L96" s="300">
        <f t="shared" si="8"/>
        <v>1.2728215767634856</v>
      </c>
      <c r="M96" s="300">
        <f t="shared" si="9"/>
        <v>1.2925311203319501</v>
      </c>
      <c r="N96" s="300">
        <f t="shared" si="10"/>
        <v>1.4099505266517713</v>
      </c>
      <c r="O96" s="300">
        <f t="shared" si="11"/>
        <v>1.6406399616980532</v>
      </c>
      <c r="P96" s="300">
        <f t="shared" si="12"/>
        <v>1.7794047239067985</v>
      </c>
      <c r="Q96" s="300"/>
      <c r="R96" s="300"/>
      <c r="S96" s="300"/>
      <c r="T96" s="300"/>
      <c r="U96" s="300"/>
      <c r="V96" s="300"/>
      <c r="W96" s="301"/>
    </row>
    <row r="194" spans="3:77" x14ac:dyDescent="0.6">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AS194" s="233"/>
      <c r="AT194" s="233"/>
      <c r="AU194" s="233"/>
      <c r="AV194" s="233"/>
      <c r="AW194" s="233"/>
      <c r="AX194" s="233"/>
      <c r="AY194" s="233"/>
      <c r="AZ194" s="233"/>
      <c r="BA194" s="233"/>
      <c r="BB194" s="233"/>
      <c r="BC194" s="233"/>
      <c r="BD194" s="233"/>
      <c r="BE194" s="233"/>
      <c r="BF194" s="233"/>
      <c r="BG194" s="233"/>
      <c r="BH194" s="233"/>
      <c r="BI194" s="233"/>
      <c r="BJ194" s="233"/>
      <c r="BK194" s="233"/>
      <c r="BL194" s="233"/>
      <c r="BM194" s="233"/>
      <c r="BN194" s="233"/>
      <c r="BO194" s="233"/>
      <c r="BP194" s="233"/>
      <c r="BQ194" s="233"/>
      <c r="BR194" s="233"/>
      <c r="BS194" s="233"/>
      <c r="BT194" s="233"/>
      <c r="BU194" s="233"/>
      <c r="BV194" s="233"/>
      <c r="BW194" s="233"/>
      <c r="BX194" s="233"/>
      <c r="BY194" s="233"/>
    </row>
    <row r="195" spans="3:77" x14ac:dyDescent="0.6">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AS195" s="233"/>
      <c r="AT195" s="233"/>
      <c r="AU195" s="233"/>
      <c r="AV195" s="233"/>
      <c r="AW195" s="233"/>
      <c r="AX195" s="233"/>
      <c r="AY195" s="233"/>
      <c r="AZ195" s="233"/>
      <c r="BA195" s="233"/>
      <c r="BB195" s="233"/>
      <c r="BC195" s="233"/>
      <c r="BD195" s="233"/>
      <c r="BE195" s="233"/>
      <c r="BF195" s="233"/>
      <c r="BG195" s="233"/>
      <c r="BH195" s="233"/>
      <c r="BI195" s="233"/>
      <c r="BJ195" s="233"/>
      <c r="BK195" s="233"/>
      <c r="BL195" s="233"/>
      <c r="BM195" s="233"/>
      <c r="BN195" s="233"/>
      <c r="BO195" s="233"/>
      <c r="BP195" s="233"/>
      <c r="BQ195" s="233"/>
      <c r="BR195" s="233"/>
      <c r="BS195" s="233"/>
      <c r="BT195" s="233"/>
      <c r="BU195" s="233"/>
      <c r="BV195" s="233"/>
      <c r="BW195" s="233"/>
      <c r="BX195" s="233"/>
      <c r="BY195" s="233"/>
    </row>
    <row r="196" spans="3:77" x14ac:dyDescent="0.6">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3"/>
      <c r="BQ196" s="233"/>
      <c r="BR196" s="233"/>
      <c r="BS196" s="233"/>
      <c r="BT196" s="233"/>
      <c r="BU196" s="233"/>
      <c r="BV196" s="233"/>
      <c r="BW196" s="233"/>
      <c r="BX196" s="233"/>
      <c r="BY196" s="233"/>
    </row>
    <row r="197" spans="3:77" x14ac:dyDescent="0.6">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3"/>
      <c r="BQ197" s="233"/>
      <c r="BR197" s="233"/>
      <c r="BS197" s="233"/>
      <c r="BT197" s="233"/>
      <c r="BU197" s="233"/>
      <c r="BV197" s="233"/>
      <c r="BW197" s="233"/>
      <c r="BX197" s="233"/>
      <c r="BY197" s="233"/>
    </row>
    <row r="198" spans="3:77" x14ac:dyDescent="0.6">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33"/>
      <c r="BK198" s="233"/>
      <c r="BL198" s="233"/>
      <c r="BM198" s="233"/>
      <c r="BN198" s="233"/>
      <c r="BO198" s="233"/>
      <c r="BP198" s="233"/>
      <c r="BQ198" s="233"/>
      <c r="BR198" s="233"/>
      <c r="BS198" s="233"/>
      <c r="BT198" s="233"/>
      <c r="BU198" s="233"/>
      <c r="BV198" s="233"/>
      <c r="BW198" s="233"/>
      <c r="BX198" s="233"/>
      <c r="BY198" s="233"/>
    </row>
    <row r="199" spans="3:77" x14ac:dyDescent="0.6">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33"/>
      <c r="BK199" s="233"/>
      <c r="BL199" s="233"/>
      <c r="BM199" s="233"/>
      <c r="BN199" s="233"/>
      <c r="BO199" s="233"/>
      <c r="BP199" s="233"/>
      <c r="BQ199" s="233"/>
      <c r="BR199" s="233"/>
      <c r="BS199" s="233"/>
      <c r="BT199" s="233"/>
      <c r="BU199" s="233"/>
      <c r="BV199" s="233"/>
      <c r="BW199" s="233"/>
      <c r="BX199" s="233"/>
      <c r="BY199" s="233"/>
    </row>
    <row r="200" spans="3:77" x14ac:dyDescent="0.6">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c r="AK200" s="233"/>
      <c r="AL200" s="233"/>
      <c r="AM200" s="233"/>
      <c r="AN200" s="233"/>
      <c r="AO200" s="233"/>
      <c r="AP200" s="233"/>
      <c r="AQ200" s="233"/>
      <c r="AR200" s="233"/>
      <c r="AS200" s="233"/>
      <c r="AT200" s="233"/>
      <c r="AU200" s="233"/>
      <c r="AV200" s="233"/>
      <c r="AW200" s="233"/>
      <c r="AX200" s="233"/>
      <c r="AY200" s="233"/>
      <c r="AZ200" s="233"/>
      <c r="BA200" s="233"/>
      <c r="BB200" s="233"/>
      <c r="BC200" s="233"/>
      <c r="BD200" s="233"/>
      <c r="BE200" s="233"/>
      <c r="BF200" s="233"/>
      <c r="BG200" s="233"/>
      <c r="BH200" s="233"/>
      <c r="BI200" s="233"/>
      <c r="BJ200" s="233"/>
      <c r="BK200" s="233"/>
      <c r="BL200" s="233"/>
      <c r="BM200" s="233"/>
      <c r="BN200" s="233"/>
      <c r="BO200" s="233"/>
      <c r="BP200" s="233"/>
      <c r="BQ200" s="233"/>
      <c r="BR200" s="233"/>
      <c r="BS200" s="233"/>
      <c r="BT200" s="233"/>
      <c r="BU200" s="233"/>
      <c r="BV200" s="233"/>
      <c r="BW200" s="233"/>
      <c r="BX200" s="233"/>
      <c r="BY200" s="233"/>
    </row>
    <row r="201" spans="3:77" x14ac:dyDescent="0.6">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c r="AJ201" s="233"/>
      <c r="AK201" s="233"/>
      <c r="AL201" s="233"/>
      <c r="AM201" s="233"/>
      <c r="AN201" s="233"/>
      <c r="AO201" s="233"/>
      <c r="AP201" s="233"/>
      <c r="AQ201" s="233"/>
      <c r="AR201" s="233"/>
      <c r="AS201" s="233"/>
      <c r="AT201" s="233"/>
      <c r="AU201" s="233"/>
      <c r="AV201" s="233"/>
      <c r="AW201" s="233"/>
      <c r="AX201" s="233"/>
      <c r="AY201" s="233"/>
      <c r="AZ201" s="233"/>
      <c r="BA201" s="233"/>
      <c r="BB201" s="233"/>
      <c r="BC201" s="233"/>
      <c r="BD201" s="233"/>
      <c r="BE201" s="233"/>
      <c r="BF201" s="233"/>
      <c r="BG201" s="233"/>
      <c r="BH201" s="233"/>
      <c r="BI201" s="233"/>
      <c r="BJ201" s="233"/>
      <c r="BK201" s="233"/>
      <c r="BL201" s="233"/>
      <c r="BM201" s="233"/>
      <c r="BN201" s="233"/>
      <c r="BO201" s="233"/>
      <c r="BP201" s="233"/>
      <c r="BQ201" s="233"/>
      <c r="BR201" s="233"/>
      <c r="BS201" s="233"/>
      <c r="BT201" s="233"/>
      <c r="BU201" s="233"/>
      <c r="BV201" s="233"/>
      <c r="BW201" s="233"/>
      <c r="BX201" s="233"/>
      <c r="BY201" s="233"/>
    </row>
    <row r="202" spans="3:77" x14ac:dyDescent="0.6">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c r="AI202" s="233"/>
      <c r="AJ202" s="233"/>
      <c r="AK202" s="233"/>
      <c r="AL202" s="233"/>
      <c r="AM202" s="233"/>
      <c r="AN202" s="233"/>
      <c r="AO202" s="233"/>
      <c r="AP202" s="233"/>
      <c r="AQ202" s="233"/>
      <c r="AR202" s="233"/>
      <c r="AS202" s="233"/>
      <c r="AT202" s="233"/>
      <c r="AU202" s="233"/>
      <c r="AV202" s="233"/>
      <c r="AW202" s="233"/>
      <c r="AX202" s="233"/>
      <c r="AY202" s="233"/>
      <c r="AZ202" s="233"/>
      <c r="BA202" s="233"/>
      <c r="BB202" s="233"/>
      <c r="BC202" s="233"/>
      <c r="BD202" s="233"/>
      <c r="BE202" s="233"/>
      <c r="BF202" s="233"/>
      <c r="BG202" s="233"/>
      <c r="BH202" s="233"/>
      <c r="BI202" s="233"/>
      <c r="BJ202" s="233"/>
      <c r="BK202" s="233"/>
      <c r="BL202" s="233"/>
      <c r="BM202" s="233"/>
      <c r="BN202" s="233"/>
      <c r="BO202" s="233"/>
      <c r="BP202" s="233"/>
      <c r="BQ202" s="233"/>
      <c r="BR202" s="233"/>
      <c r="BS202" s="233"/>
      <c r="BT202" s="233"/>
      <c r="BU202" s="233"/>
      <c r="BV202" s="233"/>
      <c r="BW202" s="233"/>
      <c r="BX202" s="233"/>
      <c r="BY202" s="233"/>
    </row>
    <row r="203" spans="3:77" x14ac:dyDescent="0.6">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c r="AK203" s="233"/>
      <c r="AL203" s="233"/>
      <c r="AM203" s="233"/>
      <c r="AN203" s="233"/>
      <c r="AO203" s="233"/>
      <c r="AP203" s="233"/>
      <c r="AQ203" s="233"/>
      <c r="AR203" s="233"/>
      <c r="AS203" s="233"/>
      <c r="AT203" s="233"/>
      <c r="AU203" s="233"/>
      <c r="AV203" s="233"/>
      <c r="AW203" s="233"/>
      <c r="AX203" s="233"/>
      <c r="AY203" s="233"/>
      <c r="AZ203" s="233"/>
      <c r="BA203" s="233"/>
      <c r="BB203" s="233"/>
      <c r="BC203" s="233"/>
      <c r="BD203" s="233"/>
      <c r="BE203" s="233"/>
      <c r="BF203" s="233"/>
      <c r="BG203" s="233"/>
      <c r="BH203" s="233"/>
      <c r="BI203" s="233"/>
      <c r="BJ203" s="233"/>
      <c r="BK203" s="233"/>
      <c r="BL203" s="233"/>
      <c r="BM203" s="233"/>
      <c r="BN203" s="233"/>
      <c r="BO203" s="233"/>
      <c r="BP203" s="233"/>
      <c r="BQ203" s="233"/>
      <c r="BR203" s="233"/>
      <c r="BS203" s="233"/>
      <c r="BT203" s="233"/>
      <c r="BU203" s="233"/>
      <c r="BV203" s="233"/>
      <c r="BW203" s="233"/>
      <c r="BX203" s="233"/>
      <c r="BY203" s="233"/>
    </row>
    <row r="204" spans="3:77" x14ac:dyDescent="0.6">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3"/>
      <c r="AX204" s="233"/>
      <c r="AY204" s="233"/>
      <c r="AZ204" s="233"/>
      <c r="BA204" s="233"/>
      <c r="BB204" s="233"/>
      <c r="BC204" s="233"/>
      <c r="BD204" s="233"/>
      <c r="BE204" s="233"/>
      <c r="BF204" s="233"/>
      <c r="BG204" s="233"/>
      <c r="BH204" s="233"/>
      <c r="BI204" s="233"/>
      <c r="BJ204" s="233"/>
      <c r="BK204" s="233"/>
      <c r="BL204" s="233"/>
      <c r="BM204" s="233"/>
      <c r="BN204" s="233"/>
      <c r="BO204" s="233"/>
      <c r="BP204" s="233"/>
      <c r="BQ204" s="233"/>
      <c r="BR204" s="233"/>
      <c r="BS204" s="233"/>
      <c r="BT204" s="233"/>
      <c r="BU204" s="233"/>
      <c r="BV204" s="233"/>
      <c r="BW204" s="233"/>
      <c r="BX204" s="233"/>
      <c r="BY204" s="233"/>
    </row>
    <row r="205" spans="3:77" x14ac:dyDescent="0.6">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233"/>
      <c r="BE205" s="233"/>
      <c r="BF205" s="233"/>
      <c r="BG205" s="233"/>
      <c r="BH205" s="233"/>
      <c r="BI205" s="233"/>
      <c r="BJ205" s="233"/>
      <c r="BK205" s="233"/>
      <c r="BL205" s="233"/>
      <c r="BM205" s="233"/>
      <c r="BN205" s="233"/>
      <c r="BO205" s="233"/>
      <c r="BP205" s="233"/>
      <c r="BQ205" s="233"/>
      <c r="BR205" s="233"/>
      <c r="BS205" s="233"/>
      <c r="BT205" s="233"/>
      <c r="BU205" s="233"/>
      <c r="BV205" s="233"/>
      <c r="BW205" s="233"/>
      <c r="BX205" s="233"/>
      <c r="BY205" s="233"/>
    </row>
    <row r="206" spans="3:77" x14ac:dyDescent="0.6">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33"/>
      <c r="BF206" s="233"/>
      <c r="BG206" s="233"/>
      <c r="BH206" s="233"/>
      <c r="BI206" s="233"/>
      <c r="BJ206" s="233"/>
      <c r="BK206" s="233"/>
      <c r="BL206" s="233"/>
      <c r="BM206" s="233"/>
      <c r="BN206" s="233"/>
      <c r="BO206" s="233"/>
      <c r="BP206" s="233"/>
      <c r="BQ206" s="233"/>
      <c r="BR206" s="233"/>
      <c r="BS206" s="233"/>
      <c r="BT206" s="233"/>
      <c r="BU206" s="233"/>
      <c r="BV206" s="233"/>
      <c r="BW206" s="233"/>
      <c r="BX206" s="233"/>
      <c r="BY206" s="233"/>
    </row>
    <row r="207" spans="3:77" x14ac:dyDescent="0.6">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33"/>
      <c r="BF207" s="233"/>
      <c r="BG207" s="233"/>
      <c r="BH207" s="233"/>
      <c r="BI207" s="233"/>
      <c r="BJ207" s="233"/>
      <c r="BK207" s="233"/>
      <c r="BL207" s="233"/>
      <c r="BM207" s="233"/>
      <c r="BN207" s="233"/>
      <c r="BO207" s="233"/>
      <c r="BP207" s="233"/>
      <c r="BQ207" s="233"/>
      <c r="BR207" s="233"/>
      <c r="BS207" s="233"/>
      <c r="BT207" s="233"/>
      <c r="BU207" s="233"/>
      <c r="BV207" s="233"/>
      <c r="BW207" s="233"/>
      <c r="BX207" s="233"/>
      <c r="BY207" s="233"/>
    </row>
    <row r="208" spans="3:77" x14ac:dyDescent="0.6">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33"/>
      <c r="BF208" s="233"/>
      <c r="BG208" s="233"/>
      <c r="BH208" s="233"/>
      <c r="BI208" s="233"/>
      <c r="BJ208" s="233"/>
      <c r="BK208" s="233"/>
      <c r="BL208" s="233"/>
      <c r="BM208" s="233"/>
      <c r="BN208" s="233"/>
      <c r="BO208" s="233"/>
      <c r="BP208" s="233"/>
      <c r="BQ208" s="233"/>
      <c r="BR208" s="233"/>
      <c r="BS208" s="233"/>
      <c r="BT208" s="233"/>
      <c r="BU208" s="233"/>
      <c r="BV208" s="233"/>
      <c r="BW208" s="233"/>
      <c r="BX208" s="233"/>
      <c r="BY208" s="233"/>
    </row>
    <row r="209" spans="3:77" x14ac:dyDescent="0.6">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c r="AZ209" s="233"/>
      <c r="BA209" s="233"/>
      <c r="BB209" s="233"/>
      <c r="BC209" s="233"/>
      <c r="BD209" s="233"/>
      <c r="BE209" s="233"/>
      <c r="BF209" s="233"/>
      <c r="BG209" s="233"/>
      <c r="BH209" s="233"/>
      <c r="BI209" s="233"/>
      <c r="BJ209" s="233"/>
      <c r="BK209" s="233"/>
      <c r="BL209" s="233"/>
      <c r="BM209" s="233"/>
      <c r="BN209" s="233"/>
      <c r="BO209" s="233"/>
      <c r="BP209" s="233"/>
      <c r="BQ209" s="233"/>
      <c r="BR209" s="233"/>
      <c r="BS209" s="233"/>
      <c r="BT209" s="233"/>
      <c r="BU209" s="233"/>
      <c r="BV209" s="233"/>
      <c r="BW209" s="233"/>
      <c r="BX209" s="233"/>
      <c r="BY209" s="233"/>
    </row>
    <row r="210" spans="3:77" x14ac:dyDescent="0.6">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c r="AZ210" s="233"/>
      <c r="BA210" s="233"/>
      <c r="BB210" s="233"/>
      <c r="BC210" s="233"/>
      <c r="BD210" s="233"/>
      <c r="BE210" s="233"/>
      <c r="BF210" s="233"/>
      <c r="BG210" s="233"/>
      <c r="BH210" s="233"/>
      <c r="BI210" s="233"/>
      <c r="BJ210" s="233"/>
      <c r="BK210" s="233"/>
      <c r="BL210" s="233"/>
      <c r="BM210" s="233"/>
      <c r="BN210" s="233"/>
      <c r="BO210" s="233"/>
      <c r="BP210" s="233"/>
      <c r="BQ210" s="233"/>
      <c r="BR210" s="233"/>
      <c r="BS210" s="233"/>
      <c r="BT210" s="233"/>
      <c r="BU210" s="233"/>
      <c r="BV210" s="233"/>
      <c r="BW210" s="233"/>
      <c r="BX210" s="233"/>
      <c r="BY210" s="233"/>
    </row>
    <row r="211" spans="3:77" x14ac:dyDescent="0.6">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c r="AK211" s="233"/>
      <c r="AL211" s="233"/>
      <c r="AM211" s="233"/>
      <c r="AN211" s="233"/>
      <c r="AO211" s="233"/>
      <c r="AP211" s="233"/>
      <c r="AQ211" s="233"/>
      <c r="AR211" s="233"/>
      <c r="AS211" s="233"/>
      <c r="AT211" s="233"/>
      <c r="AU211" s="233"/>
      <c r="AV211" s="233"/>
      <c r="AW211" s="233"/>
      <c r="AX211" s="233"/>
      <c r="AY211" s="233"/>
      <c r="AZ211" s="233"/>
      <c r="BA211" s="233"/>
      <c r="BB211" s="233"/>
      <c r="BC211" s="233"/>
      <c r="BD211" s="233"/>
      <c r="BE211" s="233"/>
      <c r="BF211" s="233"/>
      <c r="BG211" s="233"/>
      <c r="BH211" s="233"/>
      <c r="BI211" s="233"/>
      <c r="BJ211" s="233"/>
      <c r="BK211" s="233"/>
      <c r="BL211" s="233"/>
      <c r="BM211" s="233"/>
      <c r="BN211" s="233"/>
      <c r="BO211" s="233"/>
      <c r="BP211" s="233"/>
      <c r="BQ211" s="233"/>
      <c r="BR211" s="233"/>
      <c r="BS211" s="233"/>
      <c r="BT211" s="233"/>
      <c r="BU211" s="233"/>
      <c r="BV211" s="233"/>
      <c r="BW211" s="233"/>
      <c r="BX211" s="233"/>
      <c r="BY211" s="233"/>
    </row>
    <row r="212" spans="3:77" x14ac:dyDescent="0.6">
      <c r="C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row>
    <row r="213" spans="3:77" x14ac:dyDescent="0.6">
      <c r="C213" s="233"/>
      <c r="Y213" s="233"/>
      <c r="Z213" s="233"/>
      <c r="AA213" s="233"/>
      <c r="AB213" s="233"/>
      <c r="AC213" s="233"/>
      <c r="AD213" s="233"/>
      <c r="AE213" s="233"/>
      <c r="AF213" s="233"/>
      <c r="AG213" s="233"/>
      <c r="AH213" s="233"/>
      <c r="AI213" s="233"/>
      <c r="AJ213" s="233"/>
      <c r="AK213" s="233"/>
      <c r="AL213" s="233"/>
      <c r="AM213" s="233"/>
      <c r="AN213" s="233"/>
      <c r="AO213" s="233"/>
      <c r="AP213" s="233"/>
      <c r="AQ213" s="233"/>
      <c r="AR213" s="233"/>
    </row>
    <row r="214" spans="3:77" x14ac:dyDescent="0.6">
      <c r="C214" s="233"/>
    </row>
    <row r="215" spans="3:77" x14ac:dyDescent="0.6">
      <c r="C215" s="233"/>
    </row>
  </sheetData>
  <sheetProtection algorithmName="SHA-512" hashValue="Lj53RReN7bE4dx0rh9teQw4HwfOuyrIlgK/WA/uRsigFltMEv+j+PjqlguMKvQPrEtKBxyjHv6bGQ+jk8xhpvQ==" saltValue="QQ2wTI5Y3Y/mhDA4WNUjFQ==" spinCount="100000" sheet="1" objects="1" scenarios="1"/>
  <phoneticPr fontId="53" type="noConversion"/>
  <pageMargins left="0.70866141732283472" right="0.70866141732283472" top="0.74803149606299213" bottom="0.74803149606299213" header="0.31496062992125984" footer="0.31496062992125984"/>
  <pageSetup paperSize="9" scale="12"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C1908-7EFF-4016-AABF-CD2553845D26}">
  <sheetPr>
    <tabColor rgb="FF2D2D2D"/>
    <pageSetUpPr fitToPage="1"/>
  </sheetPr>
  <dimension ref="A1:O124"/>
  <sheetViews>
    <sheetView zoomScale="85" zoomScaleNormal="85" workbookViewId="0">
      <selection activeCell="E8" sqref="E8"/>
    </sheetView>
  </sheetViews>
  <sheetFormatPr baseColWidth="10" defaultColWidth="0" defaultRowHeight="0" customHeight="1" zeroHeight="1" x14ac:dyDescent="0.65"/>
  <cols>
    <col min="1" max="1" width="6.7265625" style="40" customWidth="1"/>
    <col min="2" max="2" width="19" style="40" customWidth="1"/>
    <col min="3" max="3" width="27.40625" style="40" customWidth="1"/>
    <col min="4" max="4" width="3.40625" style="40" customWidth="1"/>
    <col min="5" max="5" width="20.7265625" style="40" customWidth="1"/>
    <col min="6" max="6" width="3.40625" style="40" customWidth="1"/>
    <col min="7" max="7" width="20.26953125" style="40" customWidth="1"/>
    <col min="8" max="8" width="3.40625" style="40" customWidth="1"/>
    <col min="9" max="9" width="20.7265625" style="40" customWidth="1"/>
    <col min="10" max="10" width="3.40625" style="40" customWidth="1"/>
    <col min="11" max="11" width="20.7265625" style="40" customWidth="1"/>
    <col min="12" max="12" width="3.40625" style="40" customWidth="1"/>
    <col min="13" max="13" width="20.7265625" style="40" customWidth="1"/>
    <col min="14" max="14" width="3" style="40" customWidth="1"/>
    <col min="15" max="15" width="6.1328125" hidden="1" customWidth="1"/>
    <col min="16" max="16384" width="3.26953125" style="40" hidden="1"/>
  </cols>
  <sheetData>
    <row r="1" spans="1:13" ht="63" customHeight="1" x14ac:dyDescent="0.65"/>
    <row r="2" spans="1:13" ht="14.25" x14ac:dyDescent="0.65"/>
    <row r="3" spans="1:13" ht="14.25" x14ac:dyDescent="0.65"/>
    <row r="4" spans="1:13" ht="14.25" x14ac:dyDescent="0.65">
      <c r="A4" s="41"/>
      <c r="B4" s="303" t="s">
        <v>394</v>
      </c>
    </row>
    <row r="5" spans="1:13" ht="14.25" x14ac:dyDescent="0.65"/>
    <row r="6" spans="1:13" ht="14.25" x14ac:dyDescent="0.65">
      <c r="B6" s="45" t="s">
        <v>78</v>
      </c>
      <c r="C6" s="46" t="s">
        <v>381</v>
      </c>
      <c r="D6" s="42"/>
      <c r="E6" s="42"/>
      <c r="I6" s="47" t="s">
        <v>382</v>
      </c>
    </row>
    <row r="7" spans="1:13" ht="14.25" x14ac:dyDescent="0.65"/>
    <row r="8" spans="1:13" ht="14.25" customHeight="1" x14ac:dyDescent="0.65">
      <c r="B8" s="45" t="s">
        <v>79</v>
      </c>
      <c r="C8" s="43" t="s">
        <v>80</v>
      </c>
      <c r="E8" s="52">
        <v>45684</v>
      </c>
      <c r="I8" s="478" t="s">
        <v>97</v>
      </c>
      <c r="K8" s="479" t="s">
        <v>420</v>
      </c>
      <c r="M8" s="479" t="s">
        <v>427</v>
      </c>
    </row>
    <row r="9" spans="1:13" ht="14.25" x14ac:dyDescent="0.65">
      <c r="I9" s="478"/>
      <c r="K9" s="479"/>
      <c r="M9" s="479"/>
    </row>
    <row r="10" spans="1:13" ht="14.25" x14ac:dyDescent="0.65">
      <c r="C10" s="43" t="s">
        <v>81</v>
      </c>
      <c r="E10" s="48" t="s">
        <v>82</v>
      </c>
    </row>
    <row r="11" spans="1:13" ht="14.25" customHeight="1" x14ac:dyDescent="0.65">
      <c r="I11" s="478" t="s">
        <v>375</v>
      </c>
      <c r="K11" s="479" t="s">
        <v>417</v>
      </c>
      <c r="M11" s="479" t="s">
        <v>428</v>
      </c>
    </row>
    <row r="12" spans="1:13" ht="14.25" x14ac:dyDescent="0.65">
      <c r="B12" s="45" t="s">
        <v>83</v>
      </c>
      <c r="C12" s="43" t="s">
        <v>99</v>
      </c>
      <c r="E12" s="282" t="s">
        <v>99</v>
      </c>
      <c r="I12" s="478"/>
      <c r="K12" s="479"/>
      <c r="M12" s="479"/>
    </row>
    <row r="13" spans="1:13" ht="14.25" x14ac:dyDescent="0.65"/>
    <row r="14" spans="1:13" ht="14.25" customHeight="1" x14ac:dyDescent="0.65">
      <c r="C14" s="43" t="s">
        <v>378</v>
      </c>
      <c r="E14" s="283" t="s">
        <v>448</v>
      </c>
      <c r="I14" s="477" t="s">
        <v>421</v>
      </c>
      <c r="K14" s="477" t="s">
        <v>423</v>
      </c>
    </row>
    <row r="15" spans="1:13" ht="14.25" x14ac:dyDescent="0.65">
      <c r="I15" s="477"/>
      <c r="K15" s="477"/>
    </row>
    <row r="16" spans="1:13" ht="14.25" x14ac:dyDescent="0.65">
      <c r="C16" s="43" t="s">
        <v>379</v>
      </c>
      <c r="E16" s="283" t="s">
        <v>449</v>
      </c>
    </row>
    <row r="17" spans="1:14" customFormat="1" ht="14.25" customHeight="1" x14ac:dyDescent="0.65">
      <c r="A17" s="40"/>
      <c r="B17" s="40"/>
      <c r="C17" s="40"/>
      <c r="D17" s="40"/>
      <c r="E17" s="40"/>
      <c r="F17" s="40"/>
      <c r="G17" s="40"/>
      <c r="H17" s="40"/>
      <c r="I17" s="477" t="s">
        <v>418</v>
      </c>
      <c r="J17" s="40"/>
      <c r="K17" s="477" t="s">
        <v>424</v>
      </c>
      <c r="L17" s="40"/>
      <c r="M17" s="40"/>
      <c r="N17" s="40"/>
    </row>
    <row r="18" spans="1:14" customFormat="1" ht="14.25" x14ac:dyDescent="0.65">
      <c r="A18" s="40"/>
      <c r="B18" s="40"/>
      <c r="C18" s="43" t="s">
        <v>380</v>
      </c>
      <c r="D18" s="40"/>
      <c r="E18" s="282" t="s">
        <v>386</v>
      </c>
      <c r="F18" s="40"/>
      <c r="G18" s="40"/>
      <c r="H18" s="40"/>
      <c r="I18" s="477"/>
      <c r="J18" s="40"/>
      <c r="K18" s="477"/>
      <c r="L18" s="40"/>
      <c r="M18" s="40"/>
      <c r="N18" s="40"/>
    </row>
    <row r="19" spans="1:14" customFormat="1" ht="14.25" x14ac:dyDescent="0.65">
      <c r="A19" s="40"/>
      <c r="B19" s="40"/>
      <c r="C19" s="40"/>
      <c r="D19" s="40"/>
      <c r="E19" s="40"/>
      <c r="F19" s="40"/>
      <c r="G19" s="40"/>
      <c r="H19" s="40"/>
      <c r="I19" s="40"/>
      <c r="J19" s="40"/>
      <c r="K19" s="40"/>
      <c r="L19" s="40"/>
      <c r="M19" s="40"/>
      <c r="N19" s="40"/>
    </row>
    <row r="20" spans="1:14" customFormat="1" ht="14.25" customHeight="1" x14ac:dyDescent="0.65">
      <c r="A20" s="40"/>
      <c r="B20" s="40"/>
      <c r="C20" s="43" t="s">
        <v>84</v>
      </c>
      <c r="D20" s="40"/>
      <c r="E20" s="282" t="s">
        <v>385</v>
      </c>
      <c r="F20" s="40"/>
      <c r="G20" s="40"/>
      <c r="H20" s="40"/>
      <c r="I20" s="477" t="s">
        <v>422</v>
      </c>
      <c r="J20" s="40"/>
      <c r="K20" s="477" t="s">
        <v>425</v>
      </c>
      <c r="L20" s="40"/>
      <c r="M20" s="40"/>
      <c r="N20" s="40"/>
    </row>
    <row r="21" spans="1:14" customFormat="1" ht="14.25" x14ac:dyDescent="0.65">
      <c r="A21" s="40"/>
      <c r="B21" s="40"/>
      <c r="C21" s="40"/>
      <c r="D21" s="40"/>
      <c r="E21" s="40"/>
      <c r="F21" s="40"/>
      <c r="G21" s="40"/>
      <c r="H21" s="40"/>
      <c r="I21" s="477"/>
      <c r="J21" s="40"/>
      <c r="K21" s="477"/>
      <c r="L21" s="40"/>
      <c r="M21" s="40"/>
      <c r="N21" s="40"/>
    </row>
    <row r="22" spans="1:14" customFormat="1" ht="14.25" x14ac:dyDescent="0.65">
      <c r="A22" s="40"/>
      <c r="B22" s="40"/>
      <c r="C22" s="40"/>
      <c r="D22" s="40"/>
      <c r="E22" s="40"/>
      <c r="F22" s="40"/>
      <c r="G22" s="40"/>
      <c r="H22" s="40"/>
      <c r="I22" s="40"/>
      <c r="J22" s="40"/>
      <c r="K22" s="40"/>
      <c r="L22" s="40"/>
      <c r="M22" s="40"/>
      <c r="N22" s="40"/>
    </row>
    <row r="23" spans="1:14" customFormat="1" ht="14.25" customHeight="1" x14ac:dyDescent="0.65">
      <c r="A23" s="40"/>
      <c r="B23" s="40"/>
      <c r="C23" s="40"/>
      <c r="D23" s="40"/>
      <c r="E23" s="40"/>
      <c r="F23" s="40"/>
      <c r="G23" s="40"/>
      <c r="H23" s="40"/>
      <c r="I23" s="477" t="s">
        <v>419</v>
      </c>
      <c r="J23" s="40"/>
      <c r="K23" s="477" t="s">
        <v>426</v>
      </c>
      <c r="L23" s="40"/>
      <c r="M23" s="43"/>
      <c r="N23" s="40"/>
    </row>
    <row r="24" spans="1:14" customFormat="1" ht="14.25" customHeight="1" x14ac:dyDescent="0.65">
      <c r="B24" s="45"/>
      <c r="C24" s="43"/>
      <c r="D24" s="40"/>
      <c r="E24" s="40"/>
      <c r="F24" s="40"/>
      <c r="G24" s="40"/>
      <c r="H24" s="40"/>
      <c r="I24" s="477"/>
      <c r="J24" s="40"/>
      <c r="K24" s="477"/>
      <c r="L24" s="40"/>
      <c r="M24" s="43"/>
      <c r="N24" s="40"/>
    </row>
    <row r="25" spans="1:14" customFormat="1" ht="14.25" x14ac:dyDescent="0.65">
      <c r="A25" s="40"/>
      <c r="B25" s="40"/>
      <c r="C25" s="40"/>
      <c r="D25" s="40"/>
      <c r="E25" s="40"/>
      <c r="F25" s="40"/>
      <c r="G25" s="40"/>
      <c r="H25" s="40"/>
      <c r="I25" s="43"/>
      <c r="J25" s="40"/>
      <c r="K25" s="43"/>
      <c r="L25" s="43"/>
      <c r="M25" s="43"/>
      <c r="N25" s="40"/>
    </row>
    <row r="26" spans="1:14" customFormat="1" ht="14.25" customHeight="1" x14ac:dyDescent="0.65">
      <c r="A26" s="40"/>
      <c r="B26" s="40"/>
      <c r="C26" s="40"/>
      <c r="D26" s="40"/>
      <c r="E26" s="40"/>
      <c r="F26" s="40"/>
      <c r="G26" s="40"/>
      <c r="H26" s="40"/>
      <c r="I26" s="43"/>
      <c r="J26" s="40"/>
      <c r="K26" s="43"/>
      <c r="L26" s="43"/>
      <c r="M26" s="43"/>
      <c r="N26" s="40"/>
    </row>
    <row r="27" spans="1:14" customFormat="1" ht="14.25" x14ac:dyDescent="0.65">
      <c r="B27" s="45" t="s">
        <v>456</v>
      </c>
      <c r="C27" s="50" t="s">
        <v>86</v>
      </c>
      <c r="D27" s="40"/>
      <c r="E27" s="49" t="s">
        <v>85</v>
      </c>
      <c r="F27" s="40"/>
      <c r="G27" s="40"/>
      <c r="H27" s="40"/>
      <c r="I27" s="468" t="s">
        <v>96</v>
      </c>
      <c r="J27" s="40"/>
      <c r="K27" s="467" t="s">
        <v>87</v>
      </c>
      <c r="L27" s="43"/>
      <c r="N27" s="40"/>
    </row>
    <row r="28" spans="1:14" customFormat="1" ht="14.25" x14ac:dyDescent="0.65">
      <c r="A28" s="40"/>
      <c r="B28" s="40"/>
      <c r="C28" s="40"/>
      <c r="D28" s="40"/>
      <c r="E28" s="40"/>
      <c r="F28" s="40"/>
      <c r="G28" s="40"/>
      <c r="H28" s="40"/>
      <c r="I28" s="40"/>
      <c r="J28" s="43"/>
      <c r="K28" s="43"/>
      <c r="L28" s="43"/>
      <c r="M28" s="43"/>
      <c r="N28" s="43"/>
    </row>
    <row r="29" spans="1:14" customFormat="1" ht="14.25" x14ac:dyDescent="0.65">
      <c r="A29" s="40"/>
      <c r="B29" s="40"/>
      <c r="C29" s="470" t="s">
        <v>458</v>
      </c>
      <c r="D29" s="40"/>
      <c r="E29" s="51" t="s">
        <v>88</v>
      </c>
      <c r="F29" s="40"/>
      <c r="G29" s="40"/>
      <c r="H29" s="40"/>
      <c r="I29" s="466" t="s">
        <v>98</v>
      </c>
      <c r="J29" s="43"/>
      <c r="K29" s="469" t="s">
        <v>457</v>
      </c>
      <c r="L29" s="43"/>
      <c r="M29" s="44"/>
      <c r="N29" s="43"/>
    </row>
    <row r="30" spans="1:14" customFormat="1" ht="14.25" x14ac:dyDescent="0.65">
      <c r="A30" s="40"/>
      <c r="B30" s="40"/>
      <c r="C30" s="40"/>
      <c r="D30" s="40"/>
      <c r="E30" s="40"/>
      <c r="F30" s="40"/>
      <c r="G30" s="40"/>
      <c r="H30" s="40"/>
      <c r="I30" s="53"/>
      <c r="J30" s="43"/>
      <c r="K30" s="43"/>
      <c r="L30" s="43"/>
      <c r="M30" s="43"/>
      <c r="N30" s="43"/>
    </row>
    <row r="31" spans="1:14" customFormat="1" ht="14.25" x14ac:dyDescent="0.65">
      <c r="A31" s="40"/>
      <c r="B31" s="40"/>
      <c r="C31" s="40"/>
      <c r="D31" s="40"/>
      <c r="E31" s="40"/>
      <c r="F31" s="40"/>
      <c r="G31" s="40"/>
      <c r="H31" s="40"/>
      <c r="I31" s="40"/>
      <c r="J31" s="43"/>
      <c r="K31" s="44"/>
      <c r="L31" s="43"/>
      <c r="M31" s="54"/>
      <c r="N31" s="43"/>
    </row>
    <row r="32" spans="1:14" customFormat="1" ht="14.25" x14ac:dyDescent="0.65">
      <c r="A32" s="40"/>
      <c r="B32" s="40"/>
      <c r="C32" s="40"/>
      <c r="D32" s="40"/>
      <c r="E32" s="40"/>
      <c r="F32" s="40"/>
      <c r="G32" s="40"/>
      <c r="H32" s="40"/>
      <c r="I32" s="43"/>
      <c r="J32" s="43"/>
      <c r="K32" s="43"/>
      <c r="L32" s="43"/>
      <c r="M32" s="54"/>
      <c r="N32" s="43"/>
    </row>
    <row r="33" spans="9:14" s="44" customFormat="1" ht="14.25" customHeight="1" x14ac:dyDescent="0.6">
      <c r="I33" s="43"/>
      <c r="J33" s="43"/>
      <c r="K33" s="43"/>
      <c r="L33" s="43"/>
      <c r="M33" s="43"/>
      <c r="N33" s="43"/>
    </row>
    <row r="34" spans="9:14" customFormat="1" ht="26.25" customHeight="1" x14ac:dyDescent="0.65">
      <c r="I34" s="40"/>
      <c r="J34" s="40"/>
      <c r="K34" s="40"/>
      <c r="L34" s="40"/>
      <c r="M34" s="40"/>
      <c r="N34" s="40"/>
    </row>
    <row r="35" spans="9:14" customFormat="1" ht="14.25" hidden="1" customHeight="1" x14ac:dyDescent="0.65">
      <c r="I35" s="40"/>
      <c r="J35" s="40"/>
      <c r="K35" s="40"/>
      <c r="L35" s="40"/>
      <c r="M35" s="40"/>
      <c r="N35" s="40"/>
    </row>
    <row r="36" spans="9:14" customFormat="1" ht="14.25" hidden="1" customHeight="1" x14ac:dyDescent="0.65">
      <c r="I36" s="40"/>
      <c r="J36" s="40"/>
      <c r="K36" s="40"/>
      <c r="L36" s="40"/>
      <c r="M36" s="40"/>
      <c r="N36" s="40"/>
    </row>
    <row r="37" spans="9:14" customFormat="1" ht="14.25" hidden="1" customHeight="1" x14ac:dyDescent="0.65">
      <c r="I37" s="40"/>
      <c r="J37" s="40"/>
      <c r="K37" s="40"/>
      <c r="L37" s="40"/>
      <c r="M37" s="40"/>
      <c r="N37" s="40"/>
    </row>
    <row r="38" spans="9:14" customFormat="1" ht="14.25" hidden="1" customHeight="1" x14ac:dyDescent="0.65">
      <c r="I38" s="40"/>
      <c r="J38" s="40"/>
      <c r="K38" s="40"/>
      <c r="L38" s="40"/>
      <c r="M38" s="40"/>
      <c r="N38" s="40"/>
    </row>
    <row r="39" spans="9:14" customFormat="1" ht="14.25" hidden="1" customHeight="1" x14ac:dyDescent="0.65">
      <c r="I39" s="40"/>
      <c r="J39" s="40"/>
      <c r="K39" s="40"/>
      <c r="L39" s="40"/>
      <c r="M39" s="40"/>
      <c r="N39" s="40"/>
    </row>
    <row r="40" spans="9:14" customFormat="1" ht="14.25" hidden="1" customHeight="1" x14ac:dyDescent="0.65">
      <c r="I40" s="40"/>
      <c r="J40" s="40"/>
      <c r="K40" s="40"/>
      <c r="L40" s="40"/>
      <c r="M40" s="40"/>
      <c r="N40" s="40"/>
    </row>
    <row r="41" spans="9:14" customFormat="1" ht="14.25" hidden="1" customHeight="1" x14ac:dyDescent="0.65">
      <c r="I41" s="40"/>
      <c r="J41" s="40"/>
      <c r="K41" s="40"/>
      <c r="L41" s="40"/>
      <c r="M41" s="40"/>
      <c r="N41" s="40"/>
    </row>
    <row r="42" spans="9:14" customFormat="1" ht="14.25" hidden="1" customHeight="1" x14ac:dyDescent="0.65">
      <c r="I42" s="40"/>
      <c r="J42" s="40"/>
      <c r="K42" s="40"/>
      <c r="L42" s="40"/>
      <c r="M42" s="40"/>
      <c r="N42" s="40"/>
    </row>
    <row r="43" spans="9:14" customFormat="1" ht="14.25" hidden="1" customHeight="1" x14ac:dyDescent="0.65">
      <c r="I43" s="40"/>
      <c r="J43" s="40"/>
      <c r="K43" s="40"/>
      <c r="L43" s="40"/>
      <c r="M43" s="40"/>
      <c r="N43" s="40"/>
    </row>
    <row r="44" spans="9:14" customFormat="1" ht="14.25" hidden="1" customHeight="1" x14ac:dyDescent="0.65">
      <c r="I44" s="40"/>
      <c r="J44" s="40"/>
      <c r="K44" s="40"/>
      <c r="L44" s="40"/>
      <c r="M44" s="40"/>
      <c r="N44" s="40"/>
    </row>
    <row r="45" spans="9:14" customFormat="1" ht="14.25" hidden="1" customHeight="1" x14ac:dyDescent="0.65">
      <c r="I45" s="40"/>
      <c r="J45" s="40"/>
      <c r="K45" s="40"/>
      <c r="L45" s="40"/>
      <c r="M45" s="40"/>
      <c r="N45" s="40"/>
    </row>
    <row r="46" spans="9:14" customFormat="1" ht="14.25" hidden="1" customHeight="1" x14ac:dyDescent="0.65">
      <c r="I46" s="40"/>
      <c r="J46" s="40"/>
      <c r="K46" s="40"/>
      <c r="L46" s="40"/>
      <c r="M46" s="40"/>
      <c r="N46" s="40"/>
    </row>
    <row r="47" spans="9:14" customFormat="1" ht="14.25" hidden="1" customHeight="1" x14ac:dyDescent="0.65">
      <c r="I47" s="40"/>
      <c r="J47" s="40"/>
      <c r="K47" s="40"/>
      <c r="L47" s="40"/>
      <c r="M47" s="40"/>
      <c r="N47" s="40"/>
    </row>
    <row r="48" spans="9:14" customFormat="1" ht="14.25" hidden="1" customHeight="1" x14ac:dyDescent="0.65">
      <c r="I48" s="40"/>
      <c r="J48" s="40"/>
      <c r="K48" s="40"/>
      <c r="L48" s="40"/>
      <c r="M48" s="40"/>
      <c r="N48" s="40"/>
    </row>
    <row r="49" ht="14.25" hidden="1" customHeight="1" x14ac:dyDescent="0.65"/>
    <row r="50" ht="14.25" hidden="1" customHeight="1" x14ac:dyDescent="0.65"/>
    <row r="51" ht="14.25" hidden="1" customHeight="1" x14ac:dyDescent="0.65"/>
    <row r="52" ht="14.25" hidden="1" customHeight="1" x14ac:dyDescent="0.65"/>
    <row r="53" ht="14.25" hidden="1" customHeight="1" x14ac:dyDescent="0.65"/>
    <row r="54" ht="14.25" hidden="1" customHeight="1" x14ac:dyDescent="0.65"/>
    <row r="55" ht="14.25" hidden="1" customHeight="1" x14ac:dyDescent="0.65"/>
    <row r="56" ht="14.25" hidden="1" customHeight="1" x14ac:dyDescent="0.65"/>
    <row r="57" ht="14.25" hidden="1" customHeight="1" x14ac:dyDescent="0.65"/>
    <row r="58" ht="14.25" hidden="1" customHeight="1" x14ac:dyDescent="0.65"/>
    <row r="59" ht="14.25" hidden="1" customHeight="1" x14ac:dyDescent="0.65"/>
    <row r="60" ht="14.25" hidden="1" customHeight="1" x14ac:dyDescent="0.65"/>
    <row r="61" ht="14.25" hidden="1" customHeight="1" x14ac:dyDescent="0.65"/>
    <row r="62" ht="14.25" hidden="1" customHeight="1" x14ac:dyDescent="0.65"/>
    <row r="63" ht="14.25" hidden="1" customHeight="1" x14ac:dyDescent="0.65"/>
    <row r="64" ht="14.25" hidden="1" customHeight="1" x14ac:dyDescent="0.65"/>
    <row r="65" ht="14.25" hidden="1" customHeight="1" x14ac:dyDescent="0.65"/>
    <row r="66" ht="14.25" hidden="1" customHeight="1" x14ac:dyDescent="0.65"/>
    <row r="67" ht="14.25" hidden="1" customHeight="1" x14ac:dyDescent="0.65"/>
    <row r="68" ht="14.25" hidden="1" customHeight="1" x14ac:dyDescent="0.65"/>
    <row r="69" ht="14.25" hidden="1" customHeight="1" x14ac:dyDescent="0.65"/>
    <row r="70" ht="14.25" hidden="1" customHeight="1" x14ac:dyDescent="0.65"/>
    <row r="71" ht="14.25" hidden="1" customHeight="1" x14ac:dyDescent="0.65"/>
    <row r="72" ht="14.25" hidden="1" customHeight="1" x14ac:dyDescent="0.65"/>
    <row r="73" ht="14.25" hidden="1" customHeight="1" x14ac:dyDescent="0.65"/>
    <row r="74" ht="14.25" hidden="1" customHeight="1" x14ac:dyDescent="0.65"/>
    <row r="75" ht="14.25" hidden="1" customHeight="1" x14ac:dyDescent="0.65"/>
    <row r="76" ht="14.25" hidden="1" customHeight="1" x14ac:dyDescent="0.65"/>
    <row r="77" ht="14.25" hidden="1" customHeight="1" x14ac:dyDescent="0.65"/>
    <row r="78" ht="14.25" hidden="1" customHeight="1" x14ac:dyDescent="0.65"/>
    <row r="79" ht="14.25" hidden="1" customHeight="1" x14ac:dyDescent="0.65"/>
    <row r="80" ht="14.25" hidden="1" customHeight="1" x14ac:dyDescent="0.65"/>
    <row r="81" ht="14.25" hidden="1" customHeight="1" x14ac:dyDescent="0.65"/>
    <row r="82" ht="14.25" hidden="1" customHeight="1" x14ac:dyDescent="0.65"/>
    <row r="83" ht="14.25" hidden="1" customHeight="1" x14ac:dyDescent="0.65"/>
    <row r="84" ht="14.25" hidden="1" customHeight="1" x14ac:dyDescent="0.65"/>
    <row r="85" ht="14.25" hidden="1" customHeight="1" x14ac:dyDescent="0.65"/>
    <row r="86" ht="14.25" hidden="1" customHeight="1" x14ac:dyDescent="0.65"/>
    <row r="87" ht="14.25" hidden="1" customHeight="1" x14ac:dyDescent="0.65"/>
    <row r="88" ht="14.25" hidden="1" customHeight="1" x14ac:dyDescent="0.65"/>
    <row r="89" ht="14.25" hidden="1" customHeight="1" x14ac:dyDescent="0.65"/>
    <row r="90" ht="14.25" hidden="1" customHeight="1" x14ac:dyDescent="0.65"/>
    <row r="91" ht="14.25" hidden="1" customHeight="1" x14ac:dyDescent="0.65"/>
    <row r="92" ht="14.25" hidden="1" customHeight="1" x14ac:dyDescent="0.65"/>
    <row r="93" ht="14.25" hidden="1" customHeight="1" x14ac:dyDescent="0.65"/>
    <row r="94" ht="14.25" hidden="1" customHeight="1" x14ac:dyDescent="0.65"/>
    <row r="95" ht="14.25" hidden="1" customHeight="1" x14ac:dyDescent="0.65"/>
    <row r="96" ht="14.25" hidden="1" customHeight="1" x14ac:dyDescent="0.65"/>
    <row r="97" ht="14.25" hidden="1" customHeight="1" x14ac:dyDescent="0.65"/>
    <row r="98" ht="14.25" hidden="1" customHeight="1" x14ac:dyDescent="0.65"/>
    <row r="99" ht="14.25" hidden="1" customHeight="1" x14ac:dyDescent="0.65"/>
    <row r="100" ht="14.25" hidden="1" customHeight="1" x14ac:dyDescent="0.65"/>
    <row r="101" ht="13.9" hidden="1" customHeight="1" x14ac:dyDescent="0.65"/>
    <row r="102" ht="13.9" hidden="1" customHeight="1" x14ac:dyDescent="0.65"/>
    <row r="103" ht="13.9" hidden="1" customHeight="1" x14ac:dyDescent="0.65"/>
    <row r="104" ht="13.9" hidden="1" customHeight="1" x14ac:dyDescent="0.65"/>
    <row r="105" ht="13.9" hidden="1" customHeight="1" x14ac:dyDescent="0.65"/>
    <row r="106" ht="13.9" hidden="1" customHeight="1" x14ac:dyDescent="0.65"/>
    <row r="107" ht="13.9" hidden="1" customHeight="1" x14ac:dyDescent="0.65"/>
    <row r="108" ht="13.9" hidden="1" customHeight="1" x14ac:dyDescent="0.65"/>
    <row r="109" ht="13.9" hidden="1" customHeight="1" x14ac:dyDescent="0.65"/>
    <row r="110" ht="13.9" hidden="1" customHeight="1" x14ac:dyDescent="0.65"/>
    <row r="111" ht="13.9" hidden="1" customHeight="1" x14ac:dyDescent="0.65"/>
    <row r="112" ht="13.9" hidden="1" customHeight="1" x14ac:dyDescent="0.65"/>
    <row r="113" ht="13.9" hidden="1" customHeight="1" x14ac:dyDescent="0.65"/>
    <row r="114" ht="13.9" hidden="1" customHeight="1" x14ac:dyDescent="0.65"/>
    <row r="115" ht="13.9" hidden="1" customHeight="1" x14ac:dyDescent="0.65"/>
    <row r="116" ht="13.9" hidden="1" customHeight="1" x14ac:dyDescent="0.65"/>
    <row r="117" ht="13.9" hidden="1" customHeight="1" x14ac:dyDescent="0.65"/>
    <row r="118" ht="13.9" hidden="1" customHeight="1" x14ac:dyDescent="0.65"/>
    <row r="119" ht="13.9" hidden="1" customHeight="1" x14ac:dyDescent="0.65"/>
    <row r="120" ht="13.9" hidden="1" customHeight="1" x14ac:dyDescent="0.65"/>
    <row r="121" ht="13.9" hidden="1" customHeight="1" x14ac:dyDescent="0.65"/>
    <row r="122" ht="13.9" hidden="1" customHeight="1" x14ac:dyDescent="0.65"/>
    <row r="123" ht="13.9" hidden="1" customHeight="1" x14ac:dyDescent="0.65"/>
    <row r="124" ht="13.9" hidden="1" customHeight="1" x14ac:dyDescent="0.65"/>
  </sheetData>
  <sheetProtection algorithmName="SHA-512" hashValue="b36YOkW+12gtI21L6Qhrs27Q/IGbNoSSLiciF9PSr7F6MTuAGdjWTOD8Hr0/v+4sl4s+LTia5DcIktwJGTapOQ==" saltValue="NXk3P/RLVRc2bicbUHNugA==" spinCount="100000" sheet="1" objects="1" scenarios="1"/>
  <mergeCells count="14">
    <mergeCell ref="M8:M9"/>
    <mergeCell ref="M11:M12"/>
    <mergeCell ref="I20:I21"/>
    <mergeCell ref="K20:K21"/>
    <mergeCell ref="K11:K12"/>
    <mergeCell ref="I14:I15"/>
    <mergeCell ref="K14:K15"/>
    <mergeCell ref="I17:I18"/>
    <mergeCell ref="K17:K18"/>
    <mergeCell ref="I23:I24"/>
    <mergeCell ref="K23:K24"/>
    <mergeCell ref="I8:I9"/>
    <mergeCell ref="K8:K9"/>
    <mergeCell ref="I11:I12"/>
  </mergeCells>
  <hyperlinks>
    <hyperlink ref="I8:I9" location="Übersicht!A1" display="Übersicht" xr:uid="{98886205-65E9-4C5E-A105-23EA1F8CE2E7}"/>
    <hyperlink ref="I14:I15" location="'Vergleich Strom 2023 Bas.''21'!A1" display="Vergleich Strom 2023 Bas.'21" xr:uid="{867EB163-E625-4722-A177-0E894752ED8A}"/>
    <hyperlink ref="I20:I21" location="'Vergleich Gas 2023 Basis 2021'!A1" display="Vergleich Gas 2023 Basis 2021" xr:uid="{A3ADB561-073D-4279-B8C7-1DE489A469DD}"/>
    <hyperlink ref="I23:I24" location="'Preisindizes Gas 2023 Bas.''21'!A1" display="Preisindizes Gas 2023 Bas.'21" xr:uid="{F7718E1B-770E-4A91-9B3B-177284031E3E}"/>
    <hyperlink ref="K8:K9" location="'Basisreihen Destatis 2023 B.''21'!A1" display="Basisreihen Destatis 2023 B.'21" xr:uid="{530F25B3-86FD-4E76-ACE9-78CAA61D3AD1}"/>
    <hyperlink ref="K11:K12" location="'Grafik Entwicklung 2023 Bas.''21'!A1" display="Grafik Entwicklung 2023 Bas.'21" xr:uid="{BE471441-B841-4DCA-91EB-5FAA489E578B}"/>
    <hyperlink ref="K14:K15" location="'Vergleich Strom 2023 Basis 2015'!A1" display="Vergleich Strom 2023 Basis 2015" xr:uid="{7525FEB2-E16D-4D10-ACC6-B4B07D6C1B81}"/>
    <hyperlink ref="K23:K24" location="'Preisindizes Gas 2023 Bas.''15'!A1" display="Preisindizes Gas 2023 Bas.'15" xr:uid="{10389747-A469-4F3D-95DC-B09655986B27}"/>
    <hyperlink ref="K20:K21" location="'Vergleich Gas 2023 Basis 2015'!A1" display="Vergleich Gas 2023 Basis 2015" xr:uid="{EC9FE4F5-2AAD-4D50-A3F8-C46B23502F59}"/>
    <hyperlink ref="I11:I12" location="Vorgehensweise!A1" display="Vorgehensweise" xr:uid="{27D8A514-0991-443F-AFC9-7E64C327C457}"/>
    <hyperlink ref="E20" r:id="rId1" xr:uid="{030EAE1A-ABDF-4398-BAAF-3CA20ED8F4A2}"/>
    <hyperlink ref="E18" r:id="rId2" xr:uid="{22382919-4864-477B-A4BA-EED863AD556C}"/>
    <hyperlink ref="E14" r:id="rId3" xr:uid="{F38EDCAE-3F24-4B4E-B934-0EA4FFF4A0C7}"/>
    <hyperlink ref="E16" r:id="rId4" xr:uid="{D578E43C-4347-4D37-8B3D-63973082C7AA}"/>
    <hyperlink ref="I17:I18" location="'Preisindizes Strom 2023 Bas.''21'!A1" display="Preisindizes Strom 2023 Bas.'21" xr:uid="{D1045E85-2F48-4FE3-B405-B7615C5046FF}"/>
    <hyperlink ref="K17:K18" location="'Preisindizes Strom 2023 Bas.''15'!A1" display="Preisindizes Strom 2023 Bas.'15" xr:uid="{9CC39D62-4475-4C60-8111-301AC9E915C8}"/>
    <hyperlink ref="M8:M9" location="'Basisreihen Destatis 2023 B.''15'!A1" display="Basisreihen Destatis 2023 B.'15" xr:uid="{8D1556CA-53EB-4B66-83A2-5A758FE10AEC}"/>
    <hyperlink ref="M11:M12" location="'Grafik Entwicklung 2023 Bas.''15'!A1" display="Grafik Entwicklung 2023 Bas.'15" xr:uid="{82A43127-B4E6-414B-A9B1-64ACF9D4F96D}"/>
    <hyperlink ref="E12" r:id="rId5" xr:uid="{6E776286-46B4-46D7-82FD-4046A36F9878}"/>
  </hyperlinks>
  <pageMargins left="0.25" right="0.25" top="0.75" bottom="0.75" header="0.3" footer="0.3"/>
  <pageSetup paperSize="9" scale="74" orientation="landscape" horizontalDpi="4294967292" r:id="rId6"/>
  <headerFooter>
    <oddFooter>&amp;L&amp;"Arial,Standard"&amp;9&amp;K00-048&amp;F / &amp;A&amp;C&amp;"Arial,Standard"&amp;9&amp;K00-048&amp;D&amp;R&amp;"Arial,Standard"&amp;9&amp;K00-048&amp;P von &amp;N</odd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D250A-AF18-4C74-ADE6-8FE41E91D286}">
  <sheetPr codeName="Tabelle2">
    <tabColor theme="0"/>
    <pageSetUpPr fitToPage="1"/>
  </sheetPr>
  <dimension ref="A1:U61"/>
  <sheetViews>
    <sheetView zoomScale="85" zoomScaleNormal="85" workbookViewId="0">
      <pane ySplit="7" topLeftCell="A8" activePane="bottomLeft" state="frozen"/>
      <selection activeCell="M11" sqref="M11:M12"/>
      <selection pane="bottomLeft" activeCell="B59" sqref="B59"/>
    </sheetView>
  </sheetViews>
  <sheetFormatPr baseColWidth="10" defaultColWidth="11.40625" defaultRowHeight="13" x14ac:dyDescent="0.6"/>
  <cols>
    <col min="1" max="1" width="6.7265625" style="1" customWidth="1"/>
    <col min="2" max="2" width="76.40625" style="1" customWidth="1"/>
    <col min="3" max="3" width="52.40625" style="1" customWidth="1"/>
    <col min="4" max="5" width="30.7265625" style="1" customWidth="1"/>
    <col min="6" max="11" width="12.7265625" style="1" customWidth="1"/>
    <col min="12" max="12" width="100.7265625" style="1" customWidth="1"/>
    <col min="13" max="13" width="117.1328125" style="1" bestFit="1" customWidth="1"/>
    <col min="14" max="16384" width="11.40625" style="1"/>
  </cols>
  <sheetData>
    <row r="1" spans="1:21" x14ac:dyDescent="0.6">
      <c r="A1" s="59"/>
    </row>
    <row r="2" spans="1:21" x14ac:dyDescent="0.6">
      <c r="A2" s="59"/>
    </row>
    <row r="3" spans="1:21" x14ac:dyDescent="0.6">
      <c r="A3" s="57" t="str">
        <f>Start!$C$6</f>
        <v>Preisindizes nach § 6a Gas-&amp; StromNEV für 2023</v>
      </c>
    </row>
    <row r="4" spans="1:21" x14ac:dyDescent="0.6">
      <c r="A4" s="58" t="s">
        <v>452</v>
      </c>
    </row>
    <row r="5" spans="1:21" ht="14.25" x14ac:dyDescent="0.65">
      <c r="A5" s="58" t="s">
        <v>95</v>
      </c>
      <c r="B5" s="55" t="s">
        <v>0</v>
      </c>
    </row>
    <row r="7" spans="1:21" ht="68.25" customHeight="1" x14ac:dyDescent="0.6">
      <c r="B7" s="4" t="s">
        <v>1</v>
      </c>
      <c r="C7" s="5" t="s">
        <v>2</v>
      </c>
      <c r="D7" s="5" t="s">
        <v>3</v>
      </c>
      <c r="E7" s="5" t="s">
        <v>4</v>
      </c>
      <c r="F7" s="5" t="s">
        <v>5</v>
      </c>
      <c r="G7" s="5" t="s">
        <v>450</v>
      </c>
      <c r="H7" s="5" t="s">
        <v>383</v>
      </c>
      <c r="I7" s="6" t="s">
        <v>384</v>
      </c>
      <c r="J7" s="6" t="s">
        <v>6</v>
      </c>
      <c r="K7" s="6" t="s">
        <v>7</v>
      </c>
      <c r="L7" s="56" t="s">
        <v>8</v>
      </c>
      <c r="M7" s="6" t="s">
        <v>9</v>
      </c>
    </row>
    <row r="8" spans="1:21" x14ac:dyDescent="0.6">
      <c r="B8" s="7"/>
      <c r="C8" s="7"/>
      <c r="D8" s="7"/>
      <c r="E8" s="7"/>
      <c r="F8" s="7"/>
      <c r="G8" s="7"/>
      <c r="H8" s="7"/>
      <c r="I8" s="7"/>
      <c r="J8" s="7"/>
      <c r="K8" s="7"/>
      <c r="L8" s="7"/>
      <c r="M8" s="7"/>
    </row>
    <row r="9" spans="1:21" x14ac:dyDescent="0.6">
      <c r="B9" s="8" t="s">
        <v>10</v>
      </c>
      <c r="C9" s="7"/>
      <c r="D9" s="7"/>
      <c r="E9" s="7"/>
      <c r="F9" s="7"/>
      <c r="G9" s="7"/>
      <c r="H9" s="7"/>
      <c r="I9" s="7"/>
      <c r="J9" s="7"/>
      <c r="K9" s="7"/>
      <c r="L9" s="7"/>
      <c r="M9" s="7"/>
    </row>
    <row r="10" spans="1:21" ht="26" x14ac:dyDescent="0.6">
      <c r="B10" s="9" t="s">
        <v>11</v>
      </c>
      <c r="C10" s="10" t="s">
        <v>12</v>
      </c>
      <c r="D10" s="10" t="s">
        <v>13</v>
      </c>
      <c r="E10" s="11" t="s">
        <v>14</v>
      </c>
      <c r="F10" s="10"/>
      <c r="G10" s="12">
        <v>2021</v>
      </c>
      <c r="H10" s="280">
        <v>2015</v>
      </c>
      <c r="I10" s="280">
        <v>2015</v>
      </c>
      <c r="J10" s="281">
        <v>2010</v>
      </c>
      <c r="K10" s="280">
        <v>2010</v>
      </c>
      <c r="L10" s="275"/>
      <c r="M10" s="15" t="s">
        <v>15</v>
      </c>
    </row>
    <row r="11" spans="1:21" ht="39" x14ac:dyDescent="0.6">
      <c r="B11" s="16" t="s">
        <v>16</v>
      </c>
      <c r="C11" s="17" t="s">
        <v>12</v>
      </c>
      <c r="D11" s="17" t="s">
        <v>17</v>
      </c>
      <c r="E11" s="18" t="s">
        <v>18</v>
      </c>
      <c r="F11" s="17"/>
      <c r="G11" s="12">
        <v>2021</v>
      </c>
      <c r="H11" s="19">
        <v>2015</v>
      </c>
      <c r="I11" s="19">
        <v>2015</v>
      </c>
      <c r="J11" s="20">
        <v>2010</v>
      </c>
      <c r="K11" s="19">
        <v>2010</v>
      </c>
      <c r="L11" s="304"/>
      <c r="M11" s="22" t="s">
        <v>19</v>
      </c>
    </row>
    <row r="12" spans="1:21" x14ac:dyDescent="0.6">
      <c r="B12" s="16" t="s">
        <v>20</v>
      </c>
      <c r="C12" s="17" t="s">
        <v>21</v>
      </c>
      <c r="D12" s="17" t="s">
        <v>22</v>
      </c>
      <c r="E12" s="18" t="s">
        <v>23</v>
      </c>
      <c r="F12" s="17"/>
      <c r="G12" s="12">
        <v>2021</v>
      </c>
      <c r="H12" s="19">
        <v>2015</v>
      </c>
      <c r="I12" s="19">
        <v>2015</v>
      </c>
      <c r="J12" s="20">
        <v>2010</v>
      </c>
      <c r="K12" s="26">
        <v>2010</v>
      </c>
      <c r="L12" s="304" t="s">
        <v>387</v>
      </c>
      <c r="M12" s="22" t="s">
        <v>24</v>
      </c>
    </row>
    <row r="13" spans="1:21" x14ac:dyDescent="0.6">
      <c r="B13" s="16" t="s">
        <v>25</v>
      </c>
      <c r="C13" s="17" t="s">
        <v>21</v>
      </c>
      <c r="D13" s="17" t="s">
        <v>26</v>
      </c>
      <c r="E13" s="18" t="s">
        <v>27</v>
      </c>
      <c r="F13" s="17"/>
      <c r="G13" s="12">
        <v>2021</v>
      </c>
      <c r="H13" s="19">
        <v>2015</v>
      </c>
      <c r="I13" s="19">
        <v>2015</v>
      </c>
      <c r="J13" s="20">
        <v>2010</v>
      </c>
      <c r="K13" s="19">
        <v>2010</v>
      </c>
      <c r="L13" s="21" t="s">
        <v>120</v>
      </c>
      <c r="M13" s="22" t="s">
        <v>28</v>
      </c>
    </row>
    <row r="14" spans="1:21" ht="26" x14ac:dyDescent="0.6">
      <c r="B14" s="16" t="s">
        <v>29</v>
      </c>
      <c r="C14" s="17" t="s">
        <v>21</v>
      </c>
      <c r="D14" s="17" t="s">
        <v>30</v>
      </c>
      <c r="E14" s="18" t="s">
        <v>31</v>
      </c>
      <c r="F14" s="17"/>
      <c r="G14" s="12">
        <v>2021</v>
      </c>
      <c r="H14" s="19">
        <v>2015</v>
      </c>
      <c r="I14" s="19">
        <v>2015</v>
      </c>
      <c r="J14" s="20">
        <v>2010</v>
      </c>
      <c r="K14" s="20">
        <v>2010</v>
      </c>
      <c r="L14" s="21" t="s">
        <v>388</v>
      </c>
      <c r="M14" s="22" t="s">
        <v>28</v>
      </c>
    </row>
    <row r="15" spans="1:21" x14ac:dyDescent="0.6">
      <c r="B15" s="23" t="s">
        <v>32</v>
      </c>
      <c r="C15" s="24" t="s">
        <v>21</v>
      </c>
      <c r="D15" s="24" t="s">
        <v>33</v>
      </c>
      <c r="E15" s="25" t="s">
        <v>34</v>
      </c>
      <c r="F15" s="24"/>
      <c r="G15" s="26"/>
      <c r="H15" s="27"/>
      <c r="I15" s="27"/>
      <c r="J15" s="27">
        <v>2010</v>
      </c>
      <c r="K15" s="27">
        <v>2010</v>
      </c>
      <c r="L15" s="24" t="s">
        <v>389</v>
      </c>
      <c r="M15" s="63" t="s">
        <v>28</v>
      </c>
    </row>
    <row r="16" spans="1:21" x14ac:dyDescent="0.6">
      <c r="B16" s="23" t="s">
        <v>32</v>
      </c>
      <c r="C16" s="24" t="s">
        <v>21</v>
      </c>
      <c r="D16" s="7" t="s">
        <v>119</v>
      </c>
      <c r="E16" s="69" t="s">
        <v>34</v>
      </c>
      <c r="F16" s="39"/>
      <c r="G16" s="62">
        <v>2021</v>
      </c>
      <c r="H16" s="62">
        <v>2015</v>
      </c>
      <c r="I16" s="62">
        <v>2015</v>
      </c>
      <c r="J16" s="62"/>
      <c r="K16" s="62"/>
      <c r="L16" s="39" t="s">
        <v>390</v>
      </c>
      <c r="M16" s="70" t="s">
        <v>121</v>
      </c>
      <c r="U16" s="275"/>
    </row>
    <row r="17" spans="2:13" x14ac:dyDescent="0.6">
      <c r="B17" s="7"/>
      <c r="C17" s="7"/>
      <c r="D17" s="7"/>
      <c r="E17" s="30"/>
      <c r="F17" s="7"/>
      <c r="G17" s="31"/>
      <c r="H17" s="31"/>
      <c r="I17" s="31"/>
      <c r="J17" s="31"/>
      <c r="K17" s="31"/>
      <c r="L17" s="7"/>
      <c r="M17" s="7"/>
    </row>
    <row r="18" spans="2:13" x14ac:dyDescent="0.6">
      <c r="B18" s="8" t="s">
        <v>35</v>
      </c>
      <c r="C18" s="7"/>
      <c r="D18" s="7"/>
      <c r="E18" s="30"/>
      <c r="F18" s="7"/>
      <c r="G18" s="31"/>
      <c r="H18" s="31"/>
      <c r="I18" s="31"/>
      <c r="J18" s="31"/>
      <c r="K18" s="31"/>
      <c r="L18" s="7"/>
      <c r="M18" s="7"/>
    </row>
    <row r="19" spans="2:13" x14ac:dyDescent="0.6">
      <c r="B19" s="32" t="s">
        <v>36</v>
      </c>
      <c r="C19" s="7"/>
      <c r="D19" s="7"/>
      <c r="E19" s="30"/>
      <c r="F19" s="7"/>
      <c r="G19" s="31"/>
      <c r="H19" s="31"/>
      <c r="I19" s="31"/>
      <c r="J19" s="31"/>
      <c r="K19" s="31"/>
      <c r="L19" s="7"/>
      <c r="M19" s="7"/>
    </row>
    <row r="20" spans="2:13" ht="26" x14ac:dyDescent="0.6">
      <c r="B20" s="9" t="s">
        <v>37</v>
      </c>
      <c r="C20" s="10" t="s">
        <v>12</v>
      </c>
      <c r="D20" s="10" t="s">
        <v>13</v>
      </c>
      <c r="E20" s="11" t="s">
        <v>38</v>
      </c>
      <c r="F20" s="284" t="s">
        <v>39</v>
      </c>
      <c r="G20" s="284">
        <v>2021</v>
      </c>
      <c r="H20" s="12">
        <v>2015</v>
      </c>
      <c r="I20" s="12">
        <v>2015</v>
      </c>
      <c r="J20" s="13">
        <v>2010</v>
      </c>
      <c r="K20" s="12">
        <v>2005</v>
      </c>
      <c r="L20" s="275"/>
      <c r="M20" s="15" t="s">
        <v>15</v>
      </c>
    </row>
    <row r="21" spans="2:13" ht="26" x14ac:dyDescent="0.6">
      <c r="B21" s="16" t="s">
        <v>40</v>
      </c>
      <c r="C21" s="17" t="s">
        <v>12</v>
      </c>
      <c r="D21" s="17" t="s">
        <v>17</v>
      </c>
      <c r="E21" s="18" t="s">
        <v>41</v>
      </c>
      <c r="F21" s="285" t="s">
        <v>39</v>
      </c>
      <c r="G21" s="285">
        <v>2021</v>
      </c>
      <c r="H21" s="19">
        <v>2015</v>
      </c>
      <c r="I21" s="19">
        <v>2015</v>
      </c>
      <c r="J21" s="20">
        <v>2010</v>
      </c>
      <c r="K21" s="19">
        <v>2005</v>
      </c>
      <c r="L21" s="304"/>
      <c r="M21" s="22" t="s">
        <v>19</v>
      </c>
    </row>
    <row r="22" spans="2:13" ht="26" x14ac:dyDescent="0.6">
      <c r="B22" s="23" t="s">
        <v>42</v>
      </c>
      <c r="C22" s="24" t="s">
        <v>12</v>
      </c>
      <c r="D22" s="24" t="s">
        <v>43</v>
      </c>
      <c r="E22" s="25" t="s">
        <v>44</v>
      </c>
      <c r="F22" s="286" t="s">
        <v>45</v>
      </c>
      <c r="G22" s="286">
        <v>1913</v>
      </c>
      <c r="H22" s="26">
        <v>1913</v>
      </c>
      <c r="I22" s="26">
        <v>1913</v>
      </c>
      <c r="J22" s="27">
        <v>1913</v>
      </c>
      <c r="K22" s="26">
        <v>1913</v>
      </c>
      <c r="L22" s="305" t="s">
        <v>46</v>
      </c>
      <c r="M22" s="29" t="s">
        <v>47</v>
      </c>
    </row>
    <row r="23" spans="2:13" x14ac:dyDescent="0.6">
      <c r="B23" s="7"/>
      <c r="C23" s="7"/>
      <c r="D23" s="7"/>
      <c r="E23" s="30"/>
      <c r="F23" s="31"/>
      <c r="G23" s="31"/>
      <c r="H23" s="31"/>
      <c r="I23" s="31"/>
      <c r="J23" s="31"/>
      <c r="K23" s="31"/>
      <c r="L23" s="7"/>
      <c r="M23" s="7"/>
    </row>
    <row r="24" spans="2:13" x14ac:dyDescent="0.6">
      <c r="B24" s="8" t="s">
        <v>48</v>
      </c>
      <c r="C24" s="7"/>
      <c r="D24" s="7"/>
      <c r="E24" s="30"/>
      <c r="F24" s="31"/>
      <c r="G24" s="31"/>
      <c r="H24" s="31"/>
      <c r="I24" s="31"/>
      <c r="J24" s="31"/>
      <c r="K24" s="31"/>
      <c r="L24" s="7"/>
      <c r="M24" s="7"/>
    </row>
    <row r="25" spans="2:13" x14ac:dyDescent="0.6">
      <c r="B25" s="9" t="s">
        <v>49</v>
      </c>
      <c r="C25" s="10" t="s">
        <v>21</v>
      </c>
      <c r="D25" s="10" t="s">
        <v>50</v>
      </c>
      <c r="E25" s="11" t="s">
        <v>51</v>
      </c>
      <c r="F25" s="12" t="s">
        <v>52</v>
      </c>
      <c r="G25" s="12">
        <v>2000</v>
      </c>
      <c r="H25" s="12">
        <v>2000</v>
      </c>
      <c r="I25" s="13">
        <v>2000</v>
      </c>
      <c r="J25" s="13">
        <v>2000</v>
      </c>
      <c r="K25" s="13">
        <v>2000</v>
      </c>
      <c r="L25" s="39" t="s">
        <v>377</v>
      </c>
      <c r="M25" s="14"/>
    </row>
    <row r="26" spans="2:13" x14ac:dyDescent="0.6">
      <c r="B26" s="16" t="s">
        <v>53</v>
      </c>
      <c r="C26" s="17" t="s">
        <v>21</v>
      </c>
      <c r="D26" s="17" t="s">
        <v>54</v>
      </c>
      <c r="E26" s="18" t="s">
        <v>55</v>
      </c>
      <c r="F26" s="19" t="s">
        <v>56</v>
      </c>
      <c r="G26" s="19">
        <v>2000</v>
      </c>
      <c r="H26" s="19">
        <v>2000</v>
      </c>
      <c r="I26" s="20">
        <v>2000</v>
      </c>
      <c r="J26" s="20">
        <v>2000</v>
      </c>
      <c r="K26" s="20">
        <v>2000</v>
      </c>
      <c r="L26" s="21"/>
      <c r="M26" s="21"/>
    </row>
    <row r="27" spans="2:13" x14ac:dyDescent="0.6">
      <c r="B27" s="16" t="s">
        <v>57</v>
      </c>
      <c r="C27" s="17" t="s">
        <v>21</v>
      </c>
      <c r="D27" s="17" t="s">
        <v>58</v>
      </c>
      <c r="E27" s="18" t="s">
        <v>59</v>
      </c>
      <c r="F27" s="19">
        <v>1968</v>
      </c>
      <c r="G27" s="19">
        <v>1991</v>
      </c>
      <c r="H27" s="19">
        <v>1991</v>
      </c>
      <c r="I27" s="20">
        <v>1991</v>
      </c>
      <c r="J27" s="20">
        <v>1991</v>
      </c>
      <c r="K27" s="20">
        <v>1991</v>
      </c>
      <c r="L27" s="21"/>
      <c r="M27" s="21"/>
    </row>
    <row r="28" spans="2:13" x14ac:dyDescent="0.6">
      <c r="B28" s="16" t="s">
        <v>60</v>
      </c>
      <c r="C28" s="17" t="s">
        <v>21</v>
      </c>
      <c r="D28" s="17" t="s">
        <v>61</v>
      </c>
      <c r="E28" s="18" t="s">
        <v>62</v>
      </c>
      <c r="F28" s="19" t="s">
        <v>63</v>
      </c>
      <c r="G28" s="19">
        <v>1991</v>
      </c>
      <c r="H28" s="19">
        <v>1991</v>
      </c>
      <c r="I28" s="20">
        <v>1991</v>
      </c>
      <c r="J28" s="20">
        <v>1991</v>
      </c>
      <c r="K28" s="20">
        <v>1991</v>
      </c>
      <c r="L28" s="21"/>
      <c r="M28" s="21"/>
    </row>
    <row r="29" spans="2:13" x14ac:dyDescent="0.6">
      <c r="B29" s="64" t="s">
        <v>64</v>
      </c>
      <c r="C29" s="65" t="s">
        <v>21</v>
      </c>
      <c r="D29" s="65" t="s">
        <v>65</v>
      </c>
      <c r="E29" s="66" t="s">
        <v>66</v>
      </c>
      <c r="F29" s="67" t="s">
        <v>63</v>
      </c>
      <c r="G29" s="67">
        <v>1991</v>
      </c>
      <c r="H29" s="67">
        <v>1991</v>
      </c>
      <c r="I29" s="67">
        <v>1991</v>
      </c>
      <c r="J29" s="67">
        <v>1991</v>
      </c>
      <c r="K29" s="67">
        <v>1991</v>
      </c>
      <c r="L29" s="65"/>
      <c r="M29" s="68"/>
    </row>
    <row r="30" spans="2:13" x14ac:dyDescent="0.6">
      <c r="B30" s="16" t="s">
        <v>67</v>
      </c>
      <c r="C30" s="17" t="s">
        <v>21</v>
      </c>
      <c r="D30" s="17" t="s">
        <v>68</v>
      </c>
      <c r="E30" s="18" t="s">
        <v>69</v>
      </c>
      <c r="F30" s="19" t="s">
        <v>70</v>
      </c>
      <c r="G30" s="19">
        <v>1991</v>
      </c>
      <c r="H30" s="19">
        <v>1991</v>
      </c>
      <c r="I30" s="20">
        <v>1991</v>
      </c>
      <c r="J30" s="20">
        <v>1991</v>
      </c>
      <c r="K30" s="20">
        <v>1991</v>
      </c>
      <c r="L30" s="21"/>
      <c r="M30" s="21"/>
    </row>
    <row r="31" spans="2:13" ht="26" x14ac:dyDescent="0.6">
      <c r="B31" s="23" t="s">
        <v>71</v>
      </c>
      <c r="C31" s="24" t="s">
        <v>21</v>
      </c>
      <c r="D31" s="24" t="s">
        <v>72</v>
      </c>
      <c r="E31" s="25" t="s">
        <v>73</v>
      </c>
      <c r="F31" s="286" t="s">
        <v>74</v>
      </c>
      <c r="G31" s="26">
        <v>2021</v>
      </c>
      <c r="H31" s="26">
        <v>2015</v>
      </c>
      <c r="I31" s="26">
        <v>2015</v>
      </c>
      <c r="J31" s="27">
        <v>2010</v>
      </c>
      <c r="K31" s="27">
        <v>2010</v>
      </c>
      <c r="L31" s="28" t="s">
        <v>75</v>
      </c>
      <c r="M31" s="29" t="s">
        <v>76</v>
      </c>
    </row>
    <row r="34" spans="2:2" x14ac:dyDescent="0.6">
      <c r="B34" s="3" t="s">
        <v>77</v>
      </c>
    </row>
    <row r="36" spans="2:2" x14ac:dyDescent="0.6">
      <c r="B36" s="33" t="s">
        <v>454</v>
      </c>
    </row>
    <row r="37" spans="2:2" x14ac:dyDescent="0.6">
      <c r="B37" s="33" t="s">
        <v>455</v>
      </c>
    </row>
    <row r="39" spans="2:2" x14ac:dyDescent="0.6">
      <c r="B39" s="33" t="s">
        <v>100</v>
      </c>
    </row>
    <row r="40" spans="2:2" x14ac:dyDescent="0.6">
      <c r="B40" s="1" t="s">
        <v>101</v>
      </c>
    </row>
    <row r="41" spans="2:2" x14ac:dyDescent="0.6">
      <c r="B41" s="1" t="s">
        <v>102</v>
      </c>
    </row>
    <row r="42" spans="2:2" x14ac:dyDescent="0.6">
      <c r="B42" s="1" t="s">
        <v>103</v>
      </c>
    </row>
    <row r="43" spans="2:2" x14ac:dyDescent="0.6">
      <c r="B43" s="1" t="s">
        <v>104</v>
      </c>
    </row>
    <row r="45" spans="2:2" x14ac:dyDescent="0.6">
      <c r="B45" s="1" t="s">
        <v>105</v>
      </c>
    </row>
    <row r="46" spans="2:2" x14ac:dyDescent="0.6">
      <c r="B46" s="1" t="s">
        <v>106</v>
      </c>
    </row>
    <row r="48" spans="2:2" x14ac:dyDescent="0.6">
      <c r="B48" s="1" t="s">
        <v>107</v>
      </c>
    </row>
    <row r="49" spans="2:2" x14ac:dyDescent="0.6">
      <c r="B49" s="1" t="s">
        <v>108</v>
      </c>
    </row>
    <row r="50" spans="2:2" x14ac:dyDescent="0.6">
      <c r="B50" s="1" t="s">
        <v>109</v>
      </c>
    </row>
    <row r="51" spans="2:2" x14ac:dyDescent="0.6">
      <c r="B51" s="1" t="s">
        <v>110</v>
      </c>
    </row>
    <row r="52" spans="2:2" x14ac:dyDescent="0.6">
      <c r="B52" s="1" t="s">
        <v>111</v>
      </c>
    </row>
    <row r="54" spans="2:2" x14ac:dyDescent="0.6">
      <c r="B54" s="1" t="s">
        <v>112</v>
      </c>
    </row>
    <row r="55" spans="2:2" x14ac:dyDescent="0.6">
      <c r="B55" s="1" t="s">
        <v>113</v>
      </c>
    </row>
    <row r="57" spans="2:2" x14ac:dyDescent="0.6">
      <c r="B57" s="33" t="s">
        <v>114</v>
      </c>
    </row>
    <row r="58" spans="2:2" x14ac:dyDescent="0.6">
      <c r="B58" s="1" t="s">
        <v>115</v>
      </c>
    </row>
    <row r="59" spans="2:2" x14ac:dyDescent="0.6">
      <c r="B59" s="1" t="s">
        <v>116</v>
      </c>
    </row>
    <row r="60" spans="2:2" x14ac:dyDescent="0.6">
      <c r="B60" s="1" t="s">
        <v>117</v>
      </c>
    </row>
    <row r="61" spans="2:2" x14ac:dyDescent="0.6">
      <c r="B61" s="1" t="s">
        <v>118</v>
      </c>
    </row>
  </sheetData>
  <sheetProtection algorithmName="SHA-512" hashValue="eSpGFA/O0es1dnzkRpzSlMVFae9IDF6guTSd6e93dYwep6QksAxtJndsegO5489S25DEc+vAqVdhmDc8NcvblQ==" saltValue="x/sqmRtlxuZv1kUbO5AwrQ==" spinCount="100000" sheet="1" objects="1" scenarios="1"/>
  <hyperlinks>
    <hyperlink ref="M10" r:id="rId1" xr:uid="{9AA55F87-4D2A-42D9-AEB5-AA387826790B}"/>
    <hyperlink ref="M11" r:id="rId2" xr:uid="{513B57AE-0DF3-403D-BD3D-ADA562791224}"/>
    <hyperlink ref="M13" r:id="rId3" xr:uid="{B69794A4-E637-4C88-ACC6-5E82CF93FEC7}"/>
    <hyperlink ref="M14" r:id="rId4" xr:uid="{ED44E4D2-A68E-4353-A720-8F7D418342E7}"/>
    <hyperlink ref="M15" r:id="rId5" xr:uid="{49B1B971-2DE4-4E3E-A7B9-49621E0F7EED}"/>
    <hyperlink ref="M16" r:id="rId6" location="abreadcrumb" xr:uid="{D4331C65-39DC-4E20-A99D-E5F1B945C43B}"/>
    <hyperlink ref="M12" r:id="rId7" xr:uid="{43AA1D04-F139-410F-BF3E-EDBDB015155D}"/>
    <hyperlink ref="M20" r:id="rId8" xr:uid="{5F2111C5-F8A7-4B52-92CD-B57DC8BDBD9D}"/>
    <hyperlink ref="M21" r:id="rId9" xr:uid="{C60246A9-D327-421B-A827-0555190B8BF8}"/>
    <hyperlink ref="M22" r:id="rId10" xr:uid="{7878C073-9AA2-476B-9420-DBFE575FBEB9}"/>
    <hyperlink ref="M31" r:id="rId11" xr:uid="{7C1FB478-0B47-4DCC-9BCF-3D2EBC333C74}"/>
  </hyperlinks>
  <pageMargins left="0.70866141732283472" right="0.70866141732283472" top="0.74803149606299213" bottom="0.74803149606299213" header="0.31496062992125984" footer="0.31496062992125984"/>
  <pageSetup paperSize="9" scale="22" fitToHeight="0" orientation="landscape" horizontalDpi="4294967292" r:id="rId12"/>
  <headerFooter>
    <oddHeader>&amp;R&amp;"Arial,Kursiv"&amp;8&amp;K00-049Copyright by ANPLICON GmbH  &amp;G</oddHeader>
    <oddFooter>&amp;L&amp;"Arial,Standard"&amp;9&amp;K00-049&amp;F / &amp;A&amp;C&amp;"Arial,Standard"&amp;9&amp;K00-049&amp;D&amp;R&amp;"Arial,Standard"&amp;9&amp;K00-049&amp;P von &amp;N</oddFooter>
  </headerFooter>
  <drawing r:id="rId13"/>
  <legacyDrawingHF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2EDE8-EA54-4314-9CC0-9A8CD9CCFA56}">
  <sheetPr>
    <tabColor theme="0"/>
    <pageSetUpPr fitToPage="1"/>
  </sheetPr>
  <dimension ref="A1:G122"/>
  <sheetViews>
    <sheetView zoomScale="85" zoomScaleNormal="85" workbookViewId="0">
      <pane ySplit="7" topLeftCell="A8" activePane="bottomLeft" state="frozen"/>
      <selection activeCell="M11" sqref="M11:M12"/>
      <selection pane="bottomLeft" activeCell="M11" sqref="M11:M12"/>
    </sheetView>
  </sheetViews>
  <sheetFormatPr baseColWidth="10" defaultColWidth="11.40625" defaultRowHeight="13" x14ac:dyDescent="0.6"/>
  <cols>
    <col min="1" max="1" width="6.7265625" style="1" customWidth="1"/>
    <col min="2" max="2" width="11.40625" style="1"/>
    <col min="3" max="3" width="91.86328125" style="1" customWidth="1"/>
    <col min="4" max="4" width="105.26953125" style="1" customWidth="1"/>
    <col min="5" max="16384" width="11.40625" style="1"/>
  </cols>
  <sheetData>
    <row r="1" spans="1:4" x14ac:dyDescent="0.6">
      <c r="A1" s="59"/>
    </row>
    <row r="2" spans="1:4" x14ac:dyDescent="0.6">
      <c r="A2" s="59"/>
    </row>
    <row r="3" spans="1:4" x14ac:dyDescent="0.6">
      <c r="A3" s="57" t="str">
        <f>Start!$C$6</f>
        <v>Preisindizes nach § 6a Gas-&amp; StromNEV für 2023</v>
      </c>
    </row>
    <row r="4" spans="1:4" x14ac:dyDescent="0.6">
      <c r="A4" s="58" t="s">
        <v>439</v>
      </c>
    </row>
    <row r="5" spans="1:4" ht="14.25" x14ac:dyDescent="0.65">
      <c r="A5" s="58" t="s">
        <v>376</v>
      </c>
      <c r="B5" s="55" t="s">
        <v>122</v>
      </c>
    </row>
    <row r="7" spans="1:4" x14ac:dyDescent="0.6">
      <c r="B7" s="34" t="s">
        <v>123</v>
      </c>
      <c r="C7" s="35" t="s">
        <v>124</v>
      </c>
      <c r="D7" s="36" t="s">
        <v>125</v>
      </c>
    </row>
    <row r="8" spans="1:4" ht="14.25" x14ac:dyDescent="0.65">
      <c r="B8" s="76"/>
      <c r="C8" s="77"/>
      <c r="D8" s="71"/>
    </row>
    <row r="9" spans="1:4" x14ac:dyDescent="0.6">
      <c r="B9" s="76" t="s">
        <v>89</v>
      </c>
      <c r="C9" s="78" t="s">
        <v>126</v>
      </c>
      <c r="D9" s="71"/>
    </row>
    <row r="10" spans="1:4" x14ac:dyDescent="0.6">
      <c r="B10" s="76"/>
      <c r="C10" s="78" t="s">
        <v>127</v>
      </c>
      <c r="D10" s="71"/>
    </row>
    <row r="11" spans="1:4" x14ac:dyDescent="0.6">
      <c r="B11" s="76"/>
      <c r="C11" s="78" t="s">
        <v>128</v>
      </c>
      <c r="D11" s="71"/>
    </row>
    <row r="12" spans="1:4" ht="14.25" x14ac:dyDescent="0.65">
      <c r="B12" s="76"/>
      <c r="C12" s="77"/>
      <c r="D12" s="71"/>
    </row>
    <row r="13" spans="1:4" ht="14.25" x14ac:dyDescent="0.65">
      <c r="B13" s="76"/>
      <c r="C13" s="77"/>
      <c r="D13" s="71"/>
    </row>
    <row r="14" spans="1:4" ht="14.25" x14ac:dyDescent="0.65">
      <c r="B14" s="76"/>
      <c r="C14" s="77"/>
      <c r="D14" s="71"/>
    </row>
    <row r="15" spans="1:4" ht="14.25" x14ac:dyDescent="0.65">
      <c r="B15" s="76"/>
      <c r="C15" s="77"/>
      <c r="D15" s="71"/>
    </row>
    <row r="16" spans="1:4" ht="14.25" x14ac:dyDescent="0.65">
      <c r="B16" s="76"/>
      <c r="C16" s="77"/>
      <c r="D16" s="71"/>
    </row>
    <row r="17" spans="2:4" ht="14.25" x14ac:dyDescent="0.65">
      <c r="B17" s="76"/>
      <c r="C17" s="77"/>
      <c r="D17" s="71"/>
    </row>
    <row r="18" spans="2:4" x14ac:dyDescent="0.6">
      <c r="B18" s="76"/>
      <c r="C18" s="78" t="s">
        <v>129</v>
      </c>
      <c r="D18" s="71"/>
    </row>
    <row r="19" spans="2:4" ht="14.25" x14ac:dyDescent="0.65">
      <c r="B19" s="76"/>
      <c r="C19" s="77"/>
      <c r="D19" s="71"/>
    </row>
    <row r="20" spans="2:4" ht="14.25" x14ac:dyDescent="0.65">
      <c r="B20" s="76"/>
      <c r="C20" s="77"/>
      <c r="D20" s="71"/>
    </row>
    <row r="21" spans="2:4" ht="14.25" x14ac:dyDescent="0.65">
      <c r="B21" s="76"/>
      <c r="C21" s="77"/>
      <c r="D21" s="71"/>
    </row>
    <row r="22" spans="2:4" ht="14.25" x14ac:dyDescent="0.65">
      <c r="B22" s="76"/>
      <c r="C22" s="77"/>
      <c r="D22" s="71"/>
    </row>
    <row r="23" spans="2:4" x14ac:dyDescent="0.6">
      <c r="B23" s="76"/>
      <c r="C23" s="78"/>
      <c r="D23" s="72"/>
    </row>
    <row r="24" spans="2:4" ht="14.25" x14ac:dyDescent="0.65">
      <c r="B24" s="79"/>
      <c r="C24" s="80"/>
      <c r="D24" s="73"/>
    </row>
    <row r="25" spans="2:4" ht="14.25" x14ac:dyDescent="0.65">
      <c r="B25" s="76"/>
      <c r="C25" s="77"/>
      <c r="D25" s="71"/>
    </row>
    <row r="26" spans="2:4" x14ac:dyDescent="0.6">
      <c r="B26" s="76" t="s">
        <v>90</v>
      </c>
      <c r="C26" s="78" t="s">
        <v>130</v>
      </c>
      <c r="D26" s="71"/>
    </row>
    <row r="27" spans="2:4" x14ac:dyDescent="0.6">
      <c r="B27" s="76"/>
      <c r="C27" s="78" t="s">
        <v>131</v>
      </c>
      <c r="D27" s="71"/>
    </row>
    <row r="28" spans="2:4" x14ac:dyDescent="0.6">
      <c r="B28" s="76"/>
      <c r="C28" s="78"/>
      <c r="D28" s="71"/>
    </row>
    <row r="29" spans="2:4" x14ac:dyDescent="0.6">
      <c r="B29" s="76"/>
      <c r="C29" s="78"/>
      <c r="D29" s="71"/>
    </row>
    <row r="30" spans="2:4" ht="14.25" x14ac:dyDescent="0.65">
      <c r="B30" s="76"/>
      <c r="C30" s="77"/>
      <c r="D30" s="71"/>
    </row>
    <row r="31" spans="2:4" ht="14.25" x14ac:dyDescent="0.65">
      <c r="B31" s="76"/>
      <c r="C31" s="77"/>
      <c r="D31" s="71"/>
    </row>
    <row r="32" spans="2:4" ht="14.25" x14ac:dyDescent="0.65">
      <c r="B32" s="76"/>
      <c r="C32" s="77"/>
      <c r="D32" s="71"/>
    </row>
    <row r="33" spans="2:7" ht="14.25" x14ac:dyDescent="0.65">
      <c r="B33" s="76"/>
      <c r="C33" s="77"/>
      <c r="D33" s="71"/>
    </row>
    <row r="34" spans="2:7" ht="14.25" x14ac:dyDescent="0.65">
      <c r="B34" s="76"/>
      <c r="C34" s="77"/>
      <c r="D34" s="71"/>
    </row>
    <row r="35" spans="2:7" ht="26" x14ac:dyDescent="0.6">
      <c r="B35" s="76"/>
      <c r="C35" s="81" t="s">
        <v>132</v>
      </c>
      <c r="D35" s="71"/>
    </row>
    <row r="36" spans="2:7" ht="14.25" x14ac:dyDescent="0.65">
      <c r="B36" s="76"/>
      <c r="C36" s="77"/>
      <c r="D36" s="71"/>
    </row>
    <row r="37" spans="2:7" ht="14.25" x14ac:dyDescent="0.65">
      <c r="B37" s="76"/>
      <c r="C37" s="77"/>
      <c r="D37" s="71"/>
    </row>
    <row r="38" spans="2:7" ht="14.25" x14ac:dyDescent="0.65">
      <c r="B38" s="76"/>
      <c r="C38" s="77"/>
      <c r="D38" s="71"/>
    </row>
    <row r="39" spans="2:7" ht="14.25" x14ac:dyDescent="0.65">
      <c r="B39" s="76"/>
      <c r="C39" s="77"/>
      <c r="D39" s="71"/>
    </row>
    <row r="40" spans="2:7" ht="14.25" x14ac:dyDescent="0.65">
      <c r="B40" s="76"/>
      <c r="C40" s="77"/>
      <c r="D40" s="71"/>
    </row>
    <row r="41" spans="2:7" ht="14.25" x14ac:dyDescent="0.65">
      <c r="B41" s="76"/>
      <c r="C41" s="77"/>
      <c r="D41" s="71"/>
    </row>
    <row r="42" spans="2:7" x14ac:dyDescent="0.6">
      <c r="B42" s="82"/>
      <c r="C42" s="83"/>
      <c r="D42" s="74"/>
    </row>
    <row r="43" spans="2:7" ht="14.25" x14ac:dyDescent="0.65">
      <c r="B43" s="79"/>
      <c r="C43" s="80"/>
      <c r="D43" s="73"/>
    </row>
    <row r="44" spans="2:7" ht="14.25" x14ac:dyDescent="0.65">
      <c r="B44" s="76"/>
      <c r="C44" s="77"/>
      <c r="D44" s="71"/>
    </row>
    <row r="45" spans="2:7" x14ac:dyDescent="0.6">
      <c r="B45" s="76" t="s">
        <v>91</v>
      </c>
      <c r="C45" s="78" t="s">
        <v>430</v>
      </c>
      <c r="D45" s="71"/>
    </row>
    <row r="46" spans="2:7" x14ac:dyDescent="0.6">
      <c r="B46" s="76"/>
      <c r="C46" s="38"/>
      <c r="D46" s="71"/>
    </row>
    <row r="47" spans="2:7" x14ac:dyDescent="0.6">
      <c r="B47" s="76"/>
      <c r="C47" s="38"/>
      <c r="D47" s="71"/>
    </row>
    <row r="48" spans="2:7" ht="14.25" x14ac:dyDescent="0.65">
      <c r="B48" s="76"/>
      <c r="C48" s="77"/>
      <c r="D48" s="71"/>
      <c r="G48" s="1" t="s">
        <v>459</v>
      </c>
    </row>
    <row r="49" spans="2:4" ht="14.25" x14ac:dyDescent="0.65">
      <c r="B49" s="76"/>
      <c r="C49" s="77"/>
      <c r="D49" s="71"/>
    </row>
    <row r="50" spans="2:4" ht="14.25" x14ac:dyDescent="0.65">
      <c r="B50" s="76"/>
      <c r="C50" s="77"/>
      <c r="D50" s="71"/>
    </row>
    <row r="51" spans="2:4" ht="14.25" x14ac:dyDescent="0.65">
      <c r="B51" s="76"/>
      <c r="C51" s="77"/>
      <c r="D51" s="71"/>
    </row>
    <row r="52" spans="2:4" ht="14.25" x14ac:dyDescent="0.65">
      <c r="B52" s="76"/>
      <c r="C52" s="77"/>
      <c r="D52" s="71"/>
    </row>
    <row r="53" spans="2:4" ht="14.25" x14ac:dyDescent="0.65">
      <c r="B53" s="76"/>
      <c r="C53" s="77"/>
      <c r="D53" s="71"/>
    </row>
    <row r="54" spans="2:4" ht="14.25" x14ac:dyDescent="0.65">
      <c r="B54" s="76"/>
      <c r="C54" s="77"/>
      <c r="D54" s="71"/>
    </row>
    <row r="55" spans="2:4" ht="14.25" x14ac:dyDescent="0.65">
      <c r="B55" s="76"/>
      <c r="C55" s="77"/>
      <c r="D55" s="71"/>
    </row>
    <row r="56" spans="2:4" ht="14.25" x14ac:dyDescent="0.65">
      <c r="B56" s="76"/>
      <c r="C56" s="77"/>
      <c r="D56" s="71"/>
    </row>
    <row r="57" spans="2:4" ht="14.25" x14ac:dyDescent="0.65">
      <c r="B57" s="76"/>
      <c r="C57" s="77"/>
      <c r="D57" s="71"/>
    </row>
    <row r="58" spans="2:4" ht="14.25" x14ac:dyDescent="0.65">
      <c r="B58" s="76"/>
      <c r="C58" s="77"/>
      <c r="D58" s="71"/>
    </row>
    <row r="59" spans="2:4" ht="14.25" x14ac:dyDescent="0.65">
      <c r="B59" s="76"/>
      <c r="C59" s="77"/>
      <c r="D59" s="71"/>
    </row>
    <row r="60" spans="2:4" x14ac:dyDescent="0.6">
      <c r="B60" s="82"/>
      <c r="C60" s="83"/>
      <c r="D60" s="74"/>
    </row>
    <row r="61" spans="2:4" ht="14.25" x14ac:dyDescent="0.65">
      <c r="B61" s="79"/>
      <c r="C61" s="80"/>
      <c r="D61" s="73"/>
    </row>
    <row r="62" spans="2:4" ht="26" x14ac:dyDescent="0.6">
      <c r="B62" s="76" t="s">
        <v>92</v>
      </c>
      <c r="C62" s="81" t="s">
        <v>133</v>
      </c>
      <c r="D62" s="71"/>
    </row>
    <row r="63" spans="2:4" x14ac:dyDescent="0.6">
      <c r="B63" s="76"/>
      <c r="C63" s="78"/>
      <c r="D63" s="71"/>
    </row>
    <row r="64" spans="2:4" ht="14.25" x14ac:dyDescent="0.65">
      <c r="B64" s="76"/>
      <c r="C64" s="77"/>
      <c r="D64" s="71"/>
    </row>
    <row r="65" spans="2:4" x14ac:dyDescent="0.6">
      <c r="B65" s="76"/>
      <c r="C65" s="78" t="s">
        <v>134</v>
      </c>
      <c r="D65" s="71"/>
    </row>
    <row r="66" spans="2:4" x14ac:dyDescent="0.6">
      <c r="B66" s="76"/>
      <c r="C66" s="78" t="s">
        <v>135</v>
      </c>
      <c r="D66" s="71"/>
    </row>
    <row r="67" spans="2:4" x14ac:dyDescent="0.6">
      <c r="B67" s="76"/>
      <c r="C67" s="78" t="s">
        <v>136</v>
      </c>
      <c r="D67" s="71"/>
    </row>
    <row r="68" spans="2:4" x14ac:dyDescent="0.6">
      <c r="B68" s="76"/>
      <c r="C68" s="78" t="s">
        <v>137</v>
      </c>
      <c r="D68" s="71"/>
    </row>
    <row r="69" spans="2:4" ht="14.25" x14ac:dyDescent="0.65">
      <c r="B69" s="76"/>
      <c r="C69" s="77"/>
      <c r="D69" s="71"/>
    </row>
    <row r="70" spans="2:4" ht="26" x14ac:dyDescent="0.6">
      <c r="B70" s="76"/>
      <c r="C70" s="81" t="s">
        <v>138</v>
      </c>
      <c r="D70" s="71"/>
    </row>
    <row r="71" spans="2:4" x14ac:dyDescent="0.6">
      <c r="B71" s="76"/>
      <c r="C71" s="81"/>
      <c r="D71" s="71"/>
    </row>
    <row r="72" spans="2:4" x14ac:dyDescent="0.6">
      <c r="B72" s="76"/>
      <c r="C72" s="81"/>
      <c r="D72" s="71"/>
    </row>
    <row r="73" spans="2:4" x14ac:dyDescent="0.6">
      <c r="B73" s="76"/>
      <c r="C73" s="81"/>
      <c r="D73" s="71"/>
    </row>
    <row r="74" spans="2:4" x14ac:dyDescent="0.6">
      <c r="B74" s="76"/>
      <c r="C74" s="81"/>
      <c r="D74" s="71"/>
    </row>
    <row r="75" spans="2:4" ht="14.25" x14ac:dyDescent="0.65">
      <c r="B75" s="76"/>
      <c r="C75" s="77"/>
      <c r="D75" s="71"/>
    </row>
    <row r="76" spans="2:4" x14ac:dyDescent="0.6">
      <c r="B76" s="82"/>
      <c r="C76" s="83"/>
      <c r="D76" s="74"/>
    </row>
    <row r="77" spans="2:4" ht="14.25" x14ac:dyDescent="0.65">
      <c r="B77" s="79"/>
      <c r="C77" s="80"/>
      <c r="D77" s="73"/>
    </row>
    <row r="78" spans="2:4" x14ac:dyDescent="0.6">
      <c r="B78" s="76" t="s">
        <v>93</v>
      </c>
      <c r="C78" s="78" t="s">
        <v>139</v>
      </c>
      <c r="D78" s="71"/>
    </row>
    <row r="79" spans="2:4" ht="14.25" x14ac:dyDescent="0.65">
      <c r="B79" s="76"/>
      <c r="C79" s="77"/>
      <c r="D79" s="71"/>
    </row>
    <row r="80" spans="2:4" ht="14.25" x14ac:dyDescent="0.65">
      <c r="B80" s="76"/>
      <c r="C80" s="77"/>
      <c r="D80" s="71"/>
    </row>
    <row r="81" spans="2:4" x14ac:dyDescent="0.6">
      <c r="B81" s="82"/>
      <c r="C81" s="83"/>
      <c r="D81" s="74"/>
    </row>
    <row r="82" spans="2:4" ht="14.25" x14ac:dyDescent="0.65">
      <c r="B82" s="76"/>
      <c r="C82" s="77"/>
      <c r="D82" s="71"/>
    </row>
    <row r="83" spans="2:4" x14ac:dyDescent="0.6">
      <c r="B83" s="76" t="s">
        <v>94</v>
      </c>
      <c r="C83" s="78" t="s">
        <v>140</v>
      </c>
      <c r="D83" s="71"/>
    </row>
    <row r="84" spans="2:4" x14ac:dyDescent="0.6">
      <c r="B84" s="76"/>
      <c r="C84" s="78"/>
      <c r="D84" s="71"/>
    </row>
    <row r="85" spans="2:4" ht="14.25" x14ac:dyDescent="0.65">
      <c r="B85" s="76"/>
      <c r="C85" s="77"/>
      <c r="D85" s="71"/>
    </row>
    <row r="86" spans="2:4" x14ac:dyDescent="0.6">
      <c r="B86" s="76"/>
      <c r="C86" s="78" t="s">
        <v>141</v>
      </c>
      <c r="D86" s="71"/>
    </row>
    <row r="87" spans="2:4" ht="39" x14ac:dyDescent="0.6">
      <c r="B87" s="76"/>
      <c r="C87" s="81" t="s">
        <v>142</v>
      </c>
      <c r="D87" s="71"/>
    </row>
    <row r="88" spans="2:4" x14ac:dyDescent="0.6">
      <c r="B88" s="76"/>
      <c r="C88" s="78"/>
      <c r="D88" s="71"/>
    </row>
    <row r="89" spans="2:4" ht="14.25" x14ac:dyDescent="0.65">
      <c r="B89" s="76"/>
      <c r="C89" s="77"/>
      <c r="D89" s="71"/>
    </row>
    <row r="90" spans="2:4" ht="14.25" x14ac:dyDescent="0.65">
      <c r="B90" s="76"/>
      <c r="C90" s="77"/>
      <c r="D90" s="71"/>
    </row>
    <row r="91" spans="2:4" ht="14.25" x14ac:dyDescent="0.65">
      <c r="B91" s="76"/>
      <c r="C91" s="77"/>
      <c r="D91" s="71"/>
    </row>
    <row r="92" spans="2:4" ht="14.25" x14ac:dyDescent="0.65">
      <c r="B92" s="76"/>
      <c r="C92" s="77"/>
      <c r="D92" s="71"/>
    </row>
    <row r="93" spans="2:4" ht="14.25" x14ac:dyDescent="0.65">
      <c r="B93" s="76"/>
      <c r="C93" s="77"/>
      <c r="D93" s="71"/>
    </row>
    <row r="94" spans="2:4" ht="14.25" x14ac:dyDescent="0.65">
      <c r="B94" s="76"/>
      <c r="C94" s="77"/>
      <c r="D94" s="71"/>
    </row>
    <row r="95" spans="2:4" ht="14.25" x14ac:dyDescent="0.65">
      <c r="B95" s="76"/>
      <c r="C95" s="77"/>
      <c r="D95" s="71"/>
    </row>
    <row r="96" spans="2:4" ht="14.25" x14ac:dyDescent="0.65">
      <c r="B96" s="76"/>
      <c r="C96" s="77"/>
      <c r="D96" s="71"/>
    </row>
    <row r="97" spans="2:4" ht="14.25" x14ac:dyDescent="0.65">
      <c r="B97" s="76"/>
      <c r="C97" s="77"/>
      <c r="D97" s="71"/>
    </row>
    <row r="98" spans="2:4" ht="14.25" x14ac:dyDescent="0.65">
      <c r="B98" s="76"/>
      <c r="C98" s="77"/>
      <c r="D98" s="71"/>
    </row>
    <row r="99" spans="2:4" ht="14.25" x14ac:dyDescent="0.65">
      <c r="B99" s="76"/>
      <c r="C99" s="77"/>
      <c r="D99" s="71"/>
    </row>
    <row r="100" spans="2:4" x14ac:dyDescent="0.6">
      <c r="B100" s="76"/>
      <c r="C100" s="81"/>
      <c r="D100" s="71"/>
    </row>
    <row r="101" spans="2:4" ht="39" x14ac:dyDescent="0.6">
      <c r="B101" s="76"/>
      <c r="C101" s="81" t="s">
        <v>143</v>
      </c>
      <c r="D101" s="71"/>
    </row>
    <row r="102" spans="2:4" x14ac:dyDescent="0.6">
      <c r="B102" s="76"/>
      <c r="C102" s="78"/>
      <c r="D102" s="71"/>
    </row>
    <row r="103" spans="2:4" x14ac:dyDescent="0.6">
      <c r="B103" s="76"/>
      <c r="C103" s="78"/>
      <c r="D103" s="71"/>
    </row>
    <row r="104" spans="2:4" x14ac:dyDescent="0.6">
      <c r="B104" s="76"/>
      <c r="C104" s="78"/>
      <c r="D104" s="71"/>
    </row>
    <row r="105" spans="2:4" ht="14.25" x14ac:dyDescent="0.65">
      <c r="B105" s="76"/>
      <c r="C105" s="77"/>
      <c r="D105" s="71"/>
    </row>
    <row r="106" spans="2:4" ht="14.25" x14ac:dyDescent="0.65">
      <c r="B106" s="76"/>
      <c r="C106" s="77"/>
      <c r="D106" s="71"/>
    </row>
    <row r="107" spans="2:4" ht="14.25" x14ac:dyDescent="0.65">
      <c r="B107" s="76"/>
      <c r="C107" s="77"/>
      <c r="D107" s="71"/>
    </row>
    <row r="108" spans="2:4" ht="14.25" x14ac:dyDescent="0.65">
      <c r="B108" s="76"/>
      <c r="C108" s="77"/>
      <c r="D108" s="71"/>
    </row>
    <row r="109" spans="2:4" ht="14.25" x14ac:dyDescent="0.65">
      <c r="B109" s="76"/>
      <c r="C109" s="77"/>
      <c r="D109" s="71"/>
    </row>
    <row r="110" spans="2:4" ht="14.25" x14ac:dyDescent="0.65">
      <c r="B110" s="76"/>
      <c r="C110" s="77"/>
      <c r="D110" s="71"/>
    </row>
    <row r="111" spans="2:4" x14ac:dyDescent="0.6">
      <c r="B111" s="76"/>
      <c r="C111" s="38"/>
      <c r="D111" s="71"/>
    </row>
    <row r="112" spans="2:4" x14ac:dyDescent="0.6">
      <c r="B112" s="76"/>
      <c r="C112" s="78" t="s">
        <v>144</v>
      </c>
      <c r="D112" s="71"/>
    </row>
    <row r="113" spans="2:4" x14ac:dyDescent="0.6">
      <c r="B113" s="76"/>
      <c r="C113" s="78" t="s">
        <v>145</v>
      </c>
      <c r="D113" s="71"/>
    </row>
    <row r="114" spans="2:4" x14ac:dyDescent="0.6">
      <c r="B114" s="76"/>
      <c r="C114" s="78" t="s">
        <v>146</v>
      </c>
      <c r="D114" s="71"/>
    </row>
    <row r="115" spans="2:4" ht="14.25" x14ac:dyDescent="0.65">
      <c r="B115" s="76"/>
      <c r="C115" s="77"/>
      <c r="D115" s="71"/>
    </row>
    <row r="116" spans="2:4" ht="14.25" x14ac:dyDescent="0.65">
      <c r="B116" s="76"/>
      <c r="C116" s="77"/>
      <c r="D116" s="71"/>
    </row>
    <row r="117" spans="2:4" ht="14.25" x14ac:dyDescent="0.65">
      <c r="B117" s="76"/>
      <c r="C117" s="77"/>
      <c r="D117" s="71"/>
    </row>
    <row r="118" spans="2:4" ht="14.25" x14ac:dyDescent="0.65">
      <c r="B118" s="76"/>
      <c r="C118" s="77"/>
      <c r="D118" s="71"/>
    </row>
    <row r="119" spans="2:4" ht="14.25" x14ac:dyDescent="0.65">
      <c r="B119" s="76"/>
      <c r="C119" s="77"/>
      <c r="D119" s="71"/>
    </row>
    <row r="120" spans="2:4" ht="14.25" x14ac:dyDescent="0.65">
      <c r="B120" s="76"/>
      <c r="C120" s="77"/>
      <c r="D120" s="71"/>
    </row>
    <row r="121" spans="2:4" ht="14.25" x14ac:dyDescent="0.65">
      <c r="B121" s="84"/>
      <c r="C121" s="77"/>
      <c r="D121" s="71"/>
    </row>
    <row r="122" spans="2:4" x14ac:dyDescent="0.6">
      <c r="B122" s="85"/>
      <c r="C122" s="86"/>
      <c r="D122" s="75"/>
    </row>
  </sheetData>
  <sheetProtection algorithmName="SHA-512" hashValue="H6YXyoq6fMb53HinKBblIVy4S+36k6m0eVY9/0TCqC0PfKOGajFHj7HUvN5Uxyo10UTF4cDHGAlWLoUUaAbMoA==" saltValue="gjayde0Zk1nr0YpiadarHw==" spinCount="100000" sheet="1" objects="1" scenarios="1"/>
  <pageMargins left="0.70866141732283472" right="0.70866141732283472" top="0.74803149606299213" bottom="0.74803149606299213" header="0.31496062992125984" footer="0.31496062992125984"/>
  <pageSetup paperSize="9" scale="50"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AF562-1AD9-4612-BD35-84C16588F23E}">
  <sheetPr>
    <tabColor theme="6"/>
    <pageSetUpPr fitToPage="1"/>
  </sheetPr>
  <dimension ref="A1:CP134"/>
  <sheetViews>
    <sheetView zoomScale="80" zoomScaleNormal="80" workbookViewId="0">
      <pane xSplit="3" ySplit="7" topLeftCell="D8" activePane="bottomRight" state="frozen"/>
      <selection activeCell="M11" sqref="M11:M12"/>
      <selection pane="topRight" activeCell="M11" sqref="M11:M12"/>
      <selection pane="bottomLeft" activeCell="M11" sqref="M11:M12"/>
      <selection pane="bottomRight" activeCell="M11" sqref="M11:M12"/>
    </sheetView>
  </sheetViews>
  <sheetFormatPr baseColWidth="10" defaultColWidth="11.40625" defaultRowHeight="13" outlineLevelRow="1" x14ac:dyDescent="0.6"/>
  <cols>
    <col min="1" max="1" width="6.7265625" style="1" customWidth="1"/>
    <col min="2" max="2" width="27.7265625" style="1" customWidth="1"/>
    <col min="3" max="3" width="10.26953125" style="1" customWidth="1"/>
    <col min="4" max="83" width="11.40625" style="1" customWidth="1"/>
    <col min="84" max="16384" width="11.40625" style="1"/>
  </cols>
  <sheetData>
    <row r="1" spans="1:83" x14ac:dyDescent="0.6">
      <c r="A1" s="59"/>
    </row>
    <row r="2" spans="1:83" x14ac:dyDescent="0.6">
      <c r="A2" s="59"/>
    </row>
    <row r="3" spans="1:83" x14ac:dyDescent="0.6">
      <c r="A3" s="57" t="str">
        <f>Start!$C$6</f>
        <v>Preisindizes nach § 6a Gas-&amp; StromNEV für 2023</v>
      </c>
    </row>
    <row r="4" spans="1:83" x14ac:dyDescent="0.6">
      <c r="A4" s="58" t="s">
        <v>444</v>
      </c>
    </row>
    <row r="5" spans="1:83" x14ac:dyDescent="0.6">
      <c r="A5" s="58" t="s">
        <v>95</v>
      </c>
      <c r="B5" s="3" t="s">
        <v>367</v>
      </c>
    </row>
    <row r="7" spans="1:83" s="187" customFormat="1" x14ac:dyDescent="0.6">
      <c r="A7" s="1"/>
      <c r="B7" s="188" t="s">
        <v>366</v>
      </c>
    </row>
    <row r="9" spans="1:83" x14ac:dyDescent="0.6">
      <c r="B9" s="33" t="s">
        <v>369</v>
      </c>
    </row>
    <row r="10" spans="1:83" x14ac:dyDescent="0.6">
      <c r="B10" s="193"/>
      <c r="D10" s="219">
        <v>1944</v>
      </c>
      <c r="E10" s="219">
        <v>1945</v>
      </c>
      <c r="F10" s="219">
        <v>1946</v>
      </c>
      <c r="G10" s="219">
        <v>1947</v>
      </c>
      <c r="H10" s="219">
        <v>1948</v>
      </c>
      <c r="I10" s="219">
        <v>1949</v>
      </c>
      <c r="J10" s="219">
        <v>1950</v>
      </c>
      <c r="K10" s="219">
        <v>1951</v>
      </c>
      <c r="L10" s="219">
        <v>1952</v>
      </c>
      <c r="M10" s="219">
        <v>1953</v>
      </c>
      <c r="N10" s="219">
        <v>1954</v>
      </c>
      <c r="O10" s="219">
        <v>1955</v>
      </c>
      <c r="P10" s="219">
        <v>1956</v>
      </c>
      <c r="Q10" s="219">
        <v>1957</v>
      </c>
      <c r="R10" s="219">
        <v>1958</v>
      </c>
      <c r="S10" s="219">
        <v>1959</v>
      </c>
      <c r="T10" s="219">
        <v>1960</v>
      </c>
      <c r="U10" s="219">
        <v>1961</v>
      </c>
      <c r="V10" s="219">
        <v>1962</v>
      </c>
      <c r="W10" s="219">
        <v>1963</v>
      </c>
      <c r="X10" s="219">
        <v>1964</v>
      </c>
      <c r="Y10" s="219">
        <v>1965</v>
      </c>
      <c r="Z10" s="219">
        <v>1966</v>
      </c>
      <c r="AA10" s="219">
        <v>1967</v>
      </c>
      <c r="AB10" s="219">
        <v>1968</v>
      </c>
      <c r="AC10" s="219">
        <v>1969</v>
      </c>
      <c r="AD10" s="219">
        <v>1970</v>
      </c>
      <c r="AE10" s="219">
        <v>1971</v>
      </c>
      <c r="AF10" s="219">
        <v>1972</v>
      </c>
      <c r="AG10" s="219">
        <v>1973</v>
      </c>
      <c r="AH10" s="219">
        <v>1974</v>
      </c>
      <c r="AI10" s="219">
        <v>1975</v>
      </c>
      <c r="AJ10" s="219">
        <v>1976</v>
      </c>
      <c r="AK10" s="219">
        <v>1977</v>
      </c>
      <c r="AL10" s="219">
        <v>1978</v>
      </c>
      <c r="AM10" s="219">
        <v>1979</v>
      </c>
      <c r="AN10" s="219">
        <v>1980</v>
      </c>
      <c r="AO10" s="219">
        <v>1981</v>
      </c>
      <c r="AP10" s="219">
        <v>1982</v>
      </c>
      <c r="AQ10" s="219">
        <v>1983</v>
      </c>
      <c r="AR10" s="219">
        <v>1984</v>
      </c>
      <c r="AS10" s="219">
        <v>1985</v>
      </c>
      <c r="AT10" s="219">
        <v>1986</v>
      </c>
      <c r="AU10" s="219">
        <v>1987</v>
      </c>
      <c r="AV10" s="219">
        <v>1988</v>
      </c>
      <c r="AW10" s="219">
        <v>1989</v>
      </c>
      <c r="AX10" s="219">
        <v>1990</v>
      </c>
      <c r="AY10" s="219">
        <v>1991</v>
      </c>
      <c r="AZ10" s="219">
        <v>1992</v>
      </c>
      <c r="BA10" s="219">
        <v>1993</v>
      </c>
      <c r="BB10" s="219">
        <v>1994</v>
      </c>
      <c r="BC10" s="219">
        <v>1995</v>
      </c>
      <c r="BD10" s="219">
        <v>1996</v>
      </c>
      <c r="BE10" s="219">
        <v>1997</v>
      </c>
      <c r="BF10" s="219">
        <v>1998</v>
      </c>
      <c r="BG10" s="219">
        <v>1999</v>
      </c>
      <c r="BH10" s="219">
        <v>2000</v>
      </c>
      <c r="BI10" s="219">
        <v>2001</v>
      </c>
      <c r="BJ10" s="219">
        <v>2002</v>
      </c>
      <c r="BK10" s="219">
        <v>2003</v>
      </c>
      <c r="BL10" s="219">
        <v>2004</v>
      </c>
      <c r="BM10" s="219">
        <v>2005</v>
      </c>
      <c r="BN10" s="219">
        <v>2006</v>
      </c>
      <c r="BO10" s="219">
        <v>2007</v>
      </c>
      <c r="BP10" s="219">
        <v>2008</v>
      </c>
      <c r="BQ10" s="219">
        <v>2009</v>
      </c>
      <c r="BR10" s="219">
        <v>2010</v>
      </c>
      <c r="BS10" s="219">
        <v>2011</v>
      </c>
      <c r="BT10" s="219">
        <v>2012</v>
      </c>
      <c r="BU10" s="219">
        <v>2013</v>
      </c>
      <c r="BV10" s="219">
        <v>2014</v>
      </c>
      <c r="BW10" s="219">
        <v>2015</v>
      </c>
      <c r="BX10" s="219">
        <v>2016</v>
      </c>
      <c r="BY10" s="219">
        <v>2017</v>
      </c>
      <c r="BZ10" s="219">
        <v>2018</v>
      </c>
      <c r="CA10" s="219">
        <v>2019</v>
      </c>
      <c r="CB10" s="219">
        <v>2020</v>
      </c>
      <c r="CC10" s="219">
        <v>2021</v>
      </c>
      <c r="CD10" s="219">
        <v>2022</v>
      </c>
      <c r="CE10" s="219">
        <v>2023</v>
      </c>
    </row>
    <row r="11" spans="1:83" x14ac:dyDescent="0.6">
      <c r="A11" s="189">
        <v>1</v>
      </c>
      <c r="B11" s="190" t="s">
        <v>325</v>
      </c>
      <c r="D11" s="191">
        <f>VLOOKUP(D10,'Preisindizes Strom 2023 Bas.''21'!$B$8:$H$98,7,FALSE)</f>
        <v>24.902000000000001</v>
      </c>
      <c r="E11" s="191">
        <f>VLOOKUP(E10,'Preisindizes Strom 2023 Bas.''21'!$B$8:$H$98,7,FALSE)</f>
        <v>23.962299999999999</v>
      </c>
      <c r="F11" s="191">
        <f>VLOOKUP(F10,'Preisindizes Strom 2023 Bas.''21'!$B$8:$H$98,7,FALSE)</f>
        <v>22.2807</v>
      </c>
      <c r="G11" s="191">
        <f>VLOOKUP(G10,'Preisindizes Strom 2023 Bas.''21'!$B$8:$H$98,7,FALSE)</f>
        <v>19.2424</v>
      </c>
      <c r="H11" s="191">
        <f>VLOOKUP(H10,'Preisindizes Strom 2023 Bas.''21'!$B$8:$H$98,7,FALSE)</f>
        <v>17.6389</v>
      </c>
      <c r="I11" s="191">
        <f>VLOOKUP(I10,'Preisindizes Strom 2023 Bas.''21'!$B$8:$H$98,7,FALSE)</f>
        <v>15.4878</v>
      </c>
      <c r="J11" s="191">
        <f>VLOOKUP(J10,'Preisindizes Strom 2023 Bas.''21'!$B$8:$H$98,7,FALSE)</f>
        <v>16.2821</v>
      </c>
      <c r="K11" s="191">
        <f>VLOOKUP(K10,'Preisindizes Strom 2023 Bas.''21'!$B$8:$H$98,7,FALSE)</f>
        <v>14.1111</v>
      </c>
      <c r="L11" s="191">
        <f>VLOOKUP(L10,'Preisindizes Strom 2023 Bas.''21'!$B$8:$H$98,7,FALSE)</f>
        <v>13.229200000000001</v>
      </c>
      <c r="M11" s="191">
        <f>VLOOKUP(M10,'Preisindizes Strom 2023 Bas.''21'!$B$8:$H$98,7,FALSE)</f>
        <v>13.655900000000001</v>
      </c>
      <c r="N11" s="191">
        <f>VLOOKUP(N10,'Preisindizes Strom 2023 Bas.''21'!$B$8:$H$98,7,FALSE)</f>
        <v>13.655900000000001</v>
      </c>
      <c r="O11" s="191">
        <f>VLOOKUP(O10,'Preisindizes Strom 2023 Bas.''21'!$B$8:$H$98,7,FALSE)</f>
        <v>12.959199999999999</v>
      </c>
      <c r="P11" s="191">
        <f>VLOOKUP(P10,'Preisindizes Strom 2023 Bas.''21'!$B$8:$H$98,7,FALSE)</f>
        <v>12.574299999999999</v>
      </c>
      <c r="Q11" s="191">
        <f>VLOOKUP(Q10,'Preisindizes Strom 2023 Bas.''21'!$B$8:$H$98,7,FALSE)</f>
        <v>12.0952</v>
      </c>
      <c r="R11" s="191">
        <f>VLOOKUP(R10,'Preisindizes Strom 2023 Bas.''21'!$B$8:$H$98,7,FALSE)</f>
        <v>11.7593</v>
      </c>
      <c r="S11" s="191">
        <f>VLOOKUP(S10,'Preisindizes Strom 2023 Bas.''21'!$B$8:$H$98,7,FALSE)</f>
        <v>11.4414</v>
      </c>
      <c r="T11" s="191">
        <f>VLOOKUP(T10,'Preisindizes Strom 2023 Bas.''21'!$B$8:$H$98,7,FALSE)</f>
        <v>10.6723</v>
      </c>
      <c r="U11" s="191">
        <f>VLOOKUP(U10,'Preisindizes Strom 2023 Bas.''21'!$B$8:$H$98,7,FALSE)</f>
        <v>10</v>
      </c>
      <c r="V11" s="191">
        <f>VLOOKUP(V10,'Preisindizes Strom 2023 Bas.''21'!$B$8:$H$98,7,FALSE)</f>
        <v>9.3382000000000005</v>
      </c>
      <c r="W11" s="191">
        <f>VLOOKUP(W10,'Preisindizes Strom 2023 Bas.''21'!$B$8:$H$98,7,FALSE)</f>
        <v>8.8811</v>
      </c>
      <c r="X11" s="191">
        <f>VLOOKUP(X10,'Preisindizes Strom 2023 Bas.''21'!$B$8:$H$98,7,FALSE)</f>
        <v>8.5810999999999993</v>
      </c>
      <c r="Y11" s="191">
        <f>VLOOKUP(Y10,'Preisindizes Strom 2023 Bas.''21'!$B$8:$H$98,7,FALSE)</f>
        <v>8.2468000000000004</v>
      </c>
      <c r="Z11" s="191">
        <f>VLOOKUP(Z10,'Preisindizes Strom 2023 Bas.''21'!$B$8:$H$98,7,FALSE)</f>
        <v>8.0380000000000003</v>
      </c>
      <c r="AA11" s="191">
        <f>VLOOKUP(AA10,'Preisindizes Strom 2023 Bas.''21'!$B$8:$H$98,7,FALSE)</f>
        <v>8.4666999999999994</v>
      </c>
      <c r="AB11" s="191">
        <f>VLOOKUP(AB10,'Preisindizes Strom 2023 Bas.''21'!$B$8:$H$98,7,FALSE)</f>
        <v>8.0380000000000003</v>
      </c>
      <c r="AC11" s="191">
        <f>VLOOKUP(AC10,'Preisindizes Strom 2023 Bas.''21'!$B$8:$H$98,7,FALSE)</f>
        <v>7.4268999999999998</v>
      </c>
      <c r="AD11" s="191">
        <f>VLOOKUP(AD10,'Preisindizes Strom 2023 Bas.''21'!$B$8:$H$98,7,FALSE)</f>
        <v>6.2870999999999997</v>
      </c>
      <c r="AE11" s="191">
        <f>VLOOKUP(AE10,'Preisindizes Strom 2023 Bas.''21'!$B$8:$H$98,7,FALSE)</f>
        <v>5.6696</v>
      </c>
      <c r="AF11" s="191">
        <f>VLOOKUP(AF10,'Preisindizes Strom 2023 Bas.''21'!$B$8:$H$98,7,FALSE)</f>
        <v>5.4043000000000001</v>
      </c>
      <c r="AG11" s="191">
        <f>VLOOKUP(AG10,'Preisindizes Strom 2023 Bas.''21'!$B$8:$H$98,7,FALSE)</f>
        <v>5.1003999999999996</v>
      </c>
      <c r="AH11" s="191">
        <f>VLOOKUP(AH10,'Preisindizes Strom 2023 Bas.''21'!$B$8:$H$98,7,FALSE)</f>
        <v>4.8106</v>
      </c>
      <c r="AI11" s="191">
        <f>VLOOKUP(AI10,'Preisindizes Strom 2023 Bas.''21'!$B$8:$H$98,7,FALSE)</f>
        <v>4.6863000000000001</v>
      </c>
      <c r="AJ11" s="191">
        <f>VLOOKUP(AJ10,'Preisindizes Strom 2023 Bas.''21'!$B$8:$H$98,7,FALSE)</f>
        <v>4.5195999999999996</v>
      </c>
      <c r="AK11" s="191">
        <f>VLOOKUP(AK10,'Preisindizes Strom 2023 Bas.''21'!$B$8:$H$98,7,FALSE)</f>
        <v>4.3345000000000002</v>
      </c>
      <c r="AL11" s="191">
        <f>VLOOKUP(AL10,'Preisindizes Strom 2023 Bas.''21'!$B$8:$H$98,7,FALSE)</f>
        <v>4.1502999999999997</v>
      </c>
      <c r="AM11" s="191">
        <f>VLOOKUP(AM10,'Preisindizes Strom 2023 Bas.''21'!$B$8:$H$98,7,FALSE)</f>
        <v>3.8601999999999999</v>
      </c>
      <c r="AN11" s="191">
        <f>VLOOKUP(AN10,'Preisindizes Strom 2023 Bas.''21'!$B$8:$H$98,7,FALSE)</f>
        <v>3.5083000000000002</v>
      </c>
      <c r="AO11" s="191">
        <f>VLOOKUP(AO10,'Preisindizes Strom 2023 Bas.''21'!$B$8:$H$98,7,FALSE)</f>
        <v>3.3073000000000001</v>
      </c>
      <c r="AP11" s="191">
        <f>VLOOKUP(AP10,'Preisindizes Strom 2023 Bas.''21'!$B$8:$H$98,7,FALSE)</f>
        <v>3.1749999999999998</v>
      </c>
      <c r="AQ11" s="191">
        <f>VLOOKUP(AQ10,'Preisindizes Strom 2023 Bas.''21'!$B$8:$H$98,7,FALSE)</f>
        <v>3.1204000000000001</v>
      </c>
      <c r="AR11" s="191">
        <f>VLOOKUP(AR10,'Preisindizes Strom 2023 Bas.''21'!$B$8:$H$98,7,FALSE)</f>
        <v>3.0602</v>
      </c>
      <c r="AS11" s="191">
        <f>VLOOKUP(AS10,'Preisindizes Strom 2023 Bas.''21'!$B$8:$H$98,7,FALSE)</f>
        <v>3.0383</v>
      </c>
      <c r="AT11" s="191">
        <f>VLOOKUP(AT10,'Preisindizes Strom 2023 Bas.''21'!$B$8:$H$98,7,FALSE)</f>
        <v>2.9811999999999999</v>
      </c>
      <c r="AU11" s="191">
        <f>VLOOKUP(AU10,'Preisindizes Strom 2023 Bas.''21'!$B$8:$H$98,7,FALSE)</f>
        <v>2.9127999999999998</v>
      </c>
      <c r="AV11" s="191">
        <f>VLOOKUP(AV10,'Preisindizes Strom 2023 Bas.''21'!$B$8:$H$98,7,FALSE)</f>
        <v>2.8475000000000001</v>
      </c>
      <c r="AW11" s="191">
        <f>VLOOKUP(AW10,'Preisindizes Strom 2023 Bas.''21'!$B$8:$H$98,7,FALSE)</f>
        <v>2.7549000000000001</v>
      </c>
      <c r="AX11" s="191">
        <f>VLOOKUP(AX10,'Preisindizes Strom 2023 Bas.''21'!$B$8:$H$98,7,FALSE)</f>
        <v>2.5971000000000002</v>
      </c>
      <c r="AY11" s="191">
        <f>VLOOKUP(AY10,'Preisindizes Strom 2023 Bas.''21'!$B$8:$H$98,7,FALSE)</f>
        <v>2.4422999999999999</v>
      </c>
      <c r="AZ11" s="191">
        <f>VLOOKUP(AZ10,'Preisindizes Strom 2023 Bas.''21'!$B$8:$H$98,7,FALSE)</f>
        <v>2.3007</v>
      </c>
      <c r="BA11" s="191">
        <f>VLOOKUP(BA10,'Preisindizes Strom 2023 Bas.''21'!$B$8:$H$98,7,FALSE)</f>
        <v>2.2242000000000002</v>
      </c>
      <c r="BB11" s="191">
        <f>VLOOKUP(BB10,'Preisindizes Strom 2023 Bas.''21'!$B$8:$H$98,7,FALSE)</f>
        <v>2.1783999999999999</v>
      </c>
      <c r="BC11" s="191">
        <f>VLOOKUP(BC10,'Preisindizes Strom 2023 Bas.''21'!$B$8:$H$98,7,FALSE)</f>
        <v>2.1309</v>
      </c>
      <c r="BD11" s="191">
        <f>VLOOKUP(BD10,'Preisindizes Strom 2023 Bas.''21'!$B$8:$H$98,7,FALSE)</f>
        <v>2.1236999999999999</v>
      </c>
      <c r="BE11" s="191">
        <f>VLOOKUP(BE10,'Preisindizes Strom 2023 Bas.''21'!$B$8:$H$98,7,FALSE)</f>
        <v>2.1379999999999999</v>
      </c>
      <c r="BF11" s="191">
        <f>VLOOKUP(BF10,'Preisindizes Strom 2023 Bas.''21'!$B$8:$H$98,7,FALSE)</f>
        <v>2.1488999999999998</v>
      </c>
      <c r="BG11" s="191">
        <f>VLOOKUP(BG10,'Preisindizes Strom 2023 Bas.''21'!$B$8:$H$98,7,FALSE)</f>
        <v>2.1598999999999999</v>
      </c>
      <c r="BH11" s="191">
        <f>VLOOKUP(BH10,'Preisindizes Strom 2023 Bas.''21'!$B$8:$H$98,7,FALSE)</f>
        <v>2.1453000000000002</v>
      </c>
      <c r="BI11" s="191">
        <f>VLOOKUP(BI10,'Preisindizes Strom 2023 Bas.''21'!$B$8:$H$98,7,FALSE)</f>
        <v>2.1379999999999999</v>
      </c>
      <c r="BJ11" s="191">
        <f>VLOOKUP(BJ10,'Preisindizes Strom 2023 Bas.''21'!$B$8:$H$98,7,FALSE)</f>
        <v>2.1309</v>
      </c>
      <c r="BK11" s="191">
        <f>VLOOKUP(BK10,'Preisindizes Strom 2023 Bas.''21'!$B$8:$H$98,7,FALSE)</f>
        <v>2.1273</v>
      </c>
      <c r="BL11" s="191">
        <f>VLOOKUP(BL10,'Preisindizes Strom 2023 Bas.''21'!$B$8:$H$98,7,FALSE)</f>
        <v>2.0956999999999999</v>
      </c>
      <c r="BM11" s="191">
        <f>VLOOKUP(BM10,'Preisindizes Strom 2023 Bas.''21'!$B$8:$H$98,7,FALSE)</f>
        <v>2.0516999999999999</v>
      </c>
      <c r="BN11" s="191">
        <f>VLOOKUP(BN10,'Preisindizes Strom 2023 Bas.''21'!$B$8:$H$98,7,FALSE)</f>
        <v>2.0063</v>
      </c>
      <c r="BO11" s="191">
        <f>VLOOKUP(BO10,'Preisindizes Strom 2023 Bas.''21'!$B$8:$H$98,7,FALSE)</f>
        <v>1.9213</v>
      </c>
      <c r="BP11" s="191">
        <f>VLOOKUP(BP10,'Preisindizes Strom 2023 Bas.''21'!$B$8:$H$98,7,FALSE)</f>
        <v>1.8540000000000001</v>
      </c>
      <c r="BQ11" s="191">
        <f>VLOOKUP(BQ10,'Preisindizes Strom 2023 Bas.''21'!$B$8:$H$98,7,FALSE)</f>
        <v>1.8326</v>
      </c>
      <c r="BR11" s="191">
        <f>VLOOKUP(BR10,'Preisindizes Strom 2023 Bas.''21'!$B$8:$H$98,7,FALSE)</f>
        <v>1.8143</v>
      </c>
      <c r="BS11" s="191">
        <f>VLOOKUP(BS10,'Preisindizes Strom 2023 Bas.''21'!$B$8:$H$98,7,FALSE)</f>
        <v>1.7589999999999999</v>
      </c>
      <c r="BT11" s="191">
        <f>VLOOKUP(BT10,'Preisindizes Strom 2023 Bas.''21'!$B$8:$H$98,7,FALSE)</f>
        <v>1.7139</v>
      </c>
      <c r="BU11" s="191">
        <f>VLOOKUP(BU10,'Preisindizes Strom 2023 Bas.''21'!$B$8:$H$98,7,FALSE)</f>
        <v>1.6820999999999999</v>
      </c>
      <c r="BV11" s="191">
        <f>VLOOKUP(BV10,'Preisindizes Strom 2023 Bas.''21'!$B$8:$H$98,7,FALSE)</f>
        <v>1.6536</v>
      </c>
      <c r="BW11" s="191">
        <f>VLOOKUP(BW10,'Preisindizes Strom 2023 Bas.''21'!$B$8:$H$98,7,FALSE)</f>
        <v>1.6261000000000001</v>
      </c>
      <c r="BX11" s="191">
        <f>VLOOKUP(BX10,'Preisindizes Strom 2023 Bas.''21'!$B$8:$H$98,7,FALSE)</f>
        <v>1.5934999999999999</v>
      </c>
      <c r="BY11" s="191">
        <f>VLOOKUP(BY10,'Preisindizes Strom 2023 Bas.''21'!$B$8:$H$98,7,FALSE)</f>
        <v>1.5412999999999999</v>
      </c>
      <c r="BZ11" s="191">
        <f>VLOOKUP(BZ10,'Preisindizes Strom 2023 Bas.''21'!$B$8:$H$98,7,FALSE)</f>
        <v>1.4750000000000001</v>
      </c>
      <c r="CA11" s="191">
        <f>VLOOKUP(CA10,'Preisindizes Strom 2023 Bas.''21'!$B$8:$H$98,7,FALSE)</f>
        <v>1.4127000000000001</v>
      </c>
      <c r="CB11" s="191">
        <f>VLOOKUP(CB10,'Preisindizes Strom 2023 Bas.''21'!$B$8:$H$98,7,FALSE)</f>
        <v>1.3745000000000001</v>
      </c>
      <c r="CC11" s="191">
        <f>VLOOKUP(CC10,'Preisindizes Strom 2023 Bas.''21'!$B$8:$H$98,7,FALSE)</f>
        <v>1.27</v>
      </c>
      <c r="CD11" s="191">
        <f>VLOOKUP(CD10,'Preisindizes Strom 2023 Bas.''21'!$B$8:$H$98,7,FALSE)</f>
        <v>1.0835999999999999</v>
      </c>
      <c r="CE11" s="191">
        <f>VLOOKUP(CE10,'Preisindizes Strom 2023 Bas.''21'!$B$8:$H$98,7,FALSE)</f>
        <v>1</v>
      </c>
    </row>
    <row r="12" spans="1:83" x14ac:dyDescent="0.6">
      <c r="A12" s="189">
        <v>2</v>
      </c>
      <c r="B12" s="190" t="s">
        <v>326</v>
      </c>
      <c r="D12" s="191">
        <f>IF(ISNA(VLOOKUP(D10,'Preisindizes Strom 2023 Bas.''21'!$J$8:$R$82,9,FALSE)),0,VLOOKUP(D10,'Preisindizes Strom 2023 Bas.''21'!$J$8:$R$82,9,FALSE))</f>
        <v>0</v>
      </c>
      <c r="E12" s="191">
        <f>IF(ISNA(VLOOKUP(E10,'Preisindizes Strom 2023 Bas.''21'!$J$8:$R$82,9,FALSE)),0,VLOOKUP(E10,'Preisindizes Strom 2023 Bas.''21'!$J$8:$R$82,9,FALSE))</f>
        <v>0</v>
      </c>
      <c r="F12" s="191">
        <f>IF(ISNA(VLOOKUP(F10,'Preisindizes Strom 2023 Bas.''21'!$J$8:$R$82,9,FALSE)),0,VLOOKUP(F10,'Preisindizes Strom 2023 Bas.''21'!$J$8:$R$82,9,FALSE))</f>
        <v>0</v>
      </c>
      <c r="G12" s="191">
        <f>IF(ISNA(VLOOKUP(G10,'Preisindizes Strom 2023 Bas.''21'!$J$8:$R$82,9,FALSE)),0,VLOOKUP(G10,'Preisindizes Strom 2023 Bas.''21'!$J$8:$R$82,9,FALSE))</f>
        <v>0</v>
      </c>
      <c r="H12" s="191">
        <f>IF(ISNA(VLOOKUP(H10,'Preisindizes Strom 2023 Bas.''21'!$J$8:$R$82,9,FALSE)),0,VLOOKUP(H10,'Preisindizes Strom 2023 Bas.''21'!$J$8:$R$82,9,FALSE))</f>
        <v>0</v>
      </c>
      <c r="I12" s="191">
        <f>IF(ISNA(VLOOKUP(I10,'Preisindizes Strom 2023 Bas.''21'!$J$8:$R$82,9,FALSE)),0,VLOOKUP(I10,'Preisindizes Strom 2023 Bas.''21'!$J$8:$R$82,9,FALSE))</f>
        <v>0</v>
      </c>
      <c r="J12" s="191">
        <f>IF(ISNA(VLOOKUP(J10,'Preisindizes Strom 2023 Bas.''21'!$J$8:$R$82,9,FALSE)),0,VLOOKUP(J10,'Preisindizes Strom 2023 Bas.''21'!$J$8:$R$82,9,FALSE))</f>
        <v>0</v>
      </c>
      <c r="K12" s="191">
        <f>IF(ISNA(VLOOKUP(K10,'Preisindizes Strom 2023 Bas.''21'!$J$8:$R$82,9,FALSE)),0,VLOOKUP(K10,'Preisindizes Strom 2023 Bas.''21'!$J$8:$R$82,9,FALSE))</f>
        <v>0</v>
      </c>
      <c r="L12" s="191">
        <f>IF(ISNA(VLOOKUP(L10,'Preisindizes Strom 2023 Bas.''21'!$J$8:$R$82,9,FALSE)),0,VLOOKUP(L10,'Preisindizes Strom 2023 Bas.''21'!$J$8:$R$82,9,FALSE))</f>
        <v>0</v>
      </c>
      <c r="M12" s="191">
        <f>IF(ISNA(VLOOKUP(M10,'Preisindizes Strom 2023 Bas.''21'!$J$8:$R$82,9,FALSE)),0,VLOOKUP(M10,'Preisindizes Strom 2023 Bas.''21'!$J$8:$R$82,9,FALSE))</f>
        <v>0</v>
      </c>
      <c r="N12" s="191">
        <f>IF(ISNA(VLOOKUP(N10,'Preisindizes Strom 2023 Bas.''21'!$J$8:$R$82,9,FALSE)),0,VLOOKUP(N10,'Preisindizes Strom 2023 Bas.''21'!$J$8:$R$82,9,FALSE))</f>
        <v>0</v>
      </c>
      <c r="O12" s="191">
        <f>IF(ISNA(VLOOKUP(O10,'Preisindizes Strom 2023 Bas.''21'!$J$8:$R$82,9,FALSE)),0,VLOOKUP(O10,'Preisindizes Strom 2023 Bas.''21'!$J$8:$R$82,9,FALSE))</f>
        <v>0</v>
      </c>
      <c r="P12" s="191">
        <f>IF(ISNA(VLOOKUP(P10,'Preisindizes Strom 2023 Bas.''21'!$J$8:$R$82,9,FALSE)),0,VLOOKUP(P10,'Preisindizes Strom 2023 Bas.''21'!$J$8:$R$82,9,FALSE))</f>
        <v>0</v>
      </c>
      <c r="Q12" s="191">
        <f>IF(ISNA(VLOOKUP(Q10,'Preisindizes Strom 2023 Bas.''21'!$J$8:$R$82,9,FALSE)),0,VLOOKUP(Q10,'Preisindizes Strom 2023 Bas.''21'!$J$8:$R$82,9,FALSE))</f>
        <v>0</v>
      </c>
      <c r="R12" s="191">
        <f>IF(ISNA(VLOOKUP(R10,'Preisindizes Strom 2023 Bas.''21'!$J$8:$R$82,9,FALSE)),0,VLOOKUP(R10,'Preisindizes Strom 2023 Bas.''21'!$J$8:$R$82,9,FALSE))</f>
        <v>3.1949000000000001</v>
      </c>
      <c r="S12" s="191">
        <f>IF(ISNA(VLOOKUP(S10,'Preisindizes Strom 2023 Bas.''21'!$J$8:$R$82,9,FALSE)),0,VLOOKUP(S10,'Preisindizes Strom 2023 Bas.''21'!$J$8:$R$82,9,FALSE))</f>
        <v>3.0842000000000001</v>
      </c>
      <c r="T12" s="191">
        <f>IF(ISNA(VLOOKUP(T10,'Preisindizes Strom 2023 Bas.''21'!$J$8:$R$82,9,FALSE)),0,VLOOKUP(T10,'Preisindizes Strom 2023 Bas.''21'!$J$8:$R$82,9,FALSE))</f>
        <v>2.9952000000000001</v>
      </c>
      <c r="U12" s="191">
        <f>IF(ISNA(VLOOKUP(U10,'Preisindizes Strom 2023 Bas.''21'!$J$8:$R$82,9,FALSE)),0,VLOOKUP(U10,'Preisindizes Strom 2023 Bas.''21'!$J$8:$R$82,9,FALSE))</f>
        <v>3.0390000000000001</v>
      </c>
      <c r="V12" s="191">
        <f>IF(ISNA(VLOOKUP(V10,'Preisindizes Strom 2023 Bas.''21'!$J$8:$R$82,9,FALSE)),0,VLOOKUP(V10,'Preisindizes Strom 2023 Bas.''21'!$J$8:$R$82,9,FALSE))</f>
        <v>2.9809000000000001</v>
      </c>
      <c r="W12" s="191">
        <f>IF(ISNA(VLOOKUP(W10,'Preisindizes Strom 2023 Bas.''21'!$J$8:$R$82,9,FALSE)),0,VLOOKUP(W10,'Preisindizes Strom 2023 Bas.''21'!$J$8:$R$82,9,FALSE))</f>
        <v>2.9525999999999999</v>
      </c>
      <c r="X12" s="191">
        <f>IF(ISNA(VLOOKUP(X10,'Preisindizes Strom 2023 Bas.''21'!$J$8:$R$82,9,FALSE)),0,VLOOKUP(X10,'Preisindizes Strom 2023 Bas.''21'!$J$8:$R$82,9,FALSE))</f>
        <v>2.7086999999999999</v>
      </c>
      <c r="Y12" s="191">
        <f>IF(ISNA(VLOOKUP(Y10,'Preisindizes Strom 2023 Bas.''21'!$J$8:$R$82,9,FALSE)),0,VLOOKUP(Y10,'Preisindizes Strom 2023 Bas.''21'!$J$8:$R$82,9,FALSE))</f>
        <v>2.5377000000000001</v>
      </c>
      <c r="Z12" s="191">
        <f>IF(ISNA(VLOOKUP(Z10,'Preisindizes Strom 2023 Bas.''21'!$J$8:$R$82,9,FALSE)),0,VLOOKUP(Z10,'Preisindizes Strom 2023 Bas.''21'!$J$8:$R$82,9,FALSE))</f>
        <v>2.3733</v>
      </c>
      <c r="AA12" s="191">
        <f>IF(ISNA(VLOOKUP(AA10,'Preisindizes Strom 2023 Bas.''21'!$J$8:$R$82,9,FALSE)),0,VLOOKUP(AA10,'Preisindizes Strom 2023 Bas.''21'!$J$8:$R$82,9,FALSE))</f>
        <v>2.6122000000000001</v>
      </c>
      <c r="AB12" s="191">
        <f>IF(ISNA(VLOOKUP(AB10,'Preisindizes Strom 2023 Bas.''21'!$J$8:$R$82,9,FALSE)),0,VLOOKUP(AB10,'Preisindizes Strom 2023 Bas.''21'!$J$8:$R$82,9,FALSE))</f>
        <v>2.6067</v>
      </c>
      <c r="AC12" s="191">
        <f>IF(ISNA(VLOOKUP(AC10,'Preisindizes Strom 2023 Bas.''21'!$J$8:$R$82,9,FALSE)),0,VLOOKUP(AC10,'Preisindizes Strom 2023 Bas.''21'!$J$8:$R$82,9,FALSE))</f>
        <v>2.492</v>
      </c>
      <c r="AD12" s="191">
        <f>IF(ISNA(VLOOKUP(AD10,'Preisindizes Strom 2023 Bas.''21'!$J$8:$R$82,9,FALSE)),0,VLOOKUP(AD10,'Preisindizes Strom 2023 Bas.''21'!$J$8:$R$82,9,FALSE))</f>
        <v>2.3290000000000002</v>
      </c>
      <c r="AE12" s="191">
        <f>IF(ISNA(VLOOKUP(AE10,'Preisindizes Strom 2023 Bas.''21'!$J$8:$R$82,9,FALSE)),0,VLOOKUP(AE10,'Preisindizes Strom 2023 Bas.''21'!$J$8:$R$82,9,FALSE))</f>
        <v>2.4100999999999999</v>
      </c>
      <c r="AF12" s="191">
        <f>IF(ISNA(VLOOKUP(AF10,'Preisindizes Strom 2023 Bas.''21'!$J$8:$R$82,9,FALSE)),0,VLOOKUP(AF10,'Preisindizes Strom 2023 Bas.''21'!$J$8:$R$82,9,FALSE))</f>
        <v>2.4007999999999998</v>
      </c>
      <c r="AG12" s="191">
        <f>IF(ISNA(VLOOKUP(AG10,'Preisindizes Strom 2023 Bas.''21'!$J$8:$R$82,9,FALSE)),0,VLOOKUP(AG10,'Preisindizes Strom 2023 Bas.''21'!$J$8:$R$82,9,FALSE))</f>
        <v>2.2778999999999998</v>
      </c>
      <c r="AH12" s="191">
        <f>IF(ISNA(VLOOKUP(AH10,'Preisindizes Strom 2023 Bas.''21'!$J$8:$R$82,9,FALSE)),0,VLOOKUP(AH10,'Preisindizes Strom 2023 Bas.''21'!$J$8:$R$82,9,FALSE))</f>
        <v>2.1482999999999999</v>
      </c>
      <c r="AI12" s="191">
        <f>IF(ISNA(VLOOKUP(AI10,'Preisindizes Strom 2023 Bas.''21'!$J$8:$R$82,9,FALSE)),0,VLOOKUP(AI10,'Preisindizes Strom 2023 Bas.''21'!$J$8:$R$82,9,FALSE))</f>
        <v>2.2654999999999998</v>
      </c>
      <c r="AJ12" s="191">
        <f>IF(ISNA(VLOOKUP(AJ10,'Preisindizes Strom 2023 Bas.''21'!$J$8:$R$82,9,FALSE)),0,VLOOKUP(AJ10,'Preisindizes Strom 2023 Bas.''21'!$J$8:$R$82,9,FALSE))</f>
        <v>2.2130999999999998</v>
      </c>
      <c r="AK12" s="191">
        <f>IF(ISNA(VLOOKUP(AK10,'Preisindizes Strom 2023 Bas.''21'!$J$8:$R$82,9,FALSE)),0,VLOOKUP(AK10,'Preisindizes Strom 2023 Bas.''21'!$J$8:$R$82,9,FALSE))</f>
        <v>2.1974999999999998</v>
      </c>
      <c r="AL12" s="191">
        <f>IF(ISNA(VLOOKUP(AL10,'Preisindizes Strom 2023 Bas.''21'!$J$8:$R$82,9,FALSE)),0,VLOOKUP(AL10,'Preisindizes Strom 2023 Bas.''21'!$J$8:$R$82,9,FALSE))</f>
        <v>2.1520000000000001</v>
      </c>
      <c r="AM12" s="191">
        <f>IF(ISNA(VLOOKUP(AM10,'Preisindizes Strom 2023 Bas.''21'!$J$8:$R$82,9,FALSE)),0,VLOOKUP(AM10,'Preisindizes Strom 2023 Bas.''21'!$J$8:$R$82,9,FALSE))</f>
        <v>1.9809000000000001</v>
      </c>
      <c r="AN12" s="191">
        <f>IF(ISNA(VLOOKUP(AN10,'Preisindizes Strom 2023 Bas.''21'!$J$8:$R$82,9,FALSE)),0,VLOOKUP(AN10,'Preisindizes Strom 2023 Bas.''21'!$J$8:$R$82,9,FALSE))</f>
        <v>1.8163</v>
      </c>
      <c r="AO12" s="191">
        <f>IF(ISNA(VLOOKUP(AO10,'Preisindizes Strom 2023 Bas.''21'!$J$8:$R$82,9,FALSE)),0,VLOOKUP(AO10,'Preisindizes Strom 2023 Bas.''21'!$J$8:$R$82,9,FALSE))</f>
        <v>1.7524999999999999</v>
      </c>
      <c r="AP12" s="191">
        <f>IF(ISNA(VLOOKUP(AP10,'Preisindizes Strom 2023 Bas.''21'!$J$8:$R$82,9,FALSE)),0,VLOOKUP(AP10,'Preisindizes Strom 2023 Bas.''21'!$J$8:$R$82,9,FALSE))</f>
        <v>1.75</v>
      </c>
      <c r="AQ12" s="191">
        <f>IF(ISNA(VLOOKUP(AQ10,'Preisindizes Strom 2023 Bas.''21'!$J$8:$R$82,9,FALSE)),0,VLOOKUP(AQ10,'Preisindizes Strom 2023 Bas.''21'!$J$8:$R$82,9,FALSE))</f>
        <v>1.6999</v>
      </c>
      <c r="AR12" s="191">
        <f>IF(ISNA(VLOOKUP(AR10,'Preisindizes Strom 2023 Bas.''21'!$J$8:$R$82,9,FALSE)),0,VLOOKUP(AR10,'Preisindizes Strom 2023 Bas.''21'!$J$8:$R$82,9,FALSE))</f>
        <v>1.6636</v>
      </c>
      <c r="AS12" s="191">
        <f>IF(ISNA(VLOOKUP(AS10,'Preisindizes Strom 2023 Bas.''21'!$J$8:$R$82,9,FALSE)),0,VLOOKUP(AS10,'Preisindizes Strom 2023 Bas.''21'!$J$8:$R$82,9,FALSE))</f>
        <v>1.6395</v>
      </c>
      <c r="AT12" s="191">
        <f>IF(ISNA(VLOOKUP(AT10,'Preisindizes Strom 2023 Bas.''21'!$J$8:$R$82,9,FALSE)),0,VLOOKUP(AT10,'Preisindizes Strom 2023 Bas.''21'!$J$8:$R$82,9,FALSE))</f>
        <v>1.6636</v>
      </c>
      <c r="AU12" s="191">
        <f>IF(ISNA(VLOOKUP(AU10,'Preisindizes Strom 2023 Bas.''21'!$J$8:$R$82,9,FALSE)),0,VLOOKUP(AU10,'Preisindizes Strom 2023 Bas.''21'!$J$8:$R$82,9,FALSE))</f>
        <v>1.6437999999999999</v>
      </c>
      <c r="AV12" s="191">
        <f>IF(ISNA(VLOOKUP(AV10,'Preisindizes Strom 2023 Bas.''21'!$J$8:$R$82,9,FALSE)),0,VLOOKUP(AV10,'Preisindizes Strom 2023 Bas.''21'!$J$8:$R$82,9,FALSE))</f>
        <v>1.5731999999999999</v>
      </c>
      <c r="AW12" s="191">
        <f>IF(ISNA(VLOOKUP(AW10,'Preisindizes Strom 2023 Bas.''21'!$J$8:$R$82,9,FALSE)),0,VLOOKUP(AW10,'Preisindizes Strom 2023 Bas.''21'!$J$8:$R$82,9,FALSE))</f>
        <v>1.5269999999999999</v>
      </c>
      <c r="AX12" s="191">
        <f>IF(ISNA(VLOOKUP(AX10,'Preisindizes Strom 2023 Bas.''21'!$J$8:$R$82,9,FALSE)),0,VLOOKUP(AX10,'Preisindizes Strom 2023 Bas.''21'!$J$8:$R$82,9,FALSE))</f>
        <v>1.5345</v>
      </c>
      <c r="AY12" s="191">
        <f>IF(ISNA(VLOOKUP(AY10,'Preisindizes Strom 2023 Bas.''21'!$J$8:$R$82,9,FALSE)),0,VLOOKUP(AY10,'Preisindizes Strom 2023 Bas.''21'!$J$8:$R$82,9,FALSE))</f>
        <v>1.494</v>
      </c>
      <c r="AZ12" s="191">
        <f>IF(ISNA(VLOOKUP(AZ10,'Preisindizes Strom 2023 Bas.''21'!$J$8:$R$82,9,FALSE)),0,VLOOKUP(AZ10,'Preisindizes Strom 2023 Bas.''21'!$J$8:$R$82,9,FALSE))</f>
        <v>1.4728000000000001</v>
      </c>
      <c r="BA12" s="191">
        <f>IF(ISNA(VLOOKUP(BA10,'Preisindizes Strom 2023 Bas.''21'!$J$8:$R$82,9,FALSE)),0,VLOOKUP(BA10,'Preisindizes Strom 2023 Bas.''21'!$J$8:$R$82,9,FALSE))</f>
        <v>1.4922</v>
      </c>
      <c r="BB12" s="191">
        <f>IF(ISNA(VLOOKUP(BB10,'Preisindizes Strom 2023 Bas.''21'!$J$8:$R$82,9,FALSE)),0,VLOOKUP(BB10,'Preisindizes Strom 2023 Bas.''21'!$J$8:$R$82,9,FALSE))</f>
        <v>1.5085</v>
      </c>
      <c r="BC12" s="191">
        <f>IF(ISNA(VLOOKUP(BC10,'Preisindizes Strom 2023 Bas.''21'!$J$8:$R$82,9,FALSE)),0,VLOOKUP(BC10,'Preisindizes Strom 2023 Bas.''21'!$J$8:$R$82,9,FALSE))</f>
        <v>1.5287999999999999</v>
      </c>
      <c r="BD12" s="191">
        <f>IF(ISNA(VLOOKUP(BD10,'Preisindizes Strom 2023 Bas.''21'!$J$8:$R$82,9,FALSE)),0,VLOOKUP(BD10,'Preisindizes Strom 2023 Bas.''21'!$J$8:$R$82,9,FALSE))</f>
        <v>1.5994999999999999</v>
      </c>
      <c r="BE12" s="191">
        <f>IF(ISNA(VLOOKUP(BE10,'Preisindizes Strom 2023 Bas.''21'!$J$8:$R$82,9,FALSE)),0,VLOOKUP(BE10,'Preisindizes Strom 2023 Bas.''21'!$J$8:$R$82,9,FALSE))</f>
        <v>1.6747000000000001</v>
      </c>
      <c r="BF12" s="191">
        <f>IF(ISNA(VLOOKUP(BF10,'Preisindizes Strom 2023 Bas.''21'!$J$8:$R$82,9,FALSE)),0,VLOOKUP(BF10,'Preisindizes Strom 2023 Bas.''21'!$J$8:$R$82,9,FALSE))</f>
        <v>1.7115</v>
      </c>
      <c r="BG12" s="191">
        <f>IF(ISNA(VLOOKUP(BG10,'Preisindizes Strom 2023 Bas.''21'!$J$8:$R$82,9,FALSE)),0,VLOOKUP(BG10,'Preisindizes Strom 2023 Bas.''21'!$J$8:$R$82,9,FALSE))</f>
        <v>1.7258</v>
      </c>
      <c r="BH12" s="191">
        <f>IF(ISNA(VLOOKUP(BH10,'Preisindizes Strom 2023 Bas.''21'!$J$8:$R$82,9,FALSE)),0,VLOOKUP(BH10,'Preisindizes Strom 2023 Bas.''21'!$J$8:$R$82,9,FALSE))</f>
        <v>1.6747000000000001</v>
      </c>
      <c r="BI12" s="191">
        <f>IF(ISNA(VLOOKUP(BI10,'Preisindizes Strom 2023 Bas.''21'!$J$8:$R$82,9,FALSE)),0,VLOOKUP(BI10,'Preisindizes Strom 2023 Bas.''21'!$J$8:$R$82,9,FALSE))</f>
        <v>1.6838</v>
      </c>
      <c r="BJ12" s="191">
        <f>IF(ISNA(VLOOKUP(BJ10,'Preisindizes Strom 2023 Bas.''21'!$J$8:$R$82,9,FALSE)),0,VLOOKUP(BJ10,'Preisindizes Strom 2023 Bas.''21'!$J$8:$R$82,9,FALSE))</f>
        <v>1.6999</v>
      </c>
      <c r="BK12" s="191">
        <f>IF(ISNA(VLOOKUP(BK10,'Preisindizes Strom 2023 Bas.''21'!$J$8:$R$82,9,FALSE)),0,VLOOKUP(BK10,'Preisindizes Strom 2023 Bas.''21'!$J$8:$R$82,9,FALSE))</f>
        <v>1.7210000000000001</v>
      </c>
      <c r="BL12" s="191">
        <f>IF(ISNA(VLOOKUP(BL10,'Preisindizes Strom 2023 Bas.''21'!$J$8:$R$82,9,FALSE)),0,VLOOKUP(BL10,'Preisindizes Strom 2023 Bas.''21'!$J$8:$R$82,9,FALSE))</f>
        <v>1.7234</v>
      </c>
      <c r="BM12" s="191">
        <f>IF(ISNA(VLOOKUP(BM10,'Preisindizes Strom 2023 Bas.''21'!$J$8:$R$82,9,FALSE)),0,VLOOKUP(BM10,'Preisindizes Strom 2023 Bas.''21'!$J$8:$R$82,9,FALSE))</f>
        <v>1.7354000000000001</v>
      </c>
      <c r="BN12" s="191">
        <f>IF(ISNA(VLOOKUP(BN10,'Preisindizes Strom 2023 Bas.''21'!$J$8:$R$82,9,FALSE)),0,VLOOKUP(BN10,'Preisindizes Strom 2023 Bas.''21'!$J$8:$R$82,9,FALSE))</f>
        <v>1.6701999999999999</v>
      </c>
      <c r="BO12" s="191">
        <f>IF(ISNA(VLOOKUP(BO10,'Preisindizes Strom 2023 Bas.''21'!$J$8:$R$82,9,FALSE)),0,VLOOKUP(BO10,'Preisindizes Strom 2023 Bas.''21'!$J$8:$R$82,9,FALSE))</f>
        <v>1.6266</v>
      </c>
      <c r="BP12" s="191">
        <f>IF(ISNA(VLOOKUP(BP10,'Preisindizes Strom 2023 Bas.''21'!$J$8:$R$82,9,FALSE)),0,VLOOKUP(BP10,'Preisindizes Strom 2023 Bas.''21'!$J$8:$R$82,9,FALSE))</f>
        <v>1.6161000000000001</v>
      </c>
      <c r="BQ12" s="191">
        <f>IF(ISNA(VLOOKUP(BQ10,'Preisindizes Strom 2023 Bas.''21'!$J$8:$R$82,9,FALSE)),0,VLOOKUP(BQ10,'Preisindizes Strom 2023 Bas.''21'!$J$8:$R$82,9,FALSE))</f>
        <v>1.6459999999999999</v>
      </c>
      <c r="BR12" s="191">
        <f>IF(ISNA(VLOOKUP(BR10,'Preisindizes Strom 2023 Bas.''21'!$J$8:$R$82,9,FALSE)),0,VLOOKUP(BR10,'Preisindizes Strom 2023 Bas.''21'!$J$8:$R$82,9,FALSE))</f>
        <v>1.633</v>
      </c>
      <c r="BS12" s="191">
        <f>IF(ISNA(VLOOKUP(BS10,'Preisindizes Strom 2023 Bas.''21'!$J$8:$R$82,9,FALSE)),0,VLOOKUP(BS10,'Preisindizes Strom 2023 Bas.''21'!$J$8:$R$82,9,FALSE))</f>
        <v>1.5498000000000001</v>
      </c>
      <c r="BT12" s="191">
        <f>IF(ISNA(VLOOKUP(BT10,'Preisindizes Strom 2023 Bas.''21'!$J$8:$R$82,9,FALSE)),0,VLOOKUP(BT10,'Preisindizes Strom 2023 Bas.''21'!$J$8:$R$82,9,FALSE))</f>
        <v>1.5306999999999999</v>
      </c>
      <c r="BU12" s="191">
        <f>IF(ISNA(VLOOKUP(BU10,'Preisindizes Strom 2023 Bas.''21'!$J$8:$R$82,9,FALSE)),0,VLOOKUP(BU10,'Preisindizes Strom 2023 Bas.''21'!$J$8:$R$82,9,FALSE))</f>
        <v>1.5383</v>
      </c>
      <c r="BV12" s="191">
        <f>IF(ISNA(VLOOKUP(BV10,'Preisindizes Strom 2023 Bas.''21'!$J$8:$R$82,9,FALSE)),0,VLOOKUP(BV10,'Preisindizes Strom 2023 Bas.''21'!$J$8:$R$82,9,FALSE))</f>
        <v>1.5364</v>
      </c>
      <c r="BW12" s="191">
        <f>IF(ISNA(VLOOKUP(BW10,'Preisindizes Strom 2023 Bas.''21'!$J$8:$R$82,9,FALSE)),0,VLOOKUP(BW10,'Preisindizes Strom 2023 Bas.''21'!$J$8:$R$82,9,FALSE))</f>
        <v>1.4885999999999999</v>
      </c>
      <c r="BX12" s="191">
        <f>IF(ISNA(VLOOKUP(BX10,'Preisindizes Strom 2023 Bas.''21'!$J$8:$R$82,9,FALSE)),0,VLOOKUP(BX10,'Preisindizes Strom 2023 Bas.''21'!$J$8:$R$82,9,FALSE))</f>
        <v>1.4922</v>
      </c>
      <c r="BY12" s="191">
        <f>IF(ISNA(VLOOKUP(BY10,'Preisindizes Strom 2023 Bas.''21'!$J$8:$R$82,9,FALSE)),0,VLOOKUP(BY10,'Preisindizes Strom 2023 Bas.''21'!$J$8:$R$82,9,FALSE))</f>
        <v>1.4521999999999999</v>
      </c>
      <c r="BZ12" s="191">
        <f>IF(ISNA(VLOOKUP(BZ10,'Preisindizes Strom 2023 Bas.''21'!$J$8:$R$82,9,FALSE)),0,VLOOKUP(BZ10,'Preisindizes Strom 2023 Bas.''21'!$J$8:$R$82,9,FALSE))</f>
        <v>1.3922000000000001</v>
      </c>
      <c r="CA12" s="191">
        <f>IF(ISNA(VLOOKUP(CA10,'Preisindizes Strom 2023 Bas.''21'!$J$8:$R$82,9,FALSE)),0,VLOOKUP(CA10,'Preisindizes Strom 2023 Bas.''21'!$J$8:$R$82,9,FALSE))</f>
        <v>1.3383</v>
      </c>
      <c r="CB12" s="191">
        <f>IF(ISNA(VLOOKUP(CB10,'Preisindizes Strom 2023 Bas.''21'!$J$8:$R$82,9,FALSE)),0,VLOOKUP(CB10,'Preisindizes Strom 2023 Bas.''21'!$J$8:$R$82,9,FALSE))</f>
        <v>1.3157000000000001</v>
      </c>
      <c r="CC12" s="191">
        <f>IF(ISNA(VLOOKUP(CC10,'Preisindizes Strom 2023 Bas.''21'!$J$8:$R$82,9,FALSE)),0,VLOOKUP(CC10,'Preisindizes Strom 2023 Bas.''21'!$J$8:$R$82,9,FALSE))</f>
        <v>1.246</v>
      </c>
      <c r="CD12" s="191">
        <f>IF(ISNA(VLOOKUP(CD10,'Preisindizes Strom 2023 Bas.''21'!$J$8:$R$82,9,FALSE)),0,VLOOKUP(CD10,'Preisindizes Strom 2023 Bas.''21'!$J$8:$R$82,9,FALSE))</f>
        <v>1.0630999999999999</v>
      </c>
      <c r="CE12" s="191">
        <f>IF(ISNA(VLOOKUP(CE10,'Preisindizes Strom 2023 Bas.''21'!$J$8:$R$82,9,FALSE)),0,VLOOKUP(CE10,'Preisindizes Strom 2023 Bas.''21'!$J$8:$R$82,9,FALSE))</f>
        <v>1</v>
      </c>
    </row>
    <row r="13" spans="1:83" x14ac:dyDescent="0.6">
      <c r="A13" s="189">
        <v>3</v>
      </c>
      <c r="B13" s="190" t="s">
        <v>327</v>
      </c>
      <c r="D13" s="191">
        <f>IF(ISNA(VLOOKUP(D10,'Preisindizes Strom 2023 Bas.''21'!$T$8:$AE$82,12,FALSE)),0,VLOOKUP(D10,'Preisindizes Strom 2023 Bas.''21'!$T$8:$AE$82,12,FALSE))</f>
        <v>0</v>
      </c>
      <c r="E13" s="191">
        <f>IF(ISNA(VLOOKUP(E10,'Preisindizes Strom 2023 Bas.''21'!$T$8:$AE$82,12,FALSE)),0,VLOOKUP(E10,'Preisindizes Strom 2023 Bas.''21'!$T$8:$AE$82,12,FALSE))</f>
        <v>0</v>
      </c>
      <c r="F13" s="191">
        <f>IF(ISNA(VLOOKUP(F10,'Preisindizes Strom 2023 Bas.''21'!$T$8:$AE$82,12,FALSE)),0,VLOOKUP(F10,'Preisindizes Strom 2023 Bas.''21'!$T$8:$AE$82,12,FALSE))</f>
        <v>0</v>
      </c>
      <c r="G13" s="191">
        <f>IF(ISNA(VLOOKUP(G10,'Preisindizes Strom 2023 Bas.''21'!$T$8:$AE$82,12,FALSE)),0,VLOOKUP(G10,'Preisindizes Strom 2023 Bas.''21'!$T$8:$AE$82,12,FALSE))</f>
        <v>0</v>
      </c>
      <c r="H13" s="191">
        <f>IF(ISNA(VLOOKUP(H10,'Preisindizes Strom 2023 Bas.''21'!$T$8:$AE$82,12,FALSE)),0,VLOOKUP(H10,'Preisindizes Strom 2023 Bas.''21'!$T$8:$AE$82,12,FALSE))</f>
        <v>0</v>
      </c>
      <c r="I13" s="191">
        <f>IF(ISNA(VLOOKUP(I10,'Preisindizes Strom 2023 Bas.''21'!$T$8:$AE$82,12,FALSE)),0,VLOOKUP(I10,'Preisindizes Strom 2023 Bas.''21'!$T$8:$AE$82,12,FALSE))</f>
        <v>0</v>
      </c>
      <c r="J13" s="191">
        <f>IF(ISNA(VLOOKUP(J10,'Preisindizes Strom 2023 Bas.''21'!$T$8:$AE$82,12,FALSE)),0,VLOOKUP(J10,'Preisindizes Strom 2023 Bas.''21'!$T$8:$AE$82,12,FALSE))</f>
        <v>0</v>
      </c>
      <c r="K13" s="191">
        <f>IF(ISNA(VLOOKUP(K10,'Preisindizes Strom 2023 Bas.''21'!$T$8:$AE$82,12,FALSE)),0,VLOOKUP(K10,'Preisindizes Strom 2023 Bas.''21'!$T$8:$AE$82,12,FALSE))</f>
        <v>0</v>
      </c>
      <c r="L13" s="191">
        <f>IF(ISNA(VLOOKUP(L10,'Preisindizes Strom 2023 Bas.''21'!$T$8:$AE$82,12,FALSE)),0,VLOOKUP(L10,'Preisindizes Strom 2023 Bas.''21'!$T$8:$AE$82,12,FALSE))</f>
        <v>0</v>
      </c>
      <c r="M13" s="191">
        <f>IF(ISNA(VLOOKUP(M10,'Preisindizes Strom 2023 Bas.''21'!$T$8:$AE$82,12,FALSE)),0,VLOOKUP(M10,'Preisindizes Strom 2023 Bas.''21'!$T$8:$AE$82,12,FALSE))</f>
        <v>0</v>
      </c>
      <c r="N13" s="191">
        <f>IF(ISNA(VLOOKUP(N10,'Preisindizes Strom 2023 Bas.''21'!$T$8:$AE$82,12,FALSE)),0,VLOOKUP(N10,'Preisindizes Strom 2023 Bas.''21'!$T$8:$AE$82,12,FALSE))</f>
        <v>0</v>
      </c>
      <c r="O13" s="191">
        <f>IF(ISNA(VLOOKUP(O10,'Preisindizes Strom 2023 Bas.''21'!$T$8:$AE$82,12,FALSE)),0,VLOOKUP(O10,'Preisindizes Strom 2023 Bas.''21'!$T$8:$AE$82,12,FALSE))</f>
        <v>0</v>
      </c>
      <c r="P13" s="191">
        <f>IF(ISNA(VLOOKUP(P10,'Preisindizes Strom 2023 Bas.''21'!$T$8:$AE$82,12,FALSE)),0,VLOOKUP(P10,'Preisindizes Strom 2023 Bas.''21'!$T$8:$AE$82,12,FALSE))</f>
        <v>0</v>
      </c>
      <c r="Q13" s="191">
        <f>IF(ISNA(VLOOKUP(Q10,'Preisindizes Strom 2023 Bas.''21'!$T$8:$AE$82,12,FALSE)),0,VLOOKUP(Q10,'Preisindizes Strom 2023 Bas.''21'!$T$8:$AE$82,12,FALSE))</f>
        <v>0</v>
      </c>
      <c r="R13" s="191">
        <f>IF(ISNA(VLOOKUP(R10,'Preisindizes Strom 2023 Bas.''21'!$T$8:$AE$82,12,FALSE)),0,VLOOKUP(R10,'Preisindizes Strom 2023 Bas.''21'!$T$8:$AE$82,12,FALSE))</f>
        <v>3.8855</v>
      </c>
      <c r="S13" s="191">
        <f>IF(ISNA(VLOOKUP(S10,'Preisindizes Strom 2023 Bas.''21'!$T$8:$AE$82,12,FALSE)),0,VLOOKUP(S10,'Preisindizes Strom 2023 Bas.''21'!$T$8:$AE$82,12,FALSE))</f>
        <v>3.8052999999999999</v>
      </c>
      <c r="T13" s="191">
        <f>IF(ISNA(VLOOKUP(T10,'Preisindizes Strom 2023 Bas.''21'!$T$8:$AE$82,12,FALSE)),0,VLOOKUP(T10,'Preisindizes Strom 2023 Bas.''21'!$T$8:$AE$82,12,FALSE))</f>
        <v>3.6543999999999999</v>
      </c>
      <c r="U13" s="191">
        <f>IF(ISNA(VLOOKUP(U10,'Preisindizes Strom 2023 Bas.''21'!$T$8:$AE$82,12,FALSE)),0,VLOOKUP(U10,'Preisindizes Strom 2023 Bas.''21'!$T$8:$AE$82,12,FALSE))</f>
        <v>3.5832999999999999</v>
      </c>
      <c r="V13" s="191">
        <f>IF(ISNA(VLOOKUP(V10,'Preisindizes Strom 2023 Bas.''21'!$T$8:$AE$82,12,FALSE)),0,VLOOKUP(V10,'Preisindizes Strom 2023 Bas.''21'!$T$8:$AE$82,12,FALSE))</f>
        <v>3.5150000000000001</v>
      </c>
      <c r="W13" s="191">
        <f>IF(ISNA(VLOOKUP(W10,'Preisindizes Strom 2023 Bas.''21'!$T$8:$AE$82,12,FALSE)),0,VLOOKUP(W10,'Preisindizes Strom 2023 Bas.''21'!$T$8:$AE$82,12,FALSE))</f>
        <v>3.5537000000000001</v>
      </c>
      <c r="X13" s="191">
        <f>IF(ISNA(VLOOKUP(X10,'Preisindizes Strom 2023 Bas.''21'!$T$8:$AE$82,12,FALSE)),0,VLOOKUP(X10,'Preisindizes Strom 2023 Bas.''21'!$T$8:$AE$82,12,FALSE))</f>
        <v>3.4127000000000001</v>
      </c>
      <c r="Y13" s="191">
        <f>IF(ISNA(VLOOKUP(Y10,'Preisindizes Strom 2023 Bas.''21'!$T$8:$AE$82,12,FALSE)),0,VLOOKUP(Y10,'Preisindizes Strom 2023 Bas.''21'!$T$8:$AE$82,12,FALSE))</f>
        <v>3.2740999999999998</v>
      </c>
      <c r="Z13" s="191">
        <f>IF(ISNA(VLOOKUP(Z10,'Preisindizes Strom 2023 Bas.''21'!$T$8:$AE$82,12,FALSE)),0,VLOOKUP(Z10,'Preisindizes Strom 2023 Bas.''21'!$T$8:$AE$82,12,FALSE))</f>
        <v>3.0788000000000002</v>
      </c>
      <c r="AA13" s="191">
        <f>IF(ISNA(VLOOKUP(AA10,'Preisindizes Strom 2023 Bas.''21'!$T$8:$AE$82,12,FALSE)),0,VLOOKUP(AA10,'Preisindizes Strom 2023 Bas.''21'!$T$8:$AE$82,12,FALSE))</f>
        <v>3.4037000000000002</v>
      </c>
      <c r="AB13" s="191">
        <f>IF(ISNA(VLOOKUP(AB10,'Preisindizes Strom 2023 Bas.''21'!$T$8:$AE$82,12,FALSE)),0,VLOOKUP(AB10,'Preisindizes Strom 2023 Bas.''21'!$T$8:$AE$82,12,FALSE))</f>
        <v>3.4584000000000001</v>
      </c>
      <c r="AC13" s="191">
        <f>IF(ISNA(VLOOKUP(AC10,'Preisindizes Strom 2023 Bas.''21'!$T$8:$AE$82,12,FALSE)),0,VLOOKUP(AC10,'Preisindizes Strom 2023 Bas.''21'!$T$8:$AE$82,12,FALSE))</f>
        <v>3.1930999999999998</v>
      </c>
      <c r="AD13" s="191">
        <f>IF(ISNA(VLOOKUP(AD10,'Preisindizes Strom 2023 Bas.''21'!$T$8:$AE$82,12,FALSE)),0,VLOOKUP(AD10,'Preisindizes Strom 2023 Bas.''21'!$T$8:$AE$82,12,FALSE))</f>
        <v>2.8731</v>
      </c>
      <c r="AE13" s="191">
        <f>IF(ISNA(VLOOKUP(AE10,'Preisindizes Strom 2023 Bas.''21'!$T$8:$AE$82,12,FALSE)),0,VLOOKUP(AE10,'Preisindizes Strom 2023 Bas.''21'!$T$8:$AE$82,12,FALSE))</f>
        <v>2.9119999999999999</v>
      </c>
      <c r="AF13" s="191">
        <f>IF(ISNA(VLOOKUP(AF10,'Preisindizes Strom 2023 Bas.''21'!$T$8:$AE$82,12,FALSE)),0,VLOOKUP(AF10,'Preisindizes Strom 2023 Bas.''21'!$T$8:$AE$82,12,FALSE))</f>
        <v>2.9318</v>
      </c>
      <c r="AG13" s="191">
        <f>IF(ISNA(VLOOKUP(AG10,'Preisindizes Strom 2023 Bas.''21'!$T$8:$AE$82,12,FALSE)),0,VLOOKUP(AG10,'Preisindizes Strom 2023 Bas.''21'!$T$8:$AE$82,12,FALSE))</f>
        <v>2.8105000000000002</v>
      </c>
      <c r="AH13" s="191">
        <f>IF(ISNA(VLOOKUP(AH10,'Preisindizes Strom 2023 Bas.''21'!$T$8:$AE$82,12,FALSE)),0,VLOOKUP(AH10,'Preisindizes Strom 2023 Bas.''21'!$T$8:$AE$82,12,FALSE))</f>
        <v>2.6326999999999998</v>
      </c>
      <c r="AI13" s="191">
        <f>IF(ISNA(VLOOKUP(AI10,'Preisindizes Strom 2023 Bas.''21'!$T$8:$AE$82,12,FALSE)),0,VLOOKUP(AI10,'Preisindizes Strom 2023 Bas.''21'!$T$8:$AE$82,12,FALSE))</f>
        <v>2.7564000000000002</v>
      </c>
      <c r="AJ13" s="191">
        <f>IF(ISNA(VLOOKUP(AJ10,'Preisindizes Strom 2023 Bas.''21'!$T$8:$AE$82,12,FALSE)),0,VLOOKUP(AJ10,'Preisindizes Strom 2023 Bas.''21'!$T$8:$AE$82,12,FALSE))</f>
        <v>2.6652999999999998</v>
      </c>
      <c r="AK13" s="191">
        <f>IF(ISNA(VLOOKUP(AK10,'Preisindizes Strom 2023 Bas.''21'!$T$8:$AE$82,12,FALSE)),0,VLOOKUP(AK10,'Preisindizes Strom 2023 Bas.''21'!$T$8:$AE$82,12,FALSE))</f>
        <v>2.6326999999999998</v>
      </c>
      <c r="AL13" s="191">
        <f>IF(ISNA(VLOOKUP(AL10,'Preisindizes Strom 2023 Bas.''21'!$T$8:$AE$82,12,FALSE)),0,VLOOKUP(AL10,'Preisindizes Strom 2023 Bas.''21'!$T$8:$AE$82,12,FALSE))</f>
        <v>2.6598000000000002</v>
      </c>
      <c r="AM13" s="191">
        <f>IF(ISNA(VLOOKUP(AM10,'Preisindizes Strom 2023 Bas.''21'!$T$8:$AE$82,12,FALSE)),0,VLOOKUP(AM10,'Preisindizes Strom 2023 Bas.''21'!$T$8:$AE$82,12,FALSE))</f>
        <v>2.4712999999999998</v>
      </c>
      <c r="AN13" s="191">
        <f>IF(ISNA(VLOOKUP(AN10,'Preisindizes Strom 2023 Bas.''21'!$T$8:$AE$82,12,FALSE)),0,VLOOKUP(AN10,'Preisindizes Strom 2023 Bas.''21'!$T$8:$AE$82,12,FALSE))</f>
        <v>2.2395999999999998</v>
      </c>
      <c r="AO13" s="191">
        <f>IF(ISNA(VLOOKUP(AO10,'Preisindizes Strom 2023 Bas.''21'!$T$8:$AE$82,12,FALSE)),0,VLOOKUP(AO10,'Preisindizes Strom 2023 Bas.''21'!$T$8:$AE$82,12,FALSE))</f>
        <v>2.1286999999999998</v>
      </c>
      <c r="AP13" s="191">
        <f>IF(ISNA(VLOOKUP(AP10,'Preisindizes Strom 2023 Bas.''21'!$T$8:$AE$82,12,FALSE)),0,VLOOKUP(AP10,'Preisindizes Strom 2023 Bas.''21'!$T$8:$AE$82,12,FALSE))</f>
        <v>2.0706000000000002</v>
      </c>
      <c r="AQ13" s="191">
        <f>IF(ISNA(VLOOKUP(AQ10,'Preisindizes Strom 2023 Bas.''21'!$T$8:$AE$82,12,FALSE)),0,VLOOKUP(AQ10,'Preisindizes Strom 2023 Bas.''21'!$T$8:$AE$82,12,FALSE))</f>
        <v>2.0706000000000002</v>
      </c>
      <c r="AR13" s="191">
        <f>IF(ISNA(VLOOKUP(AR10,'Preisindizes Strom 2023 Bas.''21'!$T$8:$AE$82,12,FALSE)),0,VLOOKUP(AR10,'Preisindizes Strom 2023 Bas.''21'!$T$8:$AE$82,12,FALSE))</f>
        <v>2.0672999999999999</v>
      </c>
      <c r="AS13" s="191">
        <f>IF(ISNA(VLOOKUP(AS10,'Preisindizes Strom 2023 Bas.''21'!$T$8:$AE$82,12,FALSE)),0,VLOOKUP(AS10,'Preisindizes Strom 2023 Bas.''21'!$T$8:$AE$82,12,FALSE))</f>
        <v>2.0541</v>
      </c>
      <c r="AT13" s="191">
        <f>IF(ISNA(VLOOKUP(AT10,'Preisindizes Strom 2023 Bas.''21'!$T$8:$AE$82,12,FALSE)),0,VLOOKUP(AT10,'Preisindizes Strom 2023 Bas.''21'!$T$8:$AE$82,12,FALSE))</f>
        <v>2.0251000000000001</v>
      </c>
      <c r="AU13" s="191">
        <f>IF(ISNA(VLOOKUP(AU10,'Preisindizes Strom 2023 Bas.''21'!$T$8:$AE$82,12,FALSE)),0,VLOOKUP(AU10,'Preisindizes Strom 2023 Bas.''21'!$T$8:$AE$82,12,FALSE))</f>
        <v>1.9906999999999999</v>
      </c>
      <c r="AV13" s="191">
        <f>IF(ISNA(VLOOKUP(AV10,'Preisindizes Strom 2023 Bas.''21'!$T$8:$AE$82,12,FALSE)),0,VLOOKUP(AV10,'Preisindizes Strom 2023 Bas.''21'!$T$8:$AE$82,12,FALSE))</f>
        <v>1.9457</v>
      </c>
      <c r="AW13" s="191">
        <f>IF(ISNA(VLOOKUP(AW10,'Preisindizes Strom 2023 Bas.''21'!$T$8:$AE$82,12,FALSE)),0,VLOOKUP(AW10,'Preisindizes Strom 2023 Bas.''21'!$T$8:$AE$82,12,FALSE))</f>
        <v>1.8971</v>
      </c>
      <c r="AX13" s="191">
        <f>IF(ISNA(VLOOKUP(AX10,'Preisindizes Strom 2023 Bas.''21'!$T$8:$AE$82,12,FALSE)),0,VLOOKUP(AX10,'Preisindizes Strom 2023 Bas.''21'!$T$8:$AE$82,12,FALSE))</f>
        <v>1.8454999999999999</v>
      </c>
      <c r="AY13" s="191">
        <f>IF(ISNA(VLOOKUP(AY10,'Preisindizes Strom 2023 Bas.''21'!$T$8:$AE$82,12,FALSE)),0,VLOOKUP(AY10,'Preisindizes Strom 2023 Bas.''21'!$T$8:$AE$82,12,FALSE))</f>
        <v>1.7818000000000001</v>
      </c>
      <c r="AZ13" s="191">
        <f>IF(ISNA(VLOOKUP(AZ10,'Preisindizes Strom 2023 Bas.''21'!$T$8:$AE$82,12,FALSE)),0,VLOOKUP(AZ10,'Preisindizes Strom 2023 Bas.''21'!$T$8:$AE$82,12,FALSE))</f>
        <v>1.7339</v>
      </c>
      <c r="BA13" s="191">
        <f>IF(ISNA(VLOOKUP(BA10,'Preisindizes Strom 2023 Bas.''21'!$T$8:$AE$82,12,FALSE)),0,VLOOKUP(BA10,'Preisindizes Strom 2023 Bas.''21'!$T$8:$AE$82,12,FALSE))</f>
        <v>1.7292000000000001</v>
      </c>
      <c r="BB13" s="191">
        <f>IF(ISNA(VLOOKUP(BB10,'Preisindizes Strom 2023 Bas.''21'!$T$8:$AE$82,12,FALSE)),0,VLOOKUP(BB10,'Preisindizes Strom 2023 Bas.''21'!$T$8:$AE$82,12,FALSE))</f>
        <v>1.7339</v>
      </c>
      <c r="BC13" s="191">
        <f>IF(ISNA(VLOOKUP(BC10,'Preisindizes Strom 2023 Bas.''21'!$T$8:$AE$82,12,FALSE)),0,VLOOKUP(BC10,'Preisindizes Strom 2023 Bas.''21'!$T$8:$AE$82,12,FALSE))</f>
        <v>1.7408999999999999</v>
      </c>
      <c r="BD13" s="191">
        <f>IF(ISNA(VLOOKUP(BD10,'Preisindizes Strom 2023 Bas.''21'!$T$8:$AE$82,12,FALSE)),0,VLOOKUP(BD10,'Preisindizes Strom 2023 Bas.''21'!$T$8:$AE$82,12,FALSE))</f>
        <v>1.7891999999999999</v>
      </c>
      <c r="BE13" s="191">
        <f>IF(ISNA(VLOOKUP(BE10,'Preisindizes Strom 2023 Bas.''21'!$T$8:$AE$82,12,FALSE)),0,VLOOKUP(BE10,'Preisindizes Strom 2023 Bas.''21'!$T$8:$AE$82,12,FALSE))</f>
        <v>1.8246</v>
      </c>
      <c r="BF13" s="191">
        <f>IF(ISNA(VLOOKUP(BF10,'Preisindizes Strom 2023 Bas.''21'!$T$8:$AE$82,12,FALSE)),0,VLOOKUP(BF10,'Preisindizes Strom 2023 Bas.''21'!$T$8:$AE$82,12,FALSE))</f>
        <v>1.8298000000000001</v>
      </c>
      <c r="BG13" s="191">
        <f>IF(ISNA(VLOOKUP(BG10,'Preisindizes Strom 2023 Bas.''21'!$T$8:$AE$82,12,FALSE)),0,VLOOKUP(BG10,'Preisindizes Strom 2023 Bas.''21'!$T$8:$AE$82,12,FALSE))</f>
        <v>1.8298000000000001</v>
      </c>
      <c r="BH13" s="191">
        <f>IF(ISNA(VLOOKUP(BH10,'Preisindizes Strom 2023 Bas.''21'!$T$8:$AE$82,12,FALSE)),0,VLOOKUP(BH10,'Preisindizes Strom 2023 Bas.''21'!$T$8:$AE$82,12,FALSE))</f>
        <v>1.772</v>
      </c>
      <c r="BI13" s="191">
        <f>IF(ISNA(VLOOKUP(BI10,'Preisindizes Strom 2023 Bas.''21'!$T$8:$AE$82,12,FALSE)),0,VLOOKUP(BI10,'Preisindizes Strom 2023 Bas.''21'!$T$8:$AE$82,12,FALSE))</f>
        <v>1.7695000000000001</v>
      </c>
      <c r="BJ13" s="191">
        <f>IF(ISNA(VLOOKUP(BJ10,'Preisindizes Strom 2023 Bas.''21'!$T$8:$AE$82,12,FALSE)),0,VLOOKUP(BJ10,'Preisindizes Strom 2023 Bas.''21'!$T$8:$AE$82,12,FALSE))</f>
        <v>1.8017000000000001</v>
      </c>
      <c r="BK13" s="191">
        <f>IF(ISNA(VLOOKUP(BK10,'Preisindizes Strom 2023 Bas.''21'!$T$8:$AE$82,12,FALSE)),0,VLOOKUP(BK10,'Preisindizes Strom 2023 Bas.''21'!$T$8:$AE$82,12,FALSE))</f>
        <v>1.8324</v>
      </c>
      <c r="BL13" s="191">
        <f>IF(ISNA(VLOOKUP(BL10,'Preisindizes Strom 2023 Bas.''21'!$T$8:$AE$82,12,FALSE)),0,VLOOKUP(BL10,'Preisindizes Strom 2023 Bas.''21'!$T$8:$AE$82,12,FALSE))</f>
        <v>1.8017000000000001</v>
      </c>
      <c r="BM13" s="191">
        <f>IF(ISNA(VLOOKUP(BM10,'Preisindizes Strom 2023 Bas.''21'!$T$8:$AE$82,12,FALSE)),0,VLOOKUP(BM10,'Preisindizes Strom 2023 Bas.''21'!$T$8:$AE$82,12,FALSE))</f>
        <v>1.748</v>
      </c>
      <c r="BN13" s="191">
        <f>IF(ISNA(VLOOKUP(BN10,'Preisindizes Strom 2023 Bas.''21'!$T$8:$AE$82,12,FALSE)),0,VLOOKUP(BN10,'Preisindizes Strom 2023 Bas.''21'!$T$8:$AE$82,12,FALSE))</f>
        <v>1.7040999999999999</v>
      </c>
      <c r="BO13" s="191">
        <f>IF(ISNA(VLOOKUP(BO10,'Preisindizes Strom 2023 Bas.''21'!$T$8:$AE$82,12,FALSE)),0,VLOOKUP(BO10,'Preisindizes Strom 2023 Bas.''21'!$T$8:$AE$82,12,FALSE))</f>
        <v>1.6329</v>
      </c>
      <c r="BP13" s="191">
        <f>IF(ISNA(VLOOKUP(BP10,'Preisindizes Strom 2023 Bas.''21'!$T$8:$AE$82,12,FALSE)),0,VLOOKUP(BP10,'Preisindizes Strom 2023 Bas.''21'!$T$8:$AE$82,12,FALSE))</f>
        <v>1.5848</v>
      </c>
      <c r="BQ13" s="191">
        <f>IF(ISNA(VLOOKUP(BQ10,'Preisindizes Strom 2023 Bas.''21'!$T$8:$AE$82,12,FALSE)),0,VLOOKUP(BQ10,'Preisindizes Strom 2023 Bas.''21'!$T$8:$AE$82,12,FALSE))</f>
        <v>1.6045</v>
      </c>
      <c r="BR13" s="191">
        <f>IF(ISNA(VLOOKUP(BR10,'Preisindizes Strom 2023 Bas.''21'!$T$8:$AE$82,12,FALSE)),0,VLOOKUP(BR10,'Preisindizes Strom 2023 Bas.''21'!$T$8:$AE$82,12,FALSE))</f>
        <v>1.6391</v>
      </c>
      <c r="BS13" s="191">
        <f>IF(ISNA(VLOOKUP(BS10,'Preisindizes Strom 2023 Bas.''21'!$T$8:$AE$82,12,FALSE)),0,VLOOKUP(BS10,'Preisindizes Strom 2023 Bas.''21'!$T$8:$AE$82,12,FALSE))</f>
        <v>1.5809</v>
      </c>
      <c r="BT13" s="191">
        <f>IF(ISNA(VLOOKUP(BT10,'Preisindizes Strom 2023 Bas.''21'!$T$8:$AE$82,12,FALSE)),0,VLOOKUP(BT10,'Preisindizes Strom 2023 Bas.''21'!$T$8:$AE$82,12,FALSE))</f>
        <v>1.577</v>
      </c>
      <c r="BU13" s="191">
        <f>IF(ISNA(VLOOKUP(BU10,'Preisindizes Strom 2023 Bas.''21'!$T$8:$AE$82,12,FALSE)),0,VLOOKUP(BU10,'Preisindizes Strom 2023 Bas.''21'!$T$8:$AE$82,12,FALSE))</f>
        <v>1.5789</v>
      </c>
      <c r="BV13" s="191">
        <f>IF(ISNA(VLOOKUP(BV10,'Preisindizes Strom 2023 Bas.''21'!$T$8:$AE$82,12,FALSE)),0,VLOOKUP(BV10,'Preisindizes Strom 2023 Bas.''21'!$T$8:$AE$82,12,FALSE))</f>
        <v>1.5692999999999999</v>
      </c>
      <c r="BW13" s="191">
        <f>IF(ISNA(VLOOKUP(BW10,'Preisindizes Strom 2023 Bas.''21'!$T$8:$AE$82,12,FALSE)),0,VLOOKUP(BW10,'Preisindizes Strom 2023 Bas.''21'!$T$8:$AE$82,12,FALSE))</f>
        <v>1.5357000000000001</v>
      </c>
      <c r="BX13" s="191">
        <f>IF(ISNA(VLOOKUP(BX10,'Preisindizes Strom 2023 Bas.''21'!$T$8:$AE$82,12,FALSE)),0,VLOOKUP(BX10,'Preisindizes Strom 2023 Bas.''21'!$T$8:$AE$82,12,FALSE))</f>
        <v>1.5375000000000001</v>
      </c>
      <c r="BY13" s="191">
        <f>IF(ISNA(VLOOKUP(BY10,'Preisindizes Strom 2023 Bas.''21'!$T$8:$AE$82,12,FALSE)),0,VLOOKUP(BY10,'Preisindizes Strom 2023 Bas.''21'!$T$8:$AE$82,12,FALSE))</f>
        <v>1.4964999999999999</v>
      </c>
      <c r="BZ13" s="191">
        <f>IF(ISNA(VLOOKUP(BZ10,'Preisindizes Strom 2023 Bas.''21'!$T$8:$AE$82,12,FALSE)),0,VLOOKUP(BZ10,'Preisindizes Strom 2023 Bas.''21'!$T$8:$AE$82,12,FALSE))</f>
        <v>1.4349000000000001</v>
      </c>
      <c r="CA13" s="191">
        <f>IF(ISNA(VLOOKUP(CA10,'Preisindizes Strom 2023 Bas.''21'!$T$8:$AE$82,12,FALSE)),0,VLOOKUP(CA10,'Preisindizes Strom 2023 Bas.''21'!$T$8:$AE$82,12,FALSE))</f>
        <v>1.3855999999999999</v>
      </c>
      <c r="CB13" s="191">
        <f>IF(ISNA(VLOOKUP(CB10,'Preisindizes Strom 2023 Bas.''21'!$T$8:$AE$82,12,FALSE)),0,VLOOKUP(CB10,'Preisindizes Strom 2023 Bas.''21'!$T$8:$AE$82,12,FALSE))</f>
        <v>1.3579000000000001</v>
      </c>
      <c r="CC13" s="191">
        <f>IF(ISNA(VLOOKUP(CC10,'Preisindizes Strom 2023 Bas.''21'!$T$8:$AE$82,12,FALSE)),0,VLOOKUP(CC10,'Preisindizes Strom 2023 Bas.''21'!$T$8:$AE$82,12,FALSE))</f>
        <v>1.29</v>
      </c>
      <c r="CD13" s="191">
        <f>IF(ISNA(VLOOKUP(CD10,'Preisindizes Strom 2023 Bas.''21'!$T$8:$AE$82,12,FALSE)),0,VLOOKUP(CD10,'Preisindizes Strom 2023 Bas.''21'!$T$8:$AE$82,12,FALSE))</f>
        <v>1.0705</v>
      </c>
      <c r="CE13" s="191">
        <f>IF(ISNA(VLOOKUP(CE10,'Preisindizes Strom 2023 Bas.''21'!$T$8:$AE$82,12,FALSE)),0,VLOOKUP(CE10,'Preisindizes Strom 2023 Bas.''21'!$T$8:$AE$82,12,FALSE))</f>
        <v>1</v>
      </c>
    </row>
    <row r="14" spans="1:83" x14ac:dyDescent="0.6">
      <c r="A14" s="189">
        <v>4</v>
      </c>
      <c r="B14" s="190" t="s">
        <v>328</v>
      </c>
      <c r="D14" s="191">
        <f>IF(ISNA(VLOOKUP(D10,'Preisindizes Strom 2023 Bas.''21'!$AG$8:$AO$82,9,FALSE)),0,VLOOKUP(D10,'Preisindizes Strom 2023 Bas.''21'!$AG$8:$AO$82,9,FALSE))</f>
        <v>0</v>
      </c>
      <c r="E14" s="191">
        <f>IF(ISNA(VLOOKUP(E10,'Preisindizes Strom 2023 Bas.''21'!$AG$8:$AO$82,9,FALSE)),0,VLOOKUP(E10,'Preisindizes Strom 2023 Bas.''21'!$AG$8:$AO$82,9,FALSE))</f>
        <v>0</v>
      </c>
      <c r="F14" s="191">
        <f>IF(ISNA(VLOOKUP(F10,'Preisindizes Strom 2023 Bas.''21'!$AG$8:$AO$82,9,FALSE)),0,VLOOKUP(F10,'Preisindizes Strom 2023 Bas.''21'!$AG$8:$AO$82,9,FALSE))</f>
        <v>0</v>
      </c>
      <c r="G14" s="191">
        <f>IF(ISNA(VLOOKUP(G10,'Preisindizes Strom 2023 Bas.''21'!$AG$8:$AO$82,9,FALSE)),0,VLOOKUP(G10,'Preisindizes Strom 2023 Bas.''21'!$AG$8:$AO$82,9,FALSE))</f>
        <v>0</v>
      </c>
      <c r="H14" s="191">
        <f>IF(ISNA(VLOOKUP(H10,'Preisindizes Strom 2023 Bas.''21'!$AG$8:$AO$82,9,FALSE)),0,VLOOKUP(H10,'Preisindizes Strom 2023 Bas.''21'!$AG$8:$AO$82,9,FALSE))</f>
        <v>0</v>
      </c>
      <c r="I14" s="191">
        <f>IF(ISNA(VLOOKUP(I10,'Preisindizes Strom 2023 Bas.''21'!$AG$8:$AO$82,9,FALSE)),0,VLOOKUP(I10,'Preisindizes Strom 2023 Bas.''21'!$AG$8:$AO$82,9,FALSE))</f>
        <v>0</v>
      </c>
      <c r="J14" s="191">
        <f>IF(ISNA(VLOOKUP(J10,'Preisindizes Strom 2023 Bas.''21'!$AG$8:$AO$82,9,FALSE)),0,VLOOKUP(J10,'Preisindizes Strom 2023 Bas.''21'!$AG$8:$AO$82,9,FALSE))</f>
        <v>0</v>
      </c>
      <c r="K14" s="191">
        <f>IF(ISNA(VLOOKUP(K10,'Preisindizes Strom 2023 Bas.''21'!$AG$8:$AO$82,9,FALSE)),0,VLOOKUP(K10,'Preisindizes Strom 2023 Bas.''21'!$AG$8:$AO$82,9,FALSE))</f>
        <v>0</v>
      </c>
      <c r="L14" s="191">
        <f>IF(ISNA(VLOOKUP(L10,'Preisindizes Strom 2023 Bas.''21'!$AG$8:$AO$82,9,FALSE)),0,VLOOKUP(L10,'Preisindizes Strom 2023 Bas.''21'!$AG$8:$AO$82,9,FALSE))</f>
        <v>0</v>
      </c>
      <c r="M14" s="191">
        <f>IF(ISNA(VLOOKUP(M10,'Preisindizes Strom 2023 Bas.''21'!$AG$8:$AO$82,9,FALSE)),0,VLOOKUP(M10,'Preisindizes Strom 2023 Bas.''21'!$AG$8:$AO$82,9,FALSE))</f>
        <v>0</v>
      </c>
      <c r="N14" s="191">
        <f>IF(ISNA(VLOOKUP(N10,'Preisindizes Strom 2023 Bas.''21'!$AG$8:$AO$82,9,FALSE)),0,VLOOKUP(N10,'Preisindizes Strom 2023 Bas.''21'!$AG$8:$AO$82,9,FALSE))</f>
        <v>0</v>
      </c>
      <c r="O14" s="191">
        <f>IF(ISNA(VLOOKUP(O10,'Preisindizes Strom 2023 Bas.''21'!$AG$8:$AO$82,9,FALSE)),0,VLOOKUP(O10,'Preisindizes Strom 2023 Bas.''21'!$AG$8:$AO$82,9,FALSE))</f>
        <v>0</v>
      </c>
      <c r="P14" s="191">
        <f>IF(ISNA(VLOOKUP(P10,'Preisindizes Strom 2023 Bas.''21'!$AG$8:$AO$82,9,FALSE)),0,VLOOKUP(P10,'Preisindizes Strom 2023 Bas.''21'!$AG$8:$AO$82,9,FALSE))</f>
        <v>0</v>
      </c>
      <c r="Q14" s="191">
        <f>IF(ISNA(VLOOKUP(Q10,'Preisindizes Strom 2023 Bas.''21'!$AG$8:$AO$82,9,FALSE)),0,VLOOKUP(Q10,'Preisindizes Strom 2023 Bas.''21'!$AG$8:$AO$82,9,FALSE))</f>
        <v>0</v>
      </c>
      <c r="R14" s="191">
        <f>IF(ISNA(VLOOKUP(R10,'Preisindizes Strom 2023 Bas.''21'!$AG$8:$AO$82,9,FALSE)),0,VLOOKUP(R10,'Preisindizes Strom 2023 Bas.''21'!$AG$8:$AO$82,9,FALSE))</f>
        <v>5.2186000000000003</v>
      </c>
      <c r="S14" s="191">
        <f>IF(ISNA(VLOOKUP(S10,'Preisindizes Strom 2023 Bas.''21'!$AG$8:$AO$82,9,FALSE)),0,VLOOKUP(S10,'Preisindizes Strom 2023 Bas.''21'!$AG$8:$AO$82,9,FALSE))</f>
        <v>5.1355000000000004</v>
      </c>
      <c r="T14" s="191">
        <f>IF(ISNA(VLOOKUP(T10,'Preisindizes Strom 2023 Bas.''21'!$AG$8:$AO$82,9,FALSE)),0,VLOOKUP(T10,'Preisindizes Strom 2023 Bas.''21'!$AG$8:$AO$82,9,FALSE))</f>
        <v>4.9961000000000002</v>
      </c>
      <c r="U14" s="191">
        <f>IF(ISNA(VLOOKUP(U10,'Preisindizes Strom 2023 Bas.''21'!$AG$8:$AO$82,9,FALSE)),0,VLOOKUP(U10,'Preisindizes Strom 2023 Bas.''21'!$AG$8:$AO$82,9,FALSE))</f>
        <v>4.8642000000000003</v>
      </c>
      <c r="V14" s="191">
        <f>IF(ISNA(VLOOKUP(V10,'Preisindizes Strom 2023 Bas.''21'!$AG$8:$AO$82,9,FALSE)),0,VLOOKUP(V10,'Preisindizes Strom 2023 Bas.''21'!$AG$8:$AO$82,9,FALSE))</f>
        <v>4.7740999999999998</v>
      </c>
      <c r="W14" s="191">
        <f>IF(ISNA(VLOOKUP(W10,'Preisindizes Strom 2023 Bas.''21'!$AG$8:$AO$82,9,FALSE)),0,VLOOKUP(W10,'Preisindizes Strom 2023 Bas.''21'!$AG$8:$AO$82,9,FALSE))</f>
        <v>4.6703000000000001</v>
      </c>
      <c r="X14" s="191">
        <f>IF(ISNA(VLOOKUP(X10,'Preisindizes Strom 2023 Bas.''21'!$AG$8:$AO$82,9,FALSE)),0,VLOOKUP(X10,'Preisindizes Strom 2023 Bas.''21'!$AG$8:$AO$82,9,FALSE))</f>
        <v>4.6036000000000001</v>
      </c>
      <c r="Y14" s="191">
        <f>IF(ISNA(VLOOKUP(Y10,'Preisindizes Strom 2023 Bas.''21'!$AG$8:$AO$82,9,FALSE)),0,VLOOKUP(Y10,'Preisindizes Strom 2023 Bas.''21'!$AG$8:$AO$82,9,FALSE))</f>
        <v>4.5548000000000002</v>
      </c>
      <c r="Z14" s="191">
        <f>IF(ISNA(VLOOKUP(Z10,'Preisindizes Strom 2023 Bas.''21'!$AG$8:$AO$82,9,FALSE)),0,VLOOKUP(Z10,'Preisindizes Strom 2023 Bas.''21'!$AG$8:$AO$82,9,FALSE))</f>
        <v>4.5069999999999997</v>
      </c>
      <c r="AA14" s="191">
        <f>IF(ISNA(VLOOKUP(AA10,'Preisindizes Strom 2023 Bas.''21'!$AG$8:$AO$82,9,FALSE)),0,VLOOKUP(AA10,'Preisindizes Strom 2023 Bas.''21'!$AG$8:$AO$82,9,FALSE))</f>
        <v>4.6036000000000001</v>
      </c>
      <c r="AB14" s="191">
        <f>IF(ISNA(VLOOKUP(AB10,'Preisindizes Strom 2023 Bas.''21'!$AG$8:$AO$82,9,FALSE)),0,VLOOKUP(AB10,'Preisindizes Strom 2023 Bas.''21'!$AG$8:$AO$82,9,FALSE))</f>
        <v>4.5228000000000002</v>
      </c>
      <c r="AC14" s="191">
        <f>IF(ISNA(VLOOKUP(AC10,'Preisindizes Strom 2023 Bas.''21'!$AG$8:$AO$82,9,FALSE)),0,VLOOKUP(AC10,'Preisindizes Strom 2023 Bas.''21'!$AG$8:$AO$82,9,FALSE))</f>
        <v>4.4143999999999997</v>
      </c>
      <c r="AD14" s="191">
        <f>IF(ISNA(VLOOKUP(AD10,'Preisindizes Strom 2023 Bas.''21'!$AG$8:$AO$82,9,FALSE)),0,VLOOKUP(AD10,'Preisindizes Strom 2023 Bas.''21'!$AG$8:$AO$82,9,FALSE))</f>
        <v>4.0791000000000004</v>
      </c>
      <c r="AE14" s="191">
        <f>IF(ISNA(VLOOKUP(AE10,'Preisindizes Strom 2023 Bas.''21'!$AG$8:$AO$82,9,FALSE)),0,VLOOKUP(AE10,'Preisindizes Strom 2023 Bas.''21'!$AG$8:$AO$82,9,FALSE))</f>
        <v>3.8708999999999998</v>
      </c>
      <c r="AF14" s="191">
        <f>IF(ISNA(VLOOKUP(AF10,'Preisindizes Strom 2023 Bas.''21'!$AG$8:$AO$82,9,FALSE)),0,VLOOKUP(AF10,'Preisindizes Strom 2023 Bas.''21'!$AG$8:$AO$82,9,FALSE))</f>
        <v>3.7471000000000001</v>
      </c>
      <c r="AG14" s="191">
        <f>IF(ISNA(VLOOKUP(AG10,'Preisindizes Strom 2023 Bas.''21'!$AG$8:$AO$82,9,FALSE)),0,VLOOKUP(AG10,'Preisindizes Strom 2023 Bas.''21'!$AG$8:$AO$82,9,FALSE))</f>
        <v>3.5510000000000002</v>
      </c>
      <c r="AH14" s="191">
        <f>IF(ISNA(VLOOKUP(AH10,'Preisindizes Strom 2023 Bas.''21'!$AG$8:$AO$82,9,FALSE)),0,VLOOKUP(AH10,'Preisindizes Strom 2023 Bas.''21'!$AG$8:$AO$82,9,FALSE))</f>
        <v>3.1905999999999999</v>
      </c>
      <c r="AI14" s="191">
        <f>IF(ISNA(VLOOKUP(AI10,'Preisindizes Strom 2023 Bas.''21'!$AG$8:$AO$82,9,FALSE)),0,VLOOKUP(AI10,'Preisindizes Strom 2023 Bas.''21'!$AG$8:$AO$82,9,FALSE))</f>
        <v>3.0836999999999999</v>
      </c>
      <c r="AJ14" s="191">
        <f>IF(ISNA(VLOOKUP(AJ10,'Preisindizes Strom 2023 Bas.''21'!$AG$8:$AO$82,9,FALSE)),0,VLOOKUP(AJ10,'Preisindizes Strom 2023 Bas.''21'!$AG$8:$AO$82,9,FALSE))</f>
        <v>2.9838</v>
      </c>
      <c r="AK14" s="191">
        <f>IF(ISNA(VLOOKUP(AK10,'Preisindizes Strom 2023 Bas.''21'!$AG$8:$AO$82,9,FALSE)),0,VLOOKUP(AK10,'Preisindizes Strom 2023 Bas.''21'!$AG$8:$AO$82,9,FALSE))</f>
        <v>2.8965999999999998</v>
      </c>
      <c r="AL14" s="191">
        <f>IF(ISNA(VLOOKUP(AL10,'Preisindizes Strom 2023 Bas.''21'!$AG$8:$AO$82,9,FALSE)),0,VLOOKUP(AL10,'Preisindizes Strom 2023 Bas.''21'!$AG$8:$AO$82,9,FALSE))</f>
        <v>2.8206000000000002</v>
      </c>
      <c r="AM14" s="191">
        <f>IF(ISNA(VLOOKUP(AM10,'Preisindizes Strom 2023 Bas.''21'!$AG$8:$AO$82,9,FALSE)),0,VLOOKUP(AM10,'Preisindizes Strom 2023 Bas.''21'!$AG$8:$AO$82,9,FALSE))</f>
        <v>2.6743000000000001</v>
      </c>
      <c r="AN14" s="191">
        <f>IF(ISNA(VLOOKUP(AN10,'Preisindizes Strom 2023 Bas.''21'!$AG$8:$AO$82,9,FALSE)),0,VLOOKUP(AN10,'Preisindizes Strom 2023 Bas.''21'!$AG$8:$AO$82,9,FALSE))</f>
        <v>2.4788000000000001</v>
      </c>
      <c r="AO14" s="191">
        <f>IF(ISNA(VLOOKUP(AO10,'Preisindizes Strom 2023 Bas.''21'!$AG$8:$AO$82,9,FALSE)),0,VLOOKUP(AO10,'Preisindizes Strom 2023 Bas.''21'!$AG$8:$AO$82,9,FALSE))</f>
        <v>2.3521999999999998</v>
      </c>
      <c r="AP14" s="191">
        <f>IF(ISNA(VLOOKUP(AP10,'Preisindizes Strom 2023 Bas.''21'!$AG$8:$AO$82,9,FALSE)),0,VLOOKUP(AP10,'Preisindizes Strom 2023 Bas.''21'!$AG$8:$AO$82,9,FALSE))</f>
        <v>2.2694000000000001</v>
      </c>
      <c r="AQ14" s="191">
        <f>IF(ISNA(VLOOKUP(AQ10,'Preisindizes Strom 2023 Bas.''21'!$AG$8:$AO$82,9,FALSE)),0,VLOOKUP(AQ10,'Preisindizes Strom 2023 Bas.''21'!$AG$8:$AO$82,9,FALSE))</f>
        <v>2.2456</v>
      </c>
      <c r="AR14" s="191">
        <f>IF(ISNA(VLOOKUP(AR10,'Preisindizes Strom 2023 Bas.''21'!$AG$8:$AO$82,9,FALSE)),0,VLOOKUP(AR10,'Preisindizes Strom 2023 Bas.''21'!$AG$8:$AO$82,9,FALSE))</f>
        <v>2.1922000000000001</v>
      </c>
      <c r="AS14" s="191">
        <f>IF(ISNA(VLOOKUP(AS10,'Preisindizes Strom 2023 Bas.''21'!$AG$8:$AO$82,9,FALSE)),0,VLOOKUP(AS10,'Preisindizes Strom 2023 Bas.''21'!$AG$8:$AO$82,9,FALSE))</f>
        <v>2.1555</v>
      </c>
      <c r="AT14" s="191">
        <f>IF(ISNA(VLOOKUP(AT10,'Preisindizes Strom 2023 Bas.''21'!$AG$8:$AO$82,9,FALSE)),0,VLOOKUP(AT10,'Preisindizes Strom 2023 Bas.''21'!$AG$8:$AO$82,9,FALSE))</f>
        <v>2.1555</v>
      </c>
      <c r="AU14" s="191">
        <f>IF(ISNA(VLOOKUP(AU10,'Preisindizes Strom 2023 Bas.''21'!$AG$8:$AO$82,9,FALSE)),0,VLOOKUP(AU10,'Preisindizes Strom 2023 Bas.''21'!$AG$8:$AO$82,9,FALSE))</f>
        <v>2.1774</v>
      </c>
      <c r="AV14" s="191">
        <f>IF(ISNA(VLOOKUP(AV10,'Preisindizes Strom 2023 Bas.''21'!$AG$8:$AO$82,9,FALSE)),0,VLOOKUP(AV10,'Preisindizes Strom 2023 Bas.''21'!$AG$8:$AO$82,9,FALSE))</f>
        <v>2.1482999999999999</v>
      </c>
      <c r="AW14" s="191">
        <f>IF(ISNA(VLOOKUP(AW10,'Preisindizes Strom 2023 Bas.''21'!$AG$8:$AO$82,9,FALSE)),0,VLOOKUP(AW10,'Preisindizes Strom 2023 Bas.''21'!$AG$8:$AO$82,9,FALSE))</f>
        <v>2.0891000000000002</v>
      </c>
      <c r="AX14" s="191">
        <f>IF(ISNA(VLOOKUP(AX10,'Preisindizes Strom 2023 Bas.''21'!$AG$8:$AO$82,9,FALSE)),0,VLOOKUP(AX10,'Preisindizes Strom 2023 Bas.''21'!$AG$8:$AO$82,9,FALSE))</f>
        <v>2.0266999999999999</v>
      </c>
      <c r="AY14" s="191">
        <f>IF(ISNA(VLOOKUP(AY10,'Preisindizes Strom 2023 Bas.''21'!$AG$8:$AO$82,9,FALSE)),0,VLOOKUP(AY10,'Preisindizes Strom 2023 Bas.''21'!$AG$8:$AO$82,9,FALSE))</f>
        <v>1.9500999999999999</v>
      </c>
      <c r="AZ14" s="191">
        <f>IF(ISNA(VLOOKUP(AZ10,'Preisindizes Strom 2023 Bas.''21'!$AG$8:$AO$82,9,FALSE)),0,VLOOKUP(AZ10,'Preisindizes Strom 2023 Bas.''21'!$AG$8:$AO$82,9,FALSE))</f>
        <v>1.8928</v>
      </c>
      <c r="BA14" s="191">
        <f>IF(ISNA(VLOOKUP(BA10,'Preisindizes Strom 2023 Bas.''21'!$AG$8:$AO$82,9,FALSE)),0,VLOOKUP(BA10,'Preisindizes Strom 2023 Bas.''21'!$AG$8:$AO$82,9,FALSE))</f>
        <v>1.8734999999999999</v>
      </c>
      <c r="BB14" s="191">
        <f>IF(ISNA(VLOOKUP(BB10,'Preisindizes Strom 2023 Bas.''21'!$AG$8:$AO$82,9,FALSE)),0,VLOOKUP(BB10,'Preisindizes Strom 2023 Bas.''21'!$AG$8:$AO$82,9,FALSE))</f>
        <v>1.8653999999999999</v>
      </c>
      <c r="BC14" s="191">
        <f>IF(ISNA(VLOOKUP(BC10,'Preisindizes Strom 2023 Bas.''21'!$AG$8:$AO$82,9,FALSE)),0,VLOOKUP(BC10,'Preisindizes Strom 2023 Bas.''21'!$AG$8:$AO$82,9,FALSE))</f>
        <v>1.8362000000000001</v>
      </c>
      <c r="BD14" s="191">
        <f>IF(ISNA(VLOOKUP(BD10,'Preisindizes Strom 2023 Bas.''21'!$AG$8:$AO$82,9,FALSE)),0,VLOOKUP(BD10,'Preisindizes Strom 2023 Bas.''21'!$AG$8:$AO$82,9,FALSE))</f>
        <v>1.8681000000000001</v>
      </c>
      <c r="BE14" s="191">
        <f>IF(ISNA(VLOOKUP(BE10,'Preisindizes Strom 2023 Bas.''21'!$AG$8:$AO$82,9,FALSE)),0,VLOOKUP(BE10,'Preisindizes Strom 2023 Bas.''21'!$AG$8:$AO$82,9,FALSE))</f>
        <v>1.8653999999999999</v>
      </c>
      <c r="BF14" s="191">
        <f>IF(ISNA(VLOOKUP(BF10,'Preisindizes Strom 2023 Bas.''21'!$AG$8:$AO$82,9,FALSE)),0,VLOOKUP(BF10,'Preisindizes Strom 2023 Bas.''21'!$AG$8:$AO$82,9,FALSE))</f>
        <v>1.8763000000000001</v>
      </c>
      <c r="BG14" s="191">
        <f>IF(ISNA(VLOOKUP(BG10,'Preisindizes Strom 2023 Bas.''21'!$AG$8:$AO$82,9,FALSE)),0,VLOOKUP(BG10,'Preisindizes Strom 2023 Bas.''21'!$AG$8:$AO$82,9,FALSE))</f>
        <v>1.8984000000000001</v>
      </c>
      <c r="BH14" s="191">
        <f>IF(ISNA(VLOOKUP(BH10,'Preisindizes Strom 2023 Bas.''21'!$AG$8:$AO$82,9,FALSE)),0,VLOOKUP(BH10,'Preisindizes Strom 2023 Bas.''21'!$AG$8:$AO$82,9,FALSE))</f>
        <v>1.8734999999999999</v>
      </c>
      <c r="BI14" s="191">
        <f>IF(ISNA(VLOOKUP(BI10,'Preisindizes Strom 2023 Bas.''21'!$AG$8:$AO$82,9,FALSE)),0,VLOOKUP(BI10,'Preisindizes Strom 2023 Bas.''21'!$AG$8:$AO$82,9,FALSE))</f>
        <v>1.8362000000000001</v>
      </c>
      <c r="BJ14" s="191">
        <f>IF(ISNA(VLOOKUP(BJ10,'Preisindizes Strom 2023 Bas.''21'!$AG$8:$AO$82,9,FALSE)),0,VLOOKUP(BJ10,'Preisindizes Strom 2023 Bas.''21'!$AG$8:$AO$82,9,FALSE))</f>
        <v>1.8441000000000001</v>
      </c>
      <c r="BK14" s="191">
        <f>IF(ISNA(VLOOKUP(BK10,'Preisindizes Strom 2023 Bas.''21'!$AG$8:$AO$82,9,FALSE)),0,VLOOKUP(BK10,'Preisindizes Strom 2023 Bas.''21'!$AG$8:$AO$82,9,FALSE))</f>
        <v>1.8258000000000001</v>
      </c>
      <c r="BL14" s="191">
        <f>IF(ISNA(VLOOKUP(BL10,'Preisindizes Strom 2023 Bas.''21'!$AG$8:$AO$82,9,FALSE)),0,VLOOKUP(BL10,'Preisindizes Strom 2023 Bas.''21'!$AG$8:$AO$82,9,FALSE))</f>
        <v>1.8104</v>
      </c>
      <c r="BM14" s="191">
        <f>IF(ISNA(VLOOKUP(BM10,'Preisindizes Strom 2023 Bas.''21'!$AG$8:$AO$82,9,FALSE)),0,VLOOKUP(BM10,'Preisindizes Strom 2023 Bas.''21'!$AG$8:$AO$82,9,FALSE))</f>
        <v>1.7633000000000001</v>
      </c>
      <c r="BN14" s="191">
        <f>IF(ISNA(VLOOKUP(BN10,'Preisindizes Strom 2023 Bas.''21'!$AG$8:$AO$82,9,FALSE)),0,VLOOKUP(BN10,'Preisindizes Strom 2023 Bas.''21'!$AG$8:$AO$82,9,FALSE))</f>
        <v>1.6894</v>
      </c>
      <c r="BO14" s="191">
        <f>IF(ISNA(VLOOKUP(BO10,'Preisindizes Strom 2023 Bas.''21'!$AG$8:$AO$82,9,FALSE)),0,VLOOKUP(BO10,'Preisindizes Strom 2023 Bas.''21'!$AG$8:$AO$82,9,FALSE))</f>
        <v>1.6589</v>
      </c>
      <c r="BP14" s="191">
        <f>IF(ISNA(VLOOKUP(BP10,'Preisindizes Strom 2023 Bas.''21'!$AG$8:$AO$82,9,FALSE)),0,VLOOKUP(BP10,'Preisindizes Strom 2023 Bas.''21'!$AG$8:$AO$82,9,FALSE))</f>
        <v>1.5873999999999999</v>
      </c>
      <c r="BQ14" s="191">
        <f>IF(ISNA(VLOOKUP(BQ10,'Preisindizes Strom 2023 Bas.''21'!$AG$8:$AO$82,9,FALSE)),0,VLOOKUP(BQ10,'Preisindizes Strom 2023 Bas.''21'!$AG$8:$AO$82,9,FALSE))</f>
        <v>1.6173</v>
      </c>
      <c r="BR14" s="191">
        <f>IF(ISNA(VLOOKUP(BR10,'Preisindizes Strom 2023 Bas.''21'!$AG$8:$AO$82,9,FALSE)),0,VLOOKUP(BR10,'Preisindizes Strom 2023 Bas.''21'!$AG$8:$AO$82,9,FALSE))</f>
        <v>1.6052</v>
      </c>
      <c r="BS14" s="191">
        <f>IF(ISNA(VLOOKUP(BS10,'Preisindizes Strom 2023 Bas.''21'!$AG$8:$AO$82,9,FALSE)),0,VLOOKUP(BS10,'Preisindizes Strom 2023 Bas.''21'!$AG$8:$AO$82,9,FALSE))</f>
        <v>1.5456000000000001</v>
      </c>
      <c r="BT14" s="191">
        <f>IF(ISNA(VLOOKUP(BT10,'Preisindizes Strom 2023 Bas.''21'!$AG$8:$AO$82,9,FALSE)),0,VLOOKUP(BT10,'Preisindizes Strom 2023 Bas.''21'!$AG$8:$AO$82,9,FALSE))</f>
        <v>1.5183</v>
      </c>
      <c r="BU14" s="191">
        <f>IF(ISNA(VLOOKUP(BU10,'Preisindizes Strom 2023 Bas.''21'!$AG$8:$AO$82,9,FALSE)),0,VLOOKUP(BU10,'Preisindizes Strom 2023 Bas.''21'!$AG$8:$AO$82,9,FALSE))</f>
        <v>1.5094000000000001</v>
      </c>
      <c r="BV14" s="191">
        <f>IF(ISNA(VLOOKUP(BV10,'Preisindizes Strom 2023 Bas.''21'!$AG$8:$AO$82,9,FALSE)),0,VLOOKUP(BV10,'Preisindizes Strom 2023 Bas.''21'!$AG$8:$AO$82,9,FALSE))</f>
        <v>1.5094000000000001</v>
      </c>
      <c r="BW14" s="191">
        <f>IF(ISNA(VLOOKUP(BW10,'Preisindizes Strom 2023 Bas.''21'!$AG$8:$AO$82,9,FALSE)),0,VLOOKUP(BW10,'Preisindizes Strom 2023 Bas.''21'!$AG$8:$AO$82,9,FALSE))</f>
        <v>1.5128999999999999</v>
      </c>
      <c r="BX14" s="191">
        <f>IF(ISNA(VLOOKUP(BX10,'Preisindizes Strom 2023 Bas.''21'!$AG$8:$AO$82,9,FALSE)),0,VLOOKUP(BX10,'Preisindizes Strom 2023 Bas.''21'!$AG$8:$AO$82,9,FALSE))</f>
        <v>1.52</v>
      </c>
      <c r="BY14" s="191">
        <f>IF(ISNA(VLOOKUP(BY10,'Preisindizes Strom 2023 Bas.''21'!$AG$8:$AO$82,9,FALSE)),0,VLOOKUP(BY10,'Preisindizes Strom 2023 Bas.''21'!$AG$8:$AO$82,9,FALSE))</f>
        <v>1.4764999999999999</v>
      </c>
      <c r="BZ14" s="191">
        <f>IF(ISNA(VLOOKUP(BZ10,'Preisindizes Strom 2023 Bas.''21'!$AG$8:$AO$82,9,FALSE)),0,VLOOKUP(BZ10,'Preisindizes Strom 2023 Bas.''21'!$AG$8:$AO$82,9,FALSE))</f>
        <v>1.4275</v>
      </c>
      <c r="CA14" s="191">
        <f>IF(ISNA(VLOOKUP(CA10,'Preisindizes Strom 2023 Bas.''21'!$AG$8:$AO$82,9,FALSE)),0,VLOOKUP(CA10,'Preisindizes Strom 2023 Bas.''21'!$AG$8:$AO$82,9,FALSE))</f>
        <v>1.3905000000000001</v>
      </c>
      <c r="CB14" s="191">
        <f>IF(ISNA(VLOOKUP(CB10,'Preisindizes Strom 2023 Bas.''21'!$AG$8:$AO$82,9,FALSE)),0,VLOOKUP(CB10,'Preisindizes Strom 2023 Bas.''21'!$AG$8:$AO$82,9,FALSE))</f>
        <v>1.3815999999999999</v>
      </c>
      <c r="CC14" s="191">
        <f>IF(ISNA(VLOOKUP(CC10,'Preisindizes Strom 2023 Bas.''21'!$AG$8:$AO$82,9,FALSE)),0,VLOOKUP(CC10,'Preisindizes Strom 2023 Bas.''21'!$AG$8:$AO$82,9,FALSE))</f>
        <v>1.2889999999999999</v>
      </c>
      <c r="CD14" s="191">
        <f>IF(ISNA(VLOOKUP(CD10,'Preisindizes Strom 2023 Bas.''21'!$AG$8:$AO$82,9,FALSE)),0,VLOOKUP(CD10,'Preisindizes Strom 2023 Bas.''21'!$AG$8:$AO$82,9,FALSE))</f>
        <v>1.0395000000000001</v>
      </c>
      <c r="CE14" s="191">
        <f>IF(ISNA(VLOOKUP(CE10,'Preisindizes Strom 2023 Bas.''21'!$AG$8:$AO$82,9,FALSE)),0,VLOOKUP(CE10,'Preisindizes Strom 2023 Bas.''21'!$AG$8:$AO$82,9,FALSE))</f>
        <v>1</v>
      </c>
    </row>
    <row r="15" spans="1:83" x14ac:dyDescent="0.6">
      <c r="A15" s="189">
        <v>5</v>
      </c>
      <c r="B15" s="190" t="s">
        <v>329</v>
      </c>
      <c r="D15" s="191">
        <f>IF(ISNA(VLOOKUP(D10,'Preisindizes Strom 2023 Bas.''21'!$AQ$8:$AU$91,5,FALSE)),0,VLOOKUP(D10,'Preisindizes Strom 2023 Bas.''21'!$AQ$8:$AU$91,5,FALSE))</f>
        <v>0</v>
      </c>
      <c r="E15" s="191">
        <f>IF(ISNA(VLOOKUP(E10,'Preisindizes Strom 2023 Bas.''21'!$AQ$8:$AU$91,5,FALSE)),0,VLOOKUP(E10,'Preisindizes Strom 2023 Bas.''21'!$AQ$8:$AU$91,5,FALSE))</f>
        <v>0</v>
      </c>
      <c r="F15" s="191">
        <f>IF(ISNA(VLOOKUP(F10,'Preisindizes Strom 2023 Bas.''21'!$AQ$8:$AU$91,5,FALSE)),0,VLOOKUP(F10,'Preisindizes Strom 2023 Bas.''21'!$AQ$8:$AU$91,5,FALSE))</f>
        <v>0</v>
      </c>
      <c r="G15" s="191">
        <f>IF(ISNA(VLOOKUP(G10,'Preisindizes Strom 2023 Bas.''21'!$AQ$8:$AU$91,5,FALSE)),0,VLOOKUP(G10,'Preisindizes Strom 2023 Bas.''21'!$AQ$8:$AU$91,5,FALSE))</f>
        <v>0</v>
      </c>
      <c r="H15" s="191">
        <f>IF(ISNA(VLOOKUP(H10,'Preisindizes Strom 2023 Bas.''21'!$AQ$8:$AU$91,5,FALSE)),0,VLOOKUP(H10,'Preisindizes Strom 2023 Bas.''21'!$AQ$8:$AU$91,5,FALSE))</f>
        <v>0</v>
      </c>
      <c r="I15" s="191">
        <f>IF(ISNA(VLOOKUP(I10,'Preisindizes Strom 2023 Bas.''21'!$AQ$8:$AU$91,5,FALSE)),0,VLOOKUP(I10,'Preisindizes Strom 2023 Bas.''21'!$AQ$8:$AU$91,5,FALSE))</f>
        <v>5.3224</v>
      </c>
      <c r="J15" s="191">
        <f>IF(ISNA(VLOOKUP(J10,'Preisindizes Strom 2023 Bas.''21'!$AQ$8:$AU$91,5,FALSE)),0,VLOOKUP(J10,'Preisindizes Strom 2023 Bas.''21'!$AQ$8:$AU$91,5,FALSE))</f>
        <v>5.4561000000000002</v>
      </c>
      <c r="K15" s="191">
        <f>IF(ISNA(VLOOKUP(K10,'Preisindizes Strom 2023 Bas.''21'!$AQ$8:$AU$91,5,FALSE)),0,VLOOKUP(K10,'Preisindizes Strom 2023 Bas.''21'!$AQ$8:$AU$91,5,FALSE))</f>
        <v>4.6241000000000003</v>
      </c>
      <c r="L15" s="191">
        <f>IF(ISNA(VLOOKUP(L10,'Preisindizes Strom 2023 Bas.''21'!$AQ$8:$AU$91,5,FALSE)),0,VLOOKUP(L10,'Preisindizes Strom 2023 Bas.''21'!$AQ$8:$AU$91,5,FALSE))</f>
        <v>4.4965999999999999</v>
      </c>
      <c r="M15" s="191">
        <f>IF(ISNA(VLOOKUP(M10,'Preisindizes Strom 2023 Bas.''21'!$AQ$8:$AU$91,5,FALSE)),0,VLOOKUP(M10,'Preisindizes Strom 2023 Bas.''21'!$AQ$8:$AU$91,5,FALSE))</f>
        <v>4.6241000000000003</v>
      </c>
      <c r="N15" s="191">
        <f>IF(ISNA(VLOOKUP(N10,'Preisindizes Strom 2023 Bas.''21'!$AQ$8:$AU$91,5,FALSE)),0,VLOOKUP(N10,'Preisindizes Strom 2023 Bas.''21'!$AQ$8:$AU$91,5,FALSE))</f>
        <v>4.7076000000000002</v>
      </c>
      <c r="O15" s="191">
        <f>IF(ISNA(VLOOKUP(O10,'Preisindizes Strom 2023 Bas.''21'!$AQ$8:$AU$91,5,FALSE)),0,VLOOKUP(O10,'Preisindizes Strom 2023 Bas.''21'!$AQ$8:$AU$91,5,FALSE))</f>
        <v>4.6241000000000003</v>
      </c>
      <c r="P15" s="191">
        <f>IF(ISNA(VLOOKUP(P10,'Preisindizes Strom 2023 Bas.''21'!$AQ$8:$AU$91,5,FALSE)),0,VLOOKUP(P10,'Preisindizes Strom 2023 Bas.''21'!$AQ$8:$AU$91,5,FALSE))</f>
        <v>4.5278</v>
      </c>
      <c r="Q15" s="191">
        <f>IF(ISNA(VLOOKUP(Q10,'Preisindizes Strom 2023 Bas.''21'!$AQ$8:$AU$91,5,FALSE)),0,VLOOKUP(Q10,'Preisindizes Strom 2023 Bas.''21'!$AQ$8:$AU$91,5,FALSE))</f>
        <v>4.4504999999999999</v>
      </c>
      <c r="R15" s="191">
        <f>IF(ISNA(VLOOKUP(R10,'Preisindizes Strom 2023 Bas.''21'!$AQ$8:$AU$91,5,FALSE)),0,VLOOKUP(R10,'Preisindizes Strom 2023 Bas.''21'!$AQ$8:$AU$91,5,FALSE))</f>
        <v>4.4810999999999996</v>
      </c>
      <c r="S15" s="191">
        <f>IF(ISNA(VLOOKUP(S10,'Preisindizes Strom 2023 Bas.''21'!$AQ$8:$AU$91,5,FALSE)),0,VLOOKUP(S10,'Preisindizes Strom 2023 Bas.''21'!$AQ$8:$AU$91,5,FALSE))</f>
        <v>4.4965999999999999</v>
      </c>
      <c r="T15" s="191">
        <f>IF(ISNA(VLOOKUP(T10,'Preisindizes Strom 2023 Bas.''21'!$AQ$8:$AU$91,5,FALSE)),0,VLOOKUP(T10,'Preisindizes Strom 2023 Bas.''21'!$AQ$8:$AU$91,5,FALSE))</f>
        <v>4.4504999999999999</v>
      </c>
      <c r="U15" s="191">
        <f>IF(ISNA(VLOOKUP(U10,'Preisindizes Strom 2023 Bas.''21'!$AQ$8:$AU$91,5,FALSE)),0,VLOOKUP(U10,'Preisindizes Strom 2023 Bas.''21'!$AQ$8:$AU$91,5,FALSE))</f>
        <v>4.3906000000000001</v>
      </c>
      <c r="V15" s="191">
        <f>IF(ISNA(VLOOKUP(V10,'Preisindizes Strom 2023 Bas.''21'!$AQ$8:$AU$91,5,FALSE)),0,VLOOKUP(V10,'Preisindizes Strom 2023 Bas.''21'!$AQ$8:$AU$91,5,FALSE))</f>
        <v>4.3757999999999999</v>
      </c>
      <c r="W15" s="191">
        <f>IF(ISNA(VLOOKUP(W10,'Preisindizes Strom 2023 Bas.''21'!$AQ$8:$AU$91,5,FALSE)),0,VLOOKUP(W10,'Preisindizes Strom 2023 Bas.''21'!$AQ$8:$AU$91,5,FALSE))</f>
        <v>4.3467000000000002</v>
      </c>
      <c r="X15" s="191">
        <f>IF(ISNA(VLOOKUP(X10,'Preisindizes Strom 2023 Bas.''21'!$AQ$8:$AU$91,5,FALSE)),0,VLOOKUP(X10,'Preisindizes Strom 2023 Bas.''21'!$AQ$8:$AU$91,5,FALSE))</f>
        <v>4.2754000000000003</v>
      </c>
      <c r="Y15" s="191">
        <f>IF(ISNA(VLOOKUP(Y10,'Preisindizes Strom 2023 Bas.''21'!$AQ$8:$AU$91,5,FALSE)),0,VLOOKUP(Y10,'Preisindizes Strom 2023 Bas.''21'!$AQ$8:$AU$91,5,FALSE))</f>
        <v>4.1661000000000001</v>
      </c>
      <c r="Z15" s="191">
        <f>IF(ISNA(VLOOKUP(Z10,'Preisindizes Strom 2023 Bas.''21'!$AQ$8:$AU$91,5,FALSE)),0,VLOOKUP(Z10,'Preisindizes Strom 2023 Bas.''21'!$AQ$8:$AU$91,5,FALSE))</f>
        <v>4.1135999999999999</v>
      </c>
      <c r="AA15" s="191">
        <f>IF(ISNA(VLOOKUP(AA10,'Preisindizes Strom 2023 Bas.''21'!$AQ$8:$AU$91,5,FALSE)),0,VLOOKUP(AA10,'Preisindizes Strom 2023 Bas.''21'!$AQ$8:$AU$91,5,FALSE))</f>
        <v>4.1661000000000001</v>
      </c>
      <c r="AB15" s="191">
        <f>IF(ISNA(VLOOKUP(AB10,'Preisindizes Strom 2023 Bas.''21'!$AQ$8:$AU$91,5,FALSE)),0,VLOOKUP(AB10,'Preisindizes Strom 2023 Bas.''21'!$AQ$8:$AU$91,5,FALSE))</f>
        <v>4.1661000000000001</v>
      </c>
      <c r="AC15" s="191">
        <f>IF(ISNA(VLOOKUP(AC10,'Preisindizes Strom 2023 Bas.''21'!$AQ$8:$AU$91,5,FALSE)),0,VLOOKUP(AC10,'Preisindizes Strom 2023 Bas.''21'!$AQ$8:$AU$91,5,FALSE))</f>
        <v>4.1006</v>
      </c>
      <c r="AD15" s="191">
        <f>IF(ISNA(VLOOKUP(AD10,'Preisindizes Strom 2023 Bas.''21'!$AQ$8:$AU$91,5,FALSE)),0,VLOOKUP(AD10,'Preisindizes Strom 2023 Bas.''21'!$AQ$8:$AU$91,5,FALSE))</f>
        <v>3.9041999999999999</v>
      </c>
      <c r="AE15" s="191">
        <f>IF(ISNA(VLOOKUP(AE10,'Preisindizes Strom 2023 Bas.''21'!$AQ$8:$AU$91,5,FALSE)),0,VLOOKUP(AE10,'Preisindizes Strom 2023 Bas.''21'!$AQ$8:$AU$91,5,FALSE))</f>
        <v>3.7578999999999998</v>
      </c>
      <c r="AF15" s="191">
        <f>IF(ISNA(VLOOKUP(AF10,'Preisindizes Strom 2023 Bas.''21'!$AQ$8:$AU$91,5,FALSE)),0,VLOOKUP(AF10,'Preisindizes Strom 2023 Bas.''21'!$AQ$8:$AU$91,5,FALSE))</f>
        <v>3.6425000000000001</v>
      </c>
      <c r="AG15" s="191">
        <f>IF(ISNA(VLOOKUP(AG10,'Preisindizes Strom 2023 Bas.''21'!$AQ$8:$AU$91,5,FALSE)),0,VLOOKUP(AG10,'Preisindizes Strom 2023 Bas.''21'!$AQ$8:$AU$91,5,FALSE))</f>
        <v>3.4316</v>
      </c>
      <c r="AH15" s="191">
        <f>IF(ISNA(VLOOKUP(AH10,'Preisindizes Strom 2023 Bas.''21'!$AQ$8:$AU$91,5,FALSE)),0,VLOOKUP(AH10,'Preisindizes Strom 2023 Bas.''21'!$AQ$8:$AU$91,5,FALSE))</f>
        <v>3.0185</v>
      </c>
      <c r="AI15" s="191">
        <f>IF(ISNA(VLOOKUP(AI10,'Preisindizes Strom 2023 Bas.''21'!$AQ$8:$AU$91,5,FALSE)),0,VLOOKUP(AI10,'Preisindizes Strom 2023 Bas.''21'!$AQ$8:$AU$91,5,FALSE))</f>
        <v>2.8914</v>
      </c>
      <c r="AJ15" s="191">
        <f>IF(ISNA(VLOOKUP(AJ10,'Preisindizes Strom 2023 Bas.''21'!$AQ$8:$AU$91,5,FALSE)),0,VLOOKUP(AJ10,'Preisindizes Strom 2023 Bas.''21'!$AQ$8:$AU$91,5,FALSE))</f>
        <v>2.7863000000000002</v>
      </c>
      <c r="AK15" s="191">
        <f>IF(ISNA(VLOOKUP(AK10,'Preisindizes Strom 2023 Bas.''21'!$AQ$8:$AU$91,5,FALSE)),0,VLOOKUP(AK10,'Preisindizes Strom 2023 Bas.''21'!$AQ$8:$AU$91,5,FALSE))</f>
        <v>2.7109999999999999</v>
      </c>
      <c r="AL15" s="191">
        <f>IF(ISNA(VLOOKUP(AL10,'Preisindizes Strom 2023 Bas.''21'!$AQ$8:$AU$91,5,FALSE)),0,VLOOKUP(AL10,'Preisindizes Strom 2023 Bas.''21'!$AQ$8:$AU$91,5,FALSE))</f>
        <v>2.6776</v>
      </c>
      <c r="AM15" s="191">
        <f>IF(ISNA(VLOOKUP(AM10,'Preisindizes Strom 2023 Bas.''21'!$AQ$8:$AU$91,5,FALSE)),0,VLOOKUP(AM10,'Preisindizes Strom 2023 Bas.''21'!$AQ$8:$AU$91,5,FALSE))</f>
        <v>2.5821999999999998</v>
      </c>
      <c r="AN15" s="191">
        <f>IF(ISNA(VLOOKUP(AN10,'Preisindizes Strom 2023 Bas.''21'!$AQ$8:$AU$91,5,FALSE)),0,VLOOKUP(AN10,'Preisindizes Strom 2023 Bas.''21'!$AQ$8:$AU$91,5,FALSE))</f>
        <v>2.4238</v>
      </c>
      <c r="AO15" s="191">
        <f>IF(ISNA(VLOOKUP(AO10,'Preisindizes Strom 2023 Bas.''21'!$AQ$8:$AU$91,5,FALSE)),0,VLOOKUP(AO10,'Preisindizes Strom 2023 Bas.''21'!$AQ$8:$AU$91,5,FALSE))</f>
        <v>2.2717999999999998</v>
      </c>
      <c r="AP15" s="191">
        <f>IF(ISNA(VLOOKUP(AP10,'Preisindizes Strom 2023 Bas.''21'!$AQ$8:$AU$91,5,FALSE)),0,VLOOKUP(AP10,'Preisindizes Strom 2023 Bas.''21'!$AQ$8:$AU$91,5,FALSE))</f>
        <v>2.1377000000000002</v>
      </c>
      <c r="AQ15" s="191">
        <f>IF(ISNA(VLOOKUP(AQ10,'Preisindizes Strom 2023 Bas.''21'!$AQ$8:$AU$91,5,FALSE)),0,VLOOKUP(AQ10,'Preisindizes Strom 2023 Bas.''21'!$AQ$8:$AU$91,5,FALSE))</f>
        <v>2.0998000000000001</v>
      </c>
      <c r="AR15" s="191">
        <f>IF(ISNA(VLOOKUP(AR10,'Preisindizes Strom 2023 Bas.''21'!$AQ$8:$AU$91,5,FALSE)),0,VLOOKUP(AR10,'Preisindizes Strom 2023 Bas.''21'!$AQ$8:$AU$91,5,FALSE))</f>
        <v>2.0407000000000002</v>
      </c>
      <c r="AS15" s="191">
        <f>IF(ISNA(VLOOKUP(AS10,'Preisindizes Strom 2023 Bas.''21'!$AQ$8:$AU$91,5,FALSE)),0,VLOOKUP(AS10,'Preisindizes Strom 2023 Bas.''21'!$AQ$8:$AU$91,5,FALSE))</f>
        <v>1.9968999999999999</v>
      </c>
      <c r="AT15" s="191">
        <f>IF(ISNA(VLOOKUP(AT10,'Preisindizes Strom 2023 Bas.''21'!$AQ$8:$AU$91,5,FALSE)),0,VLOOKUP(AT10,'Preisindizes Strom 2023 Bas.''21'!$AQ$8:$AU$91,5,FALSE))</f>
        <v>2.0123000000000002</v>
      </c>
      <c r="AU15" s="191">
        <f>IF(ISNA(VLOOKUP(AU10,'Preisindizes Strom 2023 Bas.''21'!$AQ$8:$AU$91,5,FALSE)),0,VLOOKUP(AU10,'Preisindizes Strom 2023 Bas.''21'!$AQ$8:$AU$91,5,FALSE))</f>
        <v>2.06</v>
      </c>
      <c r="AV15" s="191">
        <f>IF(ISNA(VLOOKUP(AV10,'Preisindizes Strom 2023 Bas.''21'!$AQ$8:$AU$91,5,FALSE)),0,VLOOKUP(AV10,'Preisindizes Strom 2023 Bas.''21'!$AQ$8:$AU$91,5,FALSE))</f>
        <v>2.0312000000000001</v>
      </c>
      <c r="AW15" s="191">
        <f>IF(ISNA(VLOOKUP(AW10,'Preisindizes Strom 2023 Bas.''21'!$AQ$8:$AU$91,5,FALSE)),0,VLOOKUP(AW10,'Preisindizes Strom 2023 Bas.''21'!$AQ$8:$AU$91,5,FALSE))</f>
        <v>1.9787999999999999</v>
      </c>
      <c r="AX15" s="191">
        <f>IF(ISNA(VLOOKUP(AX10,'Preisindizes Strom 2023 Bas.''21'!$AQ$8:$AU$91,5,FALSE)),0,VLOOKUP(AX10,'Preisindizes Strom 2023 Bas.''21'!$AQ$8:$AU$91,5,FALSE))</f>
        <v>1.9492</v>
      </c>
      <c r="AY15" s="191">
        <f>IF(ISNA(VLOOKUP(AY10,'Preisindizes Strom 2023 Bas.''21'!$AQ$8:$AU$91,5,FALSE)),0,VLOOKUP(AY10,'Preisindizes Strom 2023 Bas.''21'!$AQ$8:$AU$91,5,FALSE))</f>
        <v>1.9064000000000001</v>
      </c>
      <c r="AZ15" s="191">
        <f>IF(ISNA(VLOOKUP(AZ10,'Preisindizes Strom 2023 Bas.''21'!$AQ$8:$AU$91,5,FALSE)),0,VLOOKUP(AZ10,'Preisindizes Strom 2023 Bas.''21'!$AQ$8:$AU$91,5,FALSE))</f>
        <v>1.879</v>
      </c>
      <c r="BA15" s="191">
        <f>IF(ISNA(VLOOKUP(BA10,'Preisindizes Strom 2023 Bas.''21'!$AQ$8:$AU$91,5,FALSE)),0,VLOOKUP(BA10,'Preisindizes Strom 2023 Bas.''21'!$AQ$8:$AU$91,5,FALSE))</f>
        <v>1.879</v>
      </c>
      <c r="BB15" s="191">
        <f>IF(ISNA(VLOOKUP(BB10,'Preisindizes Strom 2023 Bas.''21'!$AQ$8:$AU$91,5,FALSE)),0,VLOOKUP(BB10,'Preisindizes Strom 2023 Bas.''21'!$AQ$8:$AU$91,5,FALSE))</f>
        <v>1.8735999999999999</v>
      </c>
      <c r="BC15" s="191">
        <f>IF(ISNA(VLOOKUP(BC10,'Preisindizes Strom 2023 Bas.''21'!$AQ$8:$AU$91,5,FALSE)),0,VLOOKUP(BC10,'Preisindizes Strom 2023 Bas.''21'!$AQ$8:$AU$91,5,FALSE))</f>
        <v>1.8391999999999999</v>
      </c>
      <c r="BD15" s="191">
        <f>IF(ISNA(VLOOKUP(BD10,'Preisindizes Strom 2023 Bas.''21'!$AQ$8:$AU$91,5,FALSE)),0,VLOOKUP(BD10,'Preisindizes Strom 2023 Bas.''21'!$AQ$8:$AU$91,5,FALSE))</f>
        <v>1.8709</v>
      </c>
      <c r="BE15" s="191">
        <f>IF(ISNA(VLOOKUP(BE10,'Preisindizes Strom 2023 Bas.''21'!$AQ$8:$AU$91,5,FALSE)),0,VLOOKUP(BE10,'Preisindizes Strom 2023 Bas.''21'!$AQ$8:$AU$91,5,FALSE))</f>
        <v>1.8495999999999999</v>
      </c>
      <c r="BF15" s="191">
        <f>IF(ISNA(VLOOKUP(BF10,'Preisindizes Strom 2023 Bas.''21'!$AQ$8:$AU$91,5,FALSE)),0,VLOOKUP(BF10,'Preisindizes Strom 2023 Bas.''21'!$AQ$8:$AU$91,5,FALSE))</f>
        <v>1.8495999999999999</v>
      </c>
      <c r="BG15" s="191">
        <f>IF(ISNA(VLOOKUP(BG10,'Preisindizes Strom 2023 Bas.''21'!$AQ$8:$AU$91,5,FALSE)),0,VLOOKUP(BG10,'Preisindizes Strom 2023 Bas.''21'!$AQ$8:$AU$91,5,FALSE))</f>
        <v>1.879</v>
      </c>
      <c r="BH15" s="191">
        <f>IF(ISNA(VLOOKUP(BH10,'Preisindizes Strom 2023 Bas.''21'!$AQ$8:$AU$91,5,FALSE)),0,VLOOKUP(BH10,'Preisindizes Strom 2023 Bas.''21'!$AQ$8:$AU$91,5,FALSE))</f>
        <v>1.8444</v>
      </c>
      <c r="BI15" s="191">
        <f>IF(ISNA(VLOOKUP(BI10,'Preisindizes Strom 2023 Bas.''21'!$AQ$8:$AU$91,5,FALSE)),0,VLOOKUP(BI10,'Preisindizes Strom 2023 Bas.''21'!$AQ$8:$AU$91,5,FALSE))</f>
        <v>1.7863</v>
      </c>
      <c r="BJ15" s="191">
        <f>IF(ISNA(VLOOKUP(BJ10,'Preisindizes Strom 2023 Bas.''21'!$AQ$8:$AU$91,5,FALSE)),0,VLOOKUP(BJ10,'Preisindizes Strom 2023 Bas.''21'!$AQ$8:$AU$91,5,FALSE))</f>
        <v>1.7961</v>
      </c>
      <c r="BK15" s="191">
        <f>IF(ISNA(VLOOKUP(BK10,'Preisindizes Strom 2023 Bas.''21'!$AQ$8:$AU$91,5,FALSE)),0,VLOOKUP(BK10,'Preisindizes Strom 2023 Bas.''21'!$AQ$8:$AU$91,5,FALSE))</f>
        <v>1.7693000000000001</v>
      </c>
      <c r="BL15" s="191">
        <f>IF(ISNA(VLOOKUP(BL10,'Preisindizes Strom 2023 Bas.''21'!$AQ$8:$AU$91,5,FALSE)),0,VLOOKUP(BL10,'Preisindizes Strom 2023 Bas.''21'!$AQ$8:$AU$91,5,FALSE))</f>
        <v>1.7456</v>
      </c>
      <c r="BM15" s="191">
        <f>IF(ISNA(VLOOKUP(BM10,'Preisindizes Strom 2023 Bas.''21'!$AQ$8:$AU$91,5,FALSE)),0,VLOOKUP(BM10,'Preisindizes Strom 2023 Bas.''21'!$AQ$8:$AU$91,5,FALSE))</f>
        <v>1.6803999999999999</v>
      </c>
      <c r="BN15" s="191">
        <f>IF(ISNA(VLOOKUP(BN10,'Preisindizes Strom 2023 Bas.''21'!$AQ$8:$AU$91,5,FALSE)),0,VLOOKUP(BN10,'Preisindizes Strom 2023 Bas.''21'!$AQ$8:$AU$91,5,FALSE))</f>
        <v>1.5961000000000001</v>
      </c>
      <c r="BO15" s="191">
        <f>IF(ISNA(VLOOKUP(BO10,'Preisindizes Strom 2023 Bas.''21'!$AQ$8:$AU$91,5,FALSE)),0,VLOOKUP(BO10,'Preisindizes Strom 2023 Bas.''21'!$AQ$8:$AU$91,5,FALSE))</f>
        <v>1.5768</v>
      </c>
      <c r="BP15" s="191">
        <f>IF(ISNA(VLOOKUP(BP10,'Preisindizes Strom 2023 Bas.''21'!$AQ$8:$AU$91,5,FALSE)),0,VLOOKUP(BP10,'Preisindizes Strom 2023 Bas.''21'!$AQ$8:$AU$91,5,FALSE))</f>
        <v>1.5005999999999999</v>
      </c>
      <c r="BQ15" s="191">
        <f>IF(ISNA(VLOOKUP(BQ10,'Preisindizes Strom 2023 Bas.''21'!$AQ$8:$AU$91,5,FALSE)),0,VLOOKUP(BQ10,'Preisindizes Strom 2023 Bas.''21'!$AQ$8:$AU$91,5,FALSE))</f>
        <v>1.5524</v>
      </c>
      <c r="BR15" s="191">
        <f>IF(ISNA(VLOOKUP(BR10,'Preisindizes Strom 2023 Bas.''21'!$AQ$8:$AU$91,5,FALSE)),0,VLOOKUP(BR10,'Preisindizes Strom 2023 Bas.''21'!$AQ$8:$AU$91,5,FALSE))</f>
        <v>1.5396000000000001</v>
      </c>
      <c r="BS15" s="191">
        <f>IF(ISNA(VLOOKUP(BS10,'Preisindizes Strom 2023 Bas.''21'!$AQ$8:$AU$91,5,FALSE)),0,VLOOKUP(BS10,'Preisindizes Strom 2023 Bas.''21'!$AQ$8:$AU$91,5,FALSE))</f>
        <v>1.4684999999999999</v>
      </c>
      <c r="BT15" s="191">
        <f>IF(ISNA(VLOOKUP(BT10,'Preisindizes Strom 2023 Bas.''21'!$AQ$8:$AU$91,5,FALSE)),0,VLOOKUP(BT10,'Preisindizes Strom 2023 Bas.''21'!$AQ$8:$AU$91,5,FALSE))</f>
        <v>1.4489000000000001</v>
      </c>
      <c r="BU15" s="191">
        <f>IF(ISNA(VLOOKUP(BU10,'Preisindizes Strom 2023 Bas.''21'!$AQ$8:$AU$91,5,FALSE)),0,VLOOKUP(BU10,'Preisindizes Strom 2023 Bas.''21'!$AQ$8:$AU$91,5,FALSE))</f>
        <v>1.4473</v>
      </c>
      <c r="BV15" s="191">
        <f>IF(ISNA(VLOOKUP(BV10,'Preisindizes Strom 2023 Bas.''21'!$AQ$8:$AU$91,5,FALSE)),0,VLOOKUP(BV10,'Preisindizes Strom 2023 Bas.''21'!$AQ$8:$AU$91,5,FALSE))</f>
        <v>1.4570000000000001</v>
      </c>
      <c r="BW15" s="191">
        <f>IF(ISNA(VLOOKUP(BW10,'Preisindizes Strom 2023 Bas.''21'!$AQ$8:$AU$91,5,FALSE)),0,VLOOKUP(BW10,'Preisindizes Strom 2023 Bas.''21'!$AQ$8:$AU$91,5,FALSE))</f>
        <v>1.4767999999999999</v>
      </c>
      <c r="BX15" s="191">
        <f>IF(ISNA(VLOOKUP(BX10,'Preisindizes Strom 2023 Bas.''21'!$AQ$8:$AU$91,5,FALSE)),0,VLOOKUP(BX10,'Preisindizes Strom 2023 Bas.''21'!$AQ$8:$AU$91,5,FALSE))</f>
        <v>1.4971000000000001</v>
      </c>
      <c r="BY15" s="191">
        <f>IF(ISNA(VLOOKUP(BY10,'Preisindizes Strom 2023 Bas.''21'!$AQ$8:$AU$91,5,FALSE)),0,VLOOKUP(BY10,'Preisindizes Strom 2023 Bas.''21'!$AQ$8:$AU$91,5,FALSE))</f>
        <v>1.4601999999999999</v>
      </c>
      <c r="BZ15" s="191">
        <f>IF(ISNA(VLOOKUP(BZ10,'Preisindizes Strom 2023 Bas.''21'!$AQ$8:$AU$91,5,FALSE)),0,VLOOKUP(BZ10,'Preisindizes Strom 2023 Bas.''21'!$AQ$8:$AU$91,5,FALSE))</f>
        <v>1.4267000000000001</v>
      </c>
      <c r="CA15" s="191">
        <f>IF(ISNA(VLOOKUP(CA10,'Preisindizes Strom 2023 Bas.''21'!$AQ$8:$AU$91,5,FALSE)),0,VLOOKUP(CA10,'Preisindizes Strom 2023 Bas.''21'!$AQ$8:$AU$91,5,FALSE))</f>
        <v>1.4097</v>
      </c>
      <c r="CB15" s="191">
        <f>IF(ISNA(VLOOKUP(CB10,'Preisindizes Strom 2023 Bas.''21'!$AQ$8:$AU$91,5,FALSE)),0,VLOOKUP(CB10,'Preisindizes Strom 2023 Bas.''21'!$AQ$8:$AU$91,5,FALSE))</f>
        <v>1.4158999999999999</v>
      </c>
      <c r="CC15" s="191">
        <f>IF(ISNA(VLOOKUP(CC10,'Preisindizes Strom 2023 Bas.''21'!$AQ$8:$AU$91,5,FALSE)),0,VLOOKUP(CC10,'Preisindizes Strom 2023 Bas.''21'!$AQ$8:$AU$91,5,FALSE))</f>
        <v>1.304</v>
      </c>
      <c r="CD15" s="191">
        <f>IF(ISNA(VLOOKUP(CD10,'Preisindizes Strom 2023 Bas.''21'!$AQ$8:$AU$91,5,FALSE)),0,VLOOKUP(CD10,'Preisindizes Strom 2023 Bas.''21'!$AQ$8:$AU$91,5,FALSE))</f>
        <v>1.0116000000000001</v>
      </c>
      <c r="CE15" s="191">
        <f>IF(ISNA(VLOOKUP(CE10,'Preisindizes Strom 2023 Bas.''21'!$AQ$8:$AU$91,5,FALSE)),0,VLOOKUP(CE10,'Preisindizes Strom 2023 Bas.''21'!$AQ$8:$AU$91,5,FALSE))</f>
        <v>1</v>
      </c>
    </row>
    <row r="18" spans="2:83" x14ac:dyDescent="0.6">
      <c r="B18" s="33" t="s">
        <v>442</v>
      </c>
      <c r="D18" s="192"/>
    </row>
    <row r="19" spans="2:83" hidden="1" outlineLevel="1" x14ac:dyDescent="0.6">
      <c r="B19" s="193">
        <v>2023</v>
      </c>
    </row>
    <row r="20" spans="2:83" hidden="1" outlineLevel="1" x14ac:dyDescent="0.6">
      <c r="B20" s="190" t="s">
        <v>325</v>
      </c>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row>
    <row r="21" spans="2:83" hidden="1" outlineLevel="1" x14ac:dyDescent="0.6">
      <c r="B21" s="190" t="s">
        <v>326</v>
      </c>
      <c r="D21" s="194"/>
      <c r="E21" s="194"/>
      <c r="F21" s="194"/>
      <c r="G21" s="194"/>
      <c r="H21" s="194"/>
      <c r="I21" s="194"/>
      <c r="J21" s="194"/>
      <c r="K21" s="194"/>
      <c r="L21" s="194"/>
      <c r="M21" s="194"/>
      <c r="N21" s="194"/>
      <c r="O21" s="194"/>
      <c r="P21" s="194"/>
      <c r="Q21" s="194"/>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258"/>
      <c r="AO21" s="258"/>
      <c r="AP21" s="258"/>
      <c r="AQ21" s="258"/>
      <c r="AR21" s="258"/>
      <c r="AS21" s="258"/>
      <c r="AT21" s="258"/>
      <c r="AU21" s="258"/>
      <c r="AV21" s="258"/>
      <c r="AW21" s="258"/>
      <c r="AX21" s="258"/>
      <c r="AY21" s="258"/>
      <c r="AZ21" s="258"/>
      <c r="BA21" s="258"/>
      <c r="BB21" s="258"/>
      <c r="BC21" s="258"/>
      <c r="BD21" s="258"/>
      <c r="BE21" s="258"/>
      <c r="BF21" s="258"/>
      <c r="BG21" s="258"/>
      <c r="BH21" s="258"/>
      <c r="BI21" s="258"/>
      <c r="BJ21" s="258"/>
      <c r="BK21" s="258"/>
      <c r="BL21" s="258"/>
      <c r="BM21" s="258"/>
      <c r="BN21" s="258"/>
      <c r="BO21" s="258"/>
      <c r="BP21" s="258"/>
      <c r="BQ21" s="258"/>
      <c r="BR21" s="258"/>
      <c r="BS21" s="258"/>
      <c r="BT21" s="258"/>
      <c r="BU21" s="258"/>
      <c r="BV21" s="258"/>
      <c r="BW21" s="258"/>
      <c r="BX21" s="258"/>
      <c r="BY21" s="258"/>
      <c r="BZ21" s="258"/>
      <c r="CA21" s="258"/>
      <c r="CB21" s="258"/>
      <c r="CC21" s="258"/>
      <c r="CD21" s="258"/>
      <c r="CE21" s="258"/>
    </row>
    <row r="22" spans="2:83" hidden="1" outlineLevel="1" x14ac:dyDescent="0.6">
      <c r="B22" s="190" t="s">
        <v>327</v>
      </c>
      <c r="D22" s="194"/>
      <c r="E22" s="194"/>
      <c r="F22" s="194"/>
      <c r="G22" s="194"/>
      <c r="H22" s="194"/>
      <c r="I22" s="194"/>
      <c r="J22" s="194"/>
      <c r="K22" s="194"/>
      <c r="L22" s="194"/>
      <c r="M22" s="194"/>
      <c r="N22" s="194"/>
      <c r="O22" s="194"/>
      <c r="P22" s="194"/>
      <c r="Q22" s="194"/>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row>
    <row r="23" spans="2:83" hidden="1" outlineLevel="1" x14ac:dyDescent="0.6">
      <c r="B23" s="190" t="s">
        <v>328</v>
      </c>
      <c r="D23" s="194"/>
      <c r="E23" s="194"/>
      <c r="F23" s="194"/>
      <c r="G23" s="194"/>
      <c r="H23" s="194"/>
      <c r="I23" s="194"/>
      <c r="J23" s="194"/>
      <c r="K23" s="194"/>
      <c r="L23" s="194"/>
      <c r="M23" s="194"/>
      <c r="N23" s="194"/>
      <c r="O23" s="194"/>
      <c r="P23" s="194"/>
      <c r="Q23" s="194"/>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c r="BW23" s="258"/>
      <c r="BX23" s="258"/>
      <c r="BY23" s="258"/>
      <c r="BZ23" s="258"/>
      <c r="CA23" s="258"/>
      <c r="CB23" s="258"/>
      <c r="CC23" s="258"/>
      <c r="CD23" s="258"/>
      <c r="CE23" s="258"/>
    </row>
    <row r="24" spans="2:83" hidden="1" outlineLevel="1" x14ac:dyDescent="0.6">
      <c r="B24" s="190" t="s">
        <v>329</v>
      </c>
      <c r="D24" s="194"/>
      <c r="E24" s="194"/>
      <c r="F24" s="194"/>
      <c r="G24" s="194"/>
      <c r="H24" s="194"/>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row>
    <row r="25" spans="2:83" hidden="1" outlineLevel="1" x14ac:dyDescent="0.6">
      <c r="B25" s="33" t="s">
        <v>172</v>
      </c>
    </row>
    <row r="26" spans="2:83" hidden="1" outlineLevel="1" x14ac:dyDescent="0.6">
      <c r="B26" s="190" t="s">
        <v>325</v>
      </c>
      <c r="D26" s="255">
        <f>D11-D20</f>
        <v>24.902000000000001</v>
      </c>
      <c r="E26" s="255">
        <f t="shared" ref="E26:BP30" si="0">E11-E20</f>
        <v>23.962299999999999</v>
      </c>
      <c r="F26" s="255">
        <f t="shared" si="0"/>
        <v>22.2807</v>
      </c>
      <c r="G26" s="255">
        <f t="shared" si="0"/>
        <v>19.2424</v>
      </c>
      <c r="H26" s="255">
        <f t="shared" si="0"/>
        <v>17.6389</v>
      </c>
      <c r="I26" s="255">
        <f t="shared" si="0"/>
        <v>15.4878</v>
      </c>
      <c r="J26" s="255">
        <f t="shared" si="0"/>
        <v>16.2821</v>
      </c>
      <c r="K26" s="255">
        <f t="shared" si="0"/>
        <v>14.1111</v>
      </c>
      <c r="L26" s="255">
        <f t="shared" si="0"/>
        <v>13.229200000000001</v>
      </c>
      <c r="M26" s="255">
        <f t="shared" si="0"/>
        <v>13.655900000000001</v>
      </c>
      <c r="N26" s="255">
        <f t="shared" si="0"/>
        <v>13.655900000000001</v>
      </c>
      <c r="O26" s="255">
        <f t="shared" si="0"/>
        <v>12.959199999999999</v>
      </c>
      <c r="P26" s="255">
        <f t="shared" si="0"/>
        <v>12.574299999999999</v>
      </c>
      <c r="Q26" s="255">
        <f t="shared" si="0"/>
        <v>12.0952</v>
      </c>
      <c r="R26" s="255">
        <f t="shared" si="0"/>
        <v>11.7593</v>
      </c>
      <c r="S26" s="255">
        <f t="shared" si="0"/>
        <v>11.4414</v>
      </c>
      <c r="T26" s="255">
        <f t="shared" si="0"/>
        <v>10.6723</v>
      </c>
      <c r="U26" s="255">
        <f t="shared" si="0"/>
        <v>10</v>
      </c>
      <c r="V26" s="255">
        <f t="shared" si="0"/>
        <v>9.3382000000000005</v>
      </c>
      <c r="W26" s="255">
        <f t="shared" si="0"/>
        <v>8.8811</v>
      </c>
      <c r="X26" s="255">
        <f t="shared" si="0"/>
        <v>8.5810999999999993</v>
      </c>
      <c r="Y26" s="255">
        <f t="shared" si="0"/>
        <v>8.2468000000000004</v>
      </c>
      <c r="Z26" s="255">
        <f t="shared" si="0"/>
        <v>8.0380000000000003</v>
      </c>
      <c r="AA26" s="255">
        <f t="shared" si="0"/>
        <v>8.4666999999999994</v>
      </c>
      <c r="AB26" s="255">
        <f t="shared" si="0"/>
        <v>8.0380000000000003</v>
      </c>
      <c r="AC26" s="255">
        <f t="shared" si="0"/>
        <v>7.4268999999999998</v>
      </c>
      <c r="AD26" s="255">
        <f t="shared" si="0"/>
        <v>6.2870999999999997</v>
      </c>
      <c r="AE26" s="255">
        <f t="shared" si="0"/>
        <v>5.6696</v>
      </c>
      <c r="AF26" s="255">
        <f t="shared" si="0"/>
        <v>5.4043000000000001</v>
      </c>
      <c r="AG26" s="255">
        <f t="shared" si="0"/>
        <v>5.1003999999999996</v>
      </c>
      <c r="AH26" s="255">
        <f t="shared" si="0"/>
        <v>4.8106</v>
      </c>
      <c r="AI26" s="255">
        <f t="shared" si="0"/>
        <v>4.6863000000000001</v>
      </c>
      <c r="AJ26" s="255">
        <f t="shared" si="0"/>
        <v>4.5195999999999996</v>
      </c>
      <c r="AK26" s="255">
        <f t="shared" si="0"/>
        <v>4.3345000000000002</v>
      </c>
      <c r="AL26" s="255">
        <f t="shared" si="0"/>
        <v>4.1502999999999997</v>
      </c>
      <c r="AM26" s="255">
        <f t="shared" si="0"/>
        <v>3.8601999999999999</v>
      </c>
      <c r="AN26" s="255">
        <f t="shared" si="0"/>
        <v>3.5083000000000002</v>
      </c>
      <c r="AO26" s="255">
        <f t="shared" si="0"/>
        <v>3.3073000000000001</v>
      </c>
      <c r="AP26" s="255">
        <f t="shared" si="0"/>
        <v>3.1749999999999998</v>
      </c>
      <c r="AQ26" s="255">
        <f t="shared" si="0"/>
        <v>3.1204000000000001</v>
      </c>
      <c r="AR26" s="255">
        <f t="shared" si="0"/>
        <v>3.0602</v>
      </c>
      <c r="AS26" s="255">
        <f t="shared" si="0"/>
        <v>3.0383</v>
      </c>
      <c r="AT26" s="255">
        <f t="shared" si="0"/>
        <v>2.9811999999999999</v>
      </c>
      <c r="AU26" s="255">
        <f t="shared" si="0"/>
        <v>2.9127999999999998</v>
      </c>
      <c r="AV26" s="255">
        <f t="shared" si="0"/>
        <v>2.8475000000000001</v>
      </c>
      <c r="AW26" s="255">
        <f t="shared" si="0"/>
        <v>2.7549000000000001</v>
      </c>
      <c r="AX26" s="255">
        <f t="shared" si="0"/>
        <v>2.5971000000000002</v>
      </c>
      <c r="AY26" s="255">
        <f t="shared" si="0"/>
        <v>2.4422999999999999</v>
      </c>
      <c r="AZ26" s="255">
        <f t="shared" si="0"/>
        <v>2.3007</v>
      </c>
      <c r="BA26" s="255">
        <f t="shared" si="0"/>
        <v>2.2242000000000002</v>
      </c>
      <c r="BB26" s="255">
        <f t="shared" si="0"/>
        <v>2.1783999999999999</v>
      </c>
      <c r="BC26" s="255">
        <f t="shared" si="0"/>
        <v>2.1309</v>
      </c>
      <c r="BD26" s="255">
        <f t="shared" si="0"/>
        <v>2.1236999999999999</v>
      </c>
      <c r="BE26" s="255">
        <f t="shared" si="0"/>
        <v>2.1379999999999999</v>
      </c>
      <c r="BF26" s="255">
        <f t="shared" si="0"/>
        <v>2.1488999999999998</v>
      </c>
      <c r="BG26" s="255">
        <f t="shared" si="0"/>
        <v>2.1598999999999999</v>
      </c>
      <c r="BH26" s="255">
        <f t="shared" si="0"/>
        <v>2.1453000000000002</v>
      </c>
      <c r="BI26" s="255">
        <f t="shared" si="0"/>
        <v>2.1379999999999999</v>
      </c>
      <c r="BJ26" s="255">
        <f t="shared" si="0"/>
        <v>2.1309</v>
      </c>
      <c r="BK26" s="255">
        <f t="shared" si="0"/>
        <v>2.1273</v>
      </c>
      <c r="BL26" s="255">
        <f t="shared" si="0"/>
        <v>2.0956999999999999</v>
      </c>
      <c r="BM26" s="255">
        <f t="shared" si="0"/>
        <v>2.0516999999999999</v>
      </c>
      <c r="BN26" s="255">
        <f t="shared" si="0"/>
        <v>2.0063</v>
      </c>
      <c r="BO26" s="255">
        <f t="shared" si="0"/>
        <v>1.9213</v>
      </c>
      <c r="BP26" s="255">
        <f t="shared" si="0"/>
        <v>1.8540000000000001</v>
      </c>
      <c r="BQ26" s="255">
        <f t="shared" ref="BQ26:CD30" si="1">BQ11-BQ20</f>
        <v>1.8326</v>
      </c>
      <c r="BR26" s="255">
        <f t="shared" si="1"/>
        <v>1.8143</v>
      </c>
      <c r="BS26" s="255">
        <f t="shared" si="1"/>
        <v>1.7589999999999999</v>
      </c>
      <c r="BT26" s="255">
        <f t="shared" si="1"/>
        <v>1.7139</v>
      </c>
      <c r="BU26" s="255">
        <f t="shared" si="1"/>
        <v>1.6820999999999999</v>
      </c>
      <c r="BV26" s="255">
        <f t="shared" si="1"/>
        <v>1.6536</v>
      </c>
      <c r="BW26" s="255">
        <f t="shared" si="1"/>
        <v>1.6261000000000001</v>
      </c>
      <c r="BX26" s="255">
        <f t="shared" si="1"/>
        <v>1.5934999999999999</v>
      </c>
      <c r="BY26" s="255">
        <f t="shared" si="1"/>
        <v>1.5412999999999999</v>
      </c>
      <c r="BZ26" s="255">
        <f t="shared" si="1"/>
        <v>1.4750000000000001</v>
      </c>
      <c r="CA26" s="255">
        <f t="shared" si="1"/>
        <v>1.4127000000000001</v>
      </c>
      <c r="CB26" s="255">
        <f t="shared" si="1"/>
        <v>1.3745000000000001</v>
      </c>
      <c r="CC26" s="255">
        <f t="shared" si="1"/>
        <v>1.27</v>
      </c>
      <c r="CD26" s="255">
        <f t="shared" si="1"/>
        <v>1.0835999999999999</v>
      </c>
      <c r="CE26" s="255">
        <f>CE11-CE20</f>
        <v>1</v>
      </c>
    </row>
    <row r="27" spans="2:83" hidden="1" outlineLevel="1" x14ac:dyDescent="0.6">
      <c r="B27" s="190" t="s">
        <v>326</v>
      </c>
      <c r="D27" s="255">
        <f t="shared" ref="D27:AI29" si="2">D12-D21</f>
        <v>0</v>
      </c>
      <c r="E27" s="255">
        <f t="shared" si="2"/>
        <v>0</v>
      </c>
      <c r="F27" s="255">
        <f t="shared" si="2"/>
        <v>0</v>
      </c>
      <c r="G27" s="255">
        <f t="shared" si="0"/>
        <v>0</v>
      </c>
      <c r="H27" s="255">
        <f t="shared" si="2"/>
        <v>0</v>
      </c>
      <c r="I27" s="255">
        <f t="shared" si="2"/>
        <v>0</v>
      </c>
      <c r="J27" s="255">
        <f t="shared" si="2"/>
        <v>0</v>
      </c>
      <c r="K27" s="255">
        <f t="shared" si="2"/>
        <v>0</v>
      </c>
      <c r="L27" s="255">
        <f t="shared" si="2"/>
        <v>0</v>
      </c>
      <c r="M27" s="255">
        <f t="shared" si="2"/>
        <v>0</v>
      </c>
      <c r="N27" s="255">
        <f t="shared" si="2"/>
        <v>0</v>
      </c>
      <c r="O27" s="255">
        <f t="shared" si="2"/>
        <v>0</v>
      </c>
      <c r="P27" s="255">
        <f t="shared" si="2"/>
        <v>0</v>
      </c>
      <c r="Q27" s="255">
        <f t="shared" si="2"/>
        <v>0</v>
      </c>
      <c r="R27" s="255">
        <f t="shared" si="2"/>
        <v>3.1949000000000001</v>
      </c>
      <c r="S27" s="255">
        <f t="shared" si="2"/>
        <v>3.0842000000000001</v>
      </c>
      <c r="T27" s="255">
        <f t="shared" si="2"/>
        <v>2.9952000000000001</v>
      </c>
      <c r="U27" s="255">
        <f t="shared" si="2"/>
        <v>3.0390000000000001</v>
      </c>
      <c r="V27" s="255">
        <f t="shared" si="2"/>
        <v>2.9809000000000001</v>
      </c>
      <c r="W27" s="255">
        <f t="shared" si="2"/>
        <v>2.9525999999999999</v>
      </c>
      <c r="X27" s="255">
        <f t="shared" si="2"/>
        <v>2.7086999999999999</v>
      </c>
      <c r="Y27" s="255">
        <f t="shared" si="2"/>
        <v>2.5377000000000001</v>
      </c>
      <c r="Z27" s="255">
        <f t="shared" si="2"/>
        <v>2.3733</v>
      </c>
      <c r="AA27" s="255">
        <f t="shared" si="2"/>
        <v>2.6122000000000001</v>
      </c>
      <c r="AB27" s="255">
        <f t="shared" si="2"/>
        <v>2.6067</v>
      </c>
      <c r="AC27" s="255">
        <f t="shared" si="2"/>
        <v>2.492</v>
      </c>
      <c r="AD27" s="255">
        <f t="shared" si="2"/>
        <v>2.3290000000000002</v>
      </c>
      <c r="AE27" s="255">
        <f t="shared" si="2"/>
        <v>2.4100999999999999</v>
      </c>
      <c r="AF27" s="255">
        <f t="shared" si="2"/>
        <v>2.4007999999999998</v>
      </c>
      <c r="AG27" s="255">
        <f t="shared" si="2"/>
        <v>2.2778999999999998</v>
      </c>
      <c r="AH27" s="255">
        <f t="shared" si="2"/>
        <v>2.1482999999999999</v>
      </c>
      <c r="AI27" s="255">
        <f t="shared" si="2"/>
        <v>2.2654999999999998</v>
      </c>
      <c r="AJ27" s="255">
        <f t="shared" si="0"/>
        <v>2.2130999999999998</v>
      </c>
      <c r="AK27" s="255">
        <f t="shared" si="0"/>
        <v>2.1974999999999998</v>
      </c>
      <c r="AL27" s="255">
        <f t="shared" si="0"/>
        <v>2.1520000000000001</v>
      </c>
      <c r="AM27" s="255">
        <f t="shared" si="0"/>
        <v>1.9809000000000001</v>
      </c>
      <c r="AN27" s="255">
        <f t="shared" si="0"/>
        <v>1.8163</v>
      </c>
      <c r="AO27" s="255">
        <f t="shared" si="0"/>
        <v>1.7524999999999999</v>
      </c>
      <c r="AP27" s="255">
        <f t="shared" si="0"/>
        <v>1.75</v>
      </c>
      <c r="AQ27" s="255">
        <f t="shared" si="0"/>
        <v>1.6999</v>
      </c>
      <c r="AR27" s="255">
        <f t="shared" si="0"/>
        <v>1.6636</v>
      </c>
      <c r="AS27" s="255">
        <f t="shared" si="0"/>
        <v>1.6395</v>
      </c>
      <c r="AT27" s="255">
        <f t="shared" si="0"/>
        <v>1.6636</v>
      </c>
      <c r="AU27" s="255">
        <f t="shared" si="0"/>
        <v>1.6437999999999999</v>
      </c>
      <c r="AV27" s="255">
        <f t="shared" si="0"/>
        <v>1.5731999999999999</v>
      </c>
      <c r="AW27" s="255">
        <f t="shared" si="0"/>
        <v>1.5269999999999999</v>
      </c>
      <c r="AX27" s="255">
        <f t="shared" si="0"/>
        <v>1.5345</v>
      </c>
      <c r="AY27" s="255">
        <f t="shared" si="0"/>
        <v>1.494</v>
      </c>
      <c r="AZ27" s="255">
        <f t="shared" si="0"/>
        <v>1.4728000000000001</v>
      </c>
      <c r="BA27" s="255">
        <f t="shared" si="0"/>
        <v>1.4922</v>
      </c>
      <c r="BB27" s="255">
        <f t="shared" si="0"/>
        <v>1.5085</v>
      </c>
      <c r="BC27" s="255">
        <f t="shared" si="0"/>
        <v>1.5287999999999999</v>
      </c>
      <c r="BD27" s="255">
        <f t="shared" si="0"/>
        <v>1.5994999999999999</v>
      </c>
      <c r="BE27" s="255">
        <f t="shared" si="0"/>
        <v>1.6747000000000001</v>
      </c>
      <c r="BF27" s="255">
        <f t="shared" si="0"/>
        <v>1.7115</v>
      </c>
      <c r="BG27" s="255">
        <f t="shared" si="0"/>
        <v>1.7258</v>
      </c>
      <c r="BH27" s="255">
        <f t="shared" si="0"/>
        <v>1.6747000000000001</v>
      </c>
      <c r="BI27" s="255">
        <f t="shared" si="0"/>
        <v>1.6838</v>
      </c>
      <c r="BJ27" s="255">
        <f t="shared" si="0"/>
        <v>1.6999</v>
      </c>
      <c r="BK27" s="255">
        <f t="shared" si="0"/>
        <v>1.7210000000000001</v>
      </c>
      <c r="BL27" s="255">
        <f t="shared" si="0"/>
        <v>1.7234</v>
      </c>
      <c r="BM27" s="255">
        <f t="shared" si="0"/>
        <v>1.7354000000000001</v>
      </c>
      <c r="BN27" s="255">
        <f t="shared" si="0"/>
        <v>1.6701999999999999</v>
      </c>
      <c r="BO27" s="255">
        <f t="shared" si="0"/>
        <v>1.6266</v>
      </c>
      <c r="BP27" s="255">
        <f t="shared" si="0"/>
        <v>1.6161000000000001</v>
      </c>
      <c r="BQ27" s="255">
        <f t="shared" si="1"/>
        <v>1.6459999999999999</v>
      </c>
      <c r="BR27" s="255">
        <f t="shared" si="1"/>
        <v>1.633</v>
      </c>
      <c r="BS27" s="255">
        <f t="shared" si="1"/>
        <v>1.5498000000000001</v>
      </c>
      <c r="BT27" s="255">
        <f t="shared" si="1"/>
        <v>1.5306999999999999</v>
      </c>
      <c r="BU27" s="255">
        <f t="shared" si="1"/>
        <v>1.5383</v>
      </c>
      <c r="BV27" s="255">
        <f t="shared" si="1"/>
        <v>1.5364</v>
      </c>
      <c r="BW27" s="255">
        <f t="shared" si="1"/>
        <v>1.4885999999999999</v>
      </c>
      <c r="BX27" s="255">
        <f t="shared" si="1"/>
        <v>1.4922</v>
      </c>
      <c r="BY27" s="255">
        <f t="shared" si="1"/>
        <v>1.4521999999999999</v>
      </c>
      <c r="BZ27" s="255">
        <f t="shared" si="1"/>
        <v>1.3922000000000001</v>
      </c>
      <c r="CA27" s="255">
        <f t="shared" si="1"/>
        <v>1.3383</v>
      </c>
      <c r="CB27" s="255">
        <f t="shared" si="1"/>
        <v>1.3157000000000001</v>
      </c>
      <c r="CC27" s="255">
        <f t="shared" si="1"/>
        <v>1.246</v>
      </c>
      <c r="CD27" s="255">
        <f t="shared" si="1"/>
        <v>1.0630999999999999</v>
      </c>
      <c r="CE27" s="255">
        <f>CE12-CE21</f>
        <v>1</v>
      </c>
    </row>
    <row r="28" spans="2:83" hidden="1" outlineLevel="1" x14ac:dyDescent="0.6">
      <c r="B28" s="190" t="s">
        <v>327</v>
      </c>
      <c r="D28" s="255">
        <f t="shared" si="2"/>
        <v>0</v>
      </c>
      <c r="E28" s="255">
        <f t="shared" si="2"/>
        <v>0</v>
      </c>
      <c r="F28" s="255">
        <f t="shared" si="2"/>
        <v>0</v>
      </c>
      <c r="G28" s="255">
        <f t="shared" si="0"/>
        <v>0</v>
      </c>
      <c r="H28" s="255">
        <f t="shared" si="2"/>
        <v>0</v>
      </c>
      <c r="I28" s="255">
        <f t="shared" si="2"/>
        <v>0</v>
      </c>
      <c r="J28" s="255">
        <f t="shared" si="2"/>
        <v>0</v>
      </c>
      <c r="K28" s="255">
        <f t="shared" si="2"/>
        <v>0</v>
      </c>
      <c r="L28" s="255">
        <f t="shared" si="2"/>
        <v>0</v>
      </c>
      <c r="M28" s="255">
        <f t="shared" si="2"/>
        <v>0</v>
      </c>
      <c r="N28" s="255">
        <f t="shared" si="2"/>
        <v>0</v>
      </c>
      <c r="O28" s="255">
        <f t="shared" si="2"/>
        <v>0</v>
      </c>
      <c r="P28" s="255">
        <f t="shared" si="2"/>
        <v>0</v>
      </c>
      <c r="Q28" s="255">
        <f t="shared" si="2"/>
        <v>0</v>
      </c>
      <c r="R28" s="255">
        <f t="shared" si="2"/>
        <v>3.8855</v>
      </c>
      <c r="S28" s="255">
        <f t="shared" si="2"/>
        <v>3.8052999999999999</v>
      </c>
      <c r="T28" s="255">
        <f>T13-T22</f>
        <v>3.6543999999999999</v>
      </c>
      <c r="U28" s="255">
        <f t="shared" si="2"/>
        <v>3.5832999999999999</v>
      </c>
      <c r="V28" s="255">
        <f t="shared" si="2"/>
        <v>3.5150000000000001</v>
      </c>
      <c r="W28" s="255">
        <f t="shared" si="2"/>
        <v>3.5537000000000001</v>
      </c>
      <c r="X28" s="255">
        <f t="shared" si="2"/>
        <v>3.4127000000000001</v>
      </c>
      <c r="Y28" s="255">
        <f t="shared" si="2"/>
        <v>3.2740999999999998</v>
      </c>
      <c r="Z28" s="255">
        <f t="shared" si="2"/>
        <v>3.0788000000000002</v>
      </c>
      <c r="AA28" s="255">
        <f t="shared" si="2"/>
        <v>3.4037000000000002</v>
      </c>
      <c r="AB28" s="255">
        <f t="shared" si="2"/>
        <v>3.4584000000000001</v>
      </c>
      <c r="AC28" s="255">
        <f t="shared" si="2"/>
        <v>3.1930999999999998</v>
      </c>
      <c r="AD28" s="255">
        <f t="shared" si="2"/>
        <v>2.8731</v>
      </c>
      <c r="AE28" s="255">
        <f t="shared" si="2"/>
        <v>2.9119999999999999</v>
      </c>
      <c r="AF28" s="255">
        <f t="shared" si="2"/>
        <v>2.9318</v>
      </c>
      <c r="AG28" s="255">
        <f t="shared" si="2"/>
        <v>2.8105000000000002</v>
      </c>
      <c r="AH28" s="255">
        <f t="shared" si="2"/>
        <v>2.6326999999999998</v>
      </c>
      <c r="AI28" s="255">
        <f t="shared" si="2"/>
        <v>2.7564000000000002</v>
      </c>
      <c r="AJ28" s="255">
        <f t="shared" si="0"/>
        <v>2.6652999999999998</v>
      </c>
      <c r="AK28" s="255">
        <f t="shared" si="0"/>
        <v>2.6326999999999998</v>
      </c>
      <c r="AL28" s="255">
        <f t="shared" si="0"/>
        <v>2.6598000000000002</v>
      </c>
      <c r="AM28" s="255">
        <f t="shared" si="0"/>
        <v>2.4712999999999998</v>
      </c>
      <c r="AN28" s="255">
        <f t="shared" si="0"/>
        <v>2.2395999999999998</v>
      </c>
      <c r="AO28" s="255">
        <f t="shared" si="0"/>
        <v>2.1286999999999998</v>
      </c>
      <c r="AP28" s="255">
        <f t="shared" si="0"/>
        <v>2.0706000000000002</v>
      </c>
      <c r="AQ28" s="255">
        <f t="shared" si="0"/>
        <v>2.0706000000000002</v>
      </c>
      <c r="AR28" s="255">
        <f t="shared" si="0"/>
        <v>2.0672999999999999</v>
      </c>
      <c r="AS28" s="255">
        <f t="shared" si="0"/>
        <v>2.0541</v>
      </c>
      <c r="AT28" s="255">
        <f t="shared" si="0"/>
        <v>2.0251000000000001</v>
      </c>
      <c r="AU28" s="255">
        <f t="shared" si="0"/>
        <v>1.9906999999999999</v>
      </c>
      <c r="AV28" s="255">
        <f t="shared" si="0"/>
        <v>1.9457</v>
      </c>
      <c r="AW28" s="255">
        <f t="shared" si="0"/>
        <v>1.8971</v>
      </c>
      <c r="AX28" s="255">
        <f t="shared" si="0"/>
        <v>1.8454999999999999</v>
      </c>
      <c r="AY28" s="255">
        <f t="shared" si="0"/>
        <v>1.7818000000000001</v>
      </c>
      <c r="AZ28" s="255">
        <f t="shared" si="0"/>
        <v>1.7339</v>
      </c>
      <c r="BA28" s="255">
        <f t="shared" si="0"/>
        <v>1.7292000000000001</v>
      </c>
      <c r="BB28" s="255">
        <f t="shared" si="0"/>
        <v>1.7339</v>
      </c>
      <c r="BC28" s="255">
        <f t="shared" si="0"/>
        <v>1.7408999999999999</v>
      </c>
      <c r="BD28" s="255">
        <f t="shared" si="0"/>
        <v>1.7891999999999999</v>
      </c>
      <c r="BE28" s="255">
        <f t="shared" si="0"/>
        <v>1.8246</v>
      </c>
      <c r="BF28" s="255">
        <f t="shared" si="0"/>
        <v>1.8298000000000001</v>
      </c>
      <c r="BG28" s="255">
        <f t="shared" si="0"/>
        <v>1.8298000000000001</v>
      </c>
      <c r="BH28" s="255">
        <f t="shared" si="0"/>
        <v>1.772</v>
      </c>
      <c r="BI28" s="255">
        <f t="shared" si="0"/>
        <v>1.7695000000000001</v>
      </c>
      <c r="BJ28" s="255">
        <f t="shared" si="0"/>
        <v>1.8017000000000001</v>
      </c>
      <c r="BK28" s="255">
        <f t="shared" si="0"/>
        <v>1.8324</v>
      </c>
      <c r="BL28" s="255">
        <f t="shared" si="0"/>
        <v>1.8017000000000001</v>
      </c>
      <c r="BM28" s="255">
        <f t="shared" si="0"/>
        <v>1.748</v>
      </c>
      <c r="BN28" s="255">
        <f t="shared" si="0"/>
        <v>1.7040999999999999</v>
      </c>
      <c r="BO28" s="255">
        <f t="shared" si="0"/>
        <v>1.6329</v>
      </c>
      <c r="BP28" s="255">
        <f t="shared" si="0"/>
        <v>1.5848</v>
      </c>
      <c r="BQ28" s="255">
        <f t="shared" si="1"/>
        <v>1.6045</v>
      </c>
      <c r="BR28" s="255">
        <f t="shared" si="1"/>
        <v>1.6391</v>
      </c>
      <c r="BS28" s="255">
        <f t="shared" si="1"/>
        <v>1.5809</v>
      </c>
      <c r="BT28" s="255">
        <f t="shared" si="1"/>
        <v>1.577</v>
      </c>
      <c r="BU28" s="255">
        <f t="shared" si="1"/>
        <v>1.5789</v>
      </c>
      <c r="BV28" s="255">
        <f t="shared" si="1"/>
        <v>1.5692999999999999</v>
      </c>
      <c r="BW28" s="255">
        <f t="shared" si="1"/>
        <v>1.5357000000000001</v>
      </c>
      <c r="BX28" s="255">
        <f t="shared" si="1"/>
        <v>1.5375000000000001</v>
      </c>
      <c r="BY28" s="255">
        <f t="shared" si="1"/>
        <v>1.4964999999999999</v>
      </c>
      <c r="BZ28" s="255">
        <f t="shared" si="1"/>
        <v>1.4349000000000001</v>
      </c>
      <c r="CA28" s="255">
        <f t="shared" si="1"/>
        <v>1.3855999999999999</v>
      </c>
      <c r="CB28" s="255">
        <f t="shared" si="1"/>
        <v>1.3579000000000001</v>
      </c>
      <c r="CC28" s="255">
        <f t="shared" si="1"/>
        <v>1.29</v>
      </c>
      <c r="CD28" s="255">
        <f t="shared" si="1"/>
        <v>1.0705</v>
      </c>
      <c r="CE28" s="255">
        <f>CE13-CE22</f>
        <v>1</v>
      </c>
    </row>
    <row r="29" spans="2:83" hidden="1" outlineLevel="1" x14ac:dyDescent="0.6">
      <c r="B29" s="190" t="s">
        <v>328</v>
      </c>
      <c r="D29" s="255">
        <f>D14-D23</f>
        <v>0</v>
      </c>
      <c r="E29" s="255">
        <f t="shared" si="2"/>
        <v>0</v>
      </c>
      <c r="F29" s="255">
        <f t="shared" si="2"/>
        <v>0</v>
      </c>
      <c r="G29" s="255">
        <f t="shared" si="0"/>
        <v>0</v>
      </c>
      <c r="H29" s="255">
        <f t="shared" si="2"/>
        <v>0</v>
      </c>
      <c r="I29" s="255">
        <f t="shared" si="2"/>
        <v>0</v>
      </c>
      <c r="J29" s="255">
        <f t="shared" si="2"/>
        <v>0</v>
      </c>
      <c r="K29" s="255">
        <f t="shared" si="2"/>
        <v>0</v>
      </c>
      <c r="L29" s="255">
        <f t="shared" si="2"/>
        <v>0</v>
      </c>
      <c r="M29" s="255">
        <f t="shared" si="2"/>
        <v>0</v>
      </c>
      <c r="N29" s="255">
        <f t="shared" si="2"/>
        <v>0</v>
      </c>
      <c r="O29" s="255">
        <f t="shared" si="2"/>
        <v>0</v>
      </c>
      <c r="P29" s="255">
        <f t="shared" si="2"/>
        <v>0</v>
      </c>
      <c r="Q29" s="255">
        <f t="shared" si="2"/>
        <v>0</v>
      </c>
      <c r="R29" s="255">
        <f t="shared" si="2"/>
        <v>5.2186000000000003</v>
      </c>
      <c r="S29" s="255">
        <f t="shared" si="2"/>
        <v>5.1355000000000004</v>
      </c>
      <c r="T29" s="255">
        <f t="shared" si="2"/>
        <v>4.9961000000000002</v>
      </c>
      <c r="U29" s="255">
        <f t="shared" si="2"/>
        <v>4.8642000000000003</v>
      </c>
      <c r="V29" s="255">
        <f t="shared" si="2"/>
        <v>4.7740999999999998</v>
      </c>
      <c r="W29" s="255">
        <f t="shared" si="2"/>
        <v>4.6703000000000001</v>
      </c>
      <c r="X29" s="255">
        <f t="shared" si="2"/>
        <v>4.6036000000000001</v>
      </c>
      <c r="Y29" s="255">
        <f t="shared" si="2"/>
        <v>4.5548000000000002</v>
      </c>
      <c r="Z29" s="255">
        <f t="shared" si="2"/>
        <v>4.5069999999999997</v>
      </c>
      <c r="AA29" s="255">
        <f t="shared" si="2"/>
        <v>4.6036000000000001</v>
      </c>
      <c r="AB29" s="255">
        <f t="shared" si="2"/>
        <v>4.5228000000000002</v>
      </c>
      <c r="AC29" s="255">
        <f t="shared" si="2"/>
        <v>4.4143999999999997</v>
      </c>
      <c r="AD29" s="255">
        <f t="shared" si="2"/>
        <v>4.0791000000000004</v>
      </c>
      <c r="AE29" s="255">
        <f t="shared" si="2"/>
        <v>3.8708999999999998</v>
      </c>
      <c r="AF29" s="255">
        <f t="shared" si="2"/>
        <v>3.7471000000000001</v>
      </c>
      <c r="AG29" s="255">
        <f t="shared" si="2"/>
        <v>3.5510000000000002</v>
      </c>
      <c r="AH29" s="255">
        <f t="shared" si="2"/>
        <v>3.1905999999999999</v>
      </c>
      <c r="AI29" s="255">
        <f t="shared" si="2"/>
        <v>3.0836999999999999</v>
      </c>
      <c r="AJ29" s="255">
        <f t="shared" si="0"/>
        <v>2.9838</v>
      </c>
      <c r="AK29" s="255">
        <f t="shared" si="0"/>
        <v>2.8965999999999998</v>
      </c>
      <c r="AL29" s="255">
        <f t="shared" si="0"/>
        <v>2.8206000000000002</v>
      </c>
      <c r="AM29" s="255">
        <f t="shared" si="0"/>
        <v>2.6743000000000001</v>
      </c>
      <c r="AN29" s="255">
        <f t="shared" si="0"/>
        <v>2.4788000000000001</v>
      </c>
      <c r="AO29" s="255">
        <f t="shared" si="0"/>
        <v>2.3521999999999998</v>
      </c>
      <c r="AP29" s="255">
        <f t="shared" si="0"/>
        <v>2.2694000000000001</v>
      </c>
      <c r="AQ29" s="255">
        <f t="shared" si="0"/>
        <v>2.2456</v>
      </c>
      <c r="AR29" s="255">
        <f t="shared" si="0"/>
        <v>2.1922000000000001</v>
      </c>
      <c r="AS29" s="255">
        <f t="shared" si="0"/>
        <v>2.1555</v>
      </c>
      <c r="AT29" s="255">
        <f t="shared" si="0"/>
        <v>2.1555</v>
      </c>
      <c r="AU29" s="255">
        <f t="shared" si="0"/>
        <v>2.1774</v>
      </c>
      <c r="AV29" s="255">
        <f t="shared" si="0"/>
        <v>2.1482999999999999</v>
      </c>
      <c r="AW29" s="255">
        <f t="shared" si="0"/>
        <v>2.0891000000000002</v>
      </c>
      <c r="AX29" s="255">
        <f t="shared" si="0"/>
        <v>2.0266999999999999</v>
      </c>
      <c r="AY29" s="255">
        <f t="shared" si="0"/>
        <v>1.9500999999999999</v>
      </c>
      <c r="AZ29" s="255">
        <f t="shared" si="0"/>
        <v>1.8928</v>
      </c>
      <c r="BA29" s="255">
        <f t="shared" si="0"/>
        <v>1.8734999999999999</v>
      </c>
      <c r="BB29" s="255">
        <f t="shared" si="0"/>
        <v>1.8653999999999999</v>
      </c>
      <c r="BC29" s="255">
        <f t="shared" si="0"/>
        <v>1.8362000000000001</v>
      </c>
      <c r="BD29" s="255">
        <f t="shared" si="0"/>
        <v>1.8681000000000001</v>
      </c>
      <c r="BE29" s="255">
        <f t="shared" si="0"/>
        <v>1.8653999999999999</v>
      </c>
      <c r="BF29" s="255">
        <f t="shared" si="0"/>
        <v>1.8763000000000001</v>
      </c>
      <c r="BG29" s="255">
        <f t="shared" si="0"/>
        <v>1.8984000000000001</v>
      </c>
      <c r="BH29" s="255">
        <f t="shared" si="0"/>
        <v>1.8734999999999999</v>
      </c>
      <c r="BI29" s="255">
        <f t="shared" si="0"/>
        <v>1.8362000000000001</v>
      </c>
      <c r="BJ29" s="255">
        <f t="shared" si="0"/>
        <v>1.8441000000000001</v>
      </c>
      <c r="BK29" s="255">
        <f t="shared" si="0"/>
        <v>1.8258000000000001</v>
      </c>
      <c r="BL29" s="255">
        <f t="shared" si="0"/>
        <v>1.8104</v>
      </c>
      <c r="BM29" s="255">
        <f t="shared" si="0"/>
        <v>1.7633000000000001</v>
      </c>
      <c r="BN29" s="255">
        <f t="shared" si="0"/>
        <v>1.6894</v>
      </c>
      <c r="BO29" s="255">
        <f t="shared" si="0"/>
        <v>1.6589</v>
      </c>
      <c r="BP29" s="255">
        <f t="shared" si="0"/>
        <v>1.5873999999999999</v>
      </c>
      <c r="BQ29" s="255">
        <f t="shared" si="1"/>
        <v>1.6173</v>
      </c>
      <c r="BR29" s="255">
        <f t="shared" si="1"/>
        <v>1.6052</v>
      </c>
      <c r="BS29" s="255">
        <f t="shared" si="1"/>
        <v>1.5456000000000001</v>
      </c>
      <c r="BT29" s="255">
        <f t="shared" si="1"/>
        <v>1.5183</v>
      </c>
      <c r="BU29" s="255">
        <f t="shared" si="1"/>
        <v>1.5094000000000001</v>
      </c>
      <c r="BV29" s="255">
        <f t="shared" si="1"/>
        <v>1.5094000000000001</v>
      </c>
      <c r="BW29" s="255">
        <f t="shared" si="1"/>
        <v>1.5128999999999999</v>
      </c>
      <c r="BX29" s="255">
        <f t="shared" si="1"/>
        <v>1.52</v>
      </c>
      <c r="BY29" s="255">
        <f t="shared" si="1"/>
        <v>1.4764999999999999</v>
      </c>
      <c r="BZ29" s="255">
        <f t="shared" si="1"/>
        <v>1.4275</v>
      </c>
      <c r="CA29" s="255">
        <f t="shared" si="1"/>
        <v>1.3905000000000001</v>
      </c>
      <c r="CB29" s="255">
        <f t="shared" si="1"/>
        <v>1.3815999999999999</v>
      </c>
      <c r="CC29" s="255">
        <f t="shared" si="1"/>
        <v>1.2889999999999999</v>
      </c>
      <c r="CD29" s="255">
        <f t="shared" si="1"/>
        <v>1.0395000000000001</v>
      </c>
      <c r="CE29" s="255">
        <f>CE14-CE23</f>
        <v>1</v>
      </c>
    </row>
    <row r="30" spans="2:83" hidden="1" outlineLevel="1" x14ac:dyDescent="0.6">
      <c r="B30" s="190" t="s">
        <v>329</v>
      </c>
      <c r="D30" s="255">
        <f t="shared" ref="D30:AI30" si="3">D15-D24</f>
        <v>0</v>
      </c>
      <c r="E30" s="255">
        <f t="shared" si="3"/>
        <v>0</v>
      </c>
      <c r="F30" s="255">
        <f t="shared" si="3"/>
        <v>0</v>
      </c>
      <c r="G30" s="255">
        <f t="shared" si="0"/>
        <v>0</v>
      </c>
      <c r="H30" s="255">
        <f t="shared" si="3"/>
        <v>0</v>
      </c>
      <c r="I30" s="255">
        <f t="shared" si="3"/>
        <v>5.3224</v>
      </c>
      <c r="J30" s="255">
        <f t="shared" si="3"/>
        <v>5.4561000000000002</v>
      </c>
      <c r="K30" s="255">
        <f t="shared" si="3"/>
        <v>4.6241000000000003</v>
      </c>
      <c r="L30" s="255">
        <f t="shared" si="3"/>
        <v>4.4965999999999999</v>
      </c>
      <c r="M30" s="255">
        <f t="shared" si="3"/>
        <v>4.6241000000000003</v>
      </c>
      <c r="N30" s="255">
        <f t="shared" si="3"/>
        <v>4.7076000000000002</v>
      </c>
      <c r="O30" s="255">
        <f t="shared" si="3"/>
        <v>4.6241000000000003</v>
      </c>
      <c r="P30" s="255">
        <f t="shared" si="3"/>
        <v>4.5278</v>
      </c>
      <c r="Q30" s="255">
        <f t="shared" si="3"/>
        <v>4.4504999999999999</v>
      </c>
      <c r="R30" s="255">
        <f t="shared" si="3"/>
        <v>4.4810999999999996</v>
      </c>
      <c r="S30" s="255">
        <f t="shared" si="3"/>
        <v>4.4965999999999999</v>
      </c>
      <c r="T30" s="255">
        <f t="shared" si="3"/>
        <v>4.4504999999999999</v>
      </c>
      <c r="U30" s="255">
        <f t="shared" si="3"/>
        <v>4.3906000000000001</v>
      </c>
      <c r="V30" s="255">
        <f t="shared" si="3"/>
        <v>4.3757999999999999</v>
      </c>
      <c r="W30" s="255">
        <f t="shared" si="3"/>
        <v>4.3467000000000002</v>
      </c>
      <c r="X30" s="255">
        <f t="shared" si="3"/>
        <v>4.2754000000000003</v>
      </c>
      <c r="Y30" s="255">
        <f t="shared" si="3"/>
        <v>4.1661000000000001</v>
      </c>
      <c r="Z30" s="255">
        <f t="shared" si="3"/>
        <v>4.1135999999999999</v>
      </c>
      <c r="AA30" s="255">
        <f t="shared" si="3"/>
        <v>4.1661000000000001</v>
      </c>
      <c r="AB30" s="255">
        <f t="shared" si="3"/>
        <v>4.1661000000000001</v>
      </c>
      <c r="AC30" s="255">
        <f t="shared" si="3"/>
        <v>4.1006</v>
      </c>
      <c r="AD30" s="255">
        <f t="shared" si="3"/>
        <v>3.9041999999999999</v>
      </c>
      <c r="AE30" s="255">
        <f t="shared" si="3"/>
        <v>3.7578999999999998</v>
      </c>
      <c r="AF30" s="255">
        <f t="shared" si="3"/>
        <v>3.6425000000000001</v>
      </c>
      <c r="AG30" s="255">
        <f t="shared" si="3"/>
        <v>3.4316</v>
      </c>
      <c r="AH30" s="255">
        <f t="shared" si="3"/>
        <v>3.0185</v>
      </c>
      <c r="AI30" s="255">
        <f t="shared" si="3"/>
        <v>2.8914</v>
      </c>
      <c r="AJ30" s="255">
        <f t="shared" si="0"/>
        <v>2.7863000000000002</v>
      </c>
      <c r="AK30" s="255">
        <f t="shared" si="0"/>
        <v>2.7109999999999999</v>
      </c>
      <c r="AL30" s="255">
        <f t="shared" si="0"/>
        <v>2.6776</v>
      </c>
      <c r="AM30" s="255">
        <f t="shared" si="0"/>
        <v>2.5821999999999998</v>
      </c>
      <c r="AN30" s="255">
        <f t="shared" si="0"/>
        <v>2.4238</v>
      </c>
      <c r="AO30" s="255">
        <f t="shared" si="0"/>
        <v>2.2717999999999998</v>
      </c>
      <c r="AP30" s="255">
        <f t="shared" si="0"/>
        <v>2.1377000000000002</v>
      </c>
      <c r="AQ30" s="255">
        <f t="shared" si="0"/>
        <v>2.0998000000000001</v>
      </c>
      <c r="AR30" s="255">
        <f t="shared" si="0"/>
        <v>2.0407000000000002</v>
      </c>
      <c r="AS30" s="255">
        <f t="shared" si="0"/>
        <v>1.9968999999999999</v>
      </c>
      <c r="AT30" s="255">
        <f t="shared" si="0"/>
        <v>2.0123000000000002</v>
      </c>
      <c r="AU30" s="255">
        <f t="shared" si="0"/>
        <v>2.06</v>
      </c>
      <c r="AV30" s="255">
        <f t="shared" si="0"/>
        <v>2.0312000000000001</v>
      </c>
      <c r="AW30" s="255">
        <f t="shared" si="0"/>
        <v>1.9787999999999999</v>
      </c>
      <c r="AX30" s="255">
        <f t="shared" si="0"/>
        <v>1.9492</v>
      </c>
      <c r="AY30" s="255">
        <f t="shared" si="0"/>
        <v>1.9064000000000001</v>
      </c>
      <c r="AZ30" s="255">
        <f t="shared" si="0"/>
        <v>1.879</v>
      </c>
      <c r="BA30" s="255">
        <f t="shared" si="0"/>
        <v>1.879</v>
      </c>
      <c r="BB30" s="255">
        <f t="shared" si="0"/>
        <v>1.8735999999999999</v>
      </c>
      <c r="BC30" s="255">
        <f t="shared" si="0"/>
        <v>1.8391999999999999</v>
      </c>
      <c r="BD30" s="255">
        <f t="shared" si="0"/>
        <v>1.8709</v>
      </c>
      <c r="BE30" s="255">
        <f t="shared" si="0"/>
        <v>1.8495999999999999</v>
      </c>
      <c r="BF30" s="255">
        <f t="shared" si="0"/>
        <v>1.8495999999999999</v>
      </c>
      <c r="BG30" s="255">
        <f t="shared" si="0"/>
        <v>1.879</v>
      </c>
      <c r="BH30" s="255">
        <f t="shared" si="0"/>
        <v>1.8444</v>
      </c>
      <c r="BI30" s="255">
        <f t="shared" si="0"/>
        <v>1.7863</v>
      </c>
      <c r="BJ30" s="255">
        <f t="shared" si="0"/>
        <v>1.7961</v>
      </c>
      <c r="BK30" s="255">
        <f t="shared" si="0"/>
        <v>1.7693000000000001</v>
      </c>
      <c r="BL30" s="255">
        <f t="shared" si="0"/>
        <v>1.7456</v>
      </c>
      <c r="BM30" s="255">
        <f t="shared" si="0"/>
        <v>1.6803999999999999</v>
      </c>
      <c r="BN30" s="255">
        <f t="shared" si="0"/>
        <v>1.5961000000000001</v>
      </c>
      <c r="BO30" s="255">
        <f t="shared" si="0"/>
        <v>1.5768</v>
      </c>
      <c r="BP30" s="255">
        <f t="shared" si="0"/>
        <v>1.5005999999999999</v>
      </c>
      <c r="BQ30" s="255">
        <f t="shared" si="1"/>
        <v>1.5524</v>
      </c>
      <c r="BR30" s="255">
        <f t="shared" si="1"/>
        <v>1.5396000000000001</v>
      </c>
      <c r="BS30" s="255">
        <f t="shared" si="1"/>
        <v>1.4684999999999999</v>
      </c>
      <c r="BT30" s="255">
        <f t="shared" si="1"/>
        <v>1.4489000000000001</v>
      </c>
      <c r="BU30" s="255">
        <f t="shared" si="1"/>
        <v>1.4473</v>
      </c>
      <c r="BV30" s="255">
        <f t="shared" si="1"/>
        <v>1.4570000000000001</v>
      </c>
      <c r="BW30" s="255">
        <f t="shared" si="1"/>
        <v>1.4767999999999999</v>
      </c>
      <c r="BX30" s="255">
        <f t="shared" si="1"/>
        <v>1.4971000000000001</v>
      </c>
      <c r="BY30" s="255">
        <f t="shared" si="1"/>
        <v>1.4601999999999999</v>
      </c>
      <c r="BZ30" s="255">
        <f t="shared" si="1"/>
        <v>1.4267000000000001</v>
      </c>
      <c r="CA30" s="255">
        <f t="shared" si="1"/>
        <v>1.4097</v>
      </c>
      <c r="CB30" s="255">
        <f t="shared" si="1"/>
        <v>1.4158999999999999</v>
      </c>
      <c r="CC30" s="255">
        <f t="shared" si="1"/>
        <v>1.304</v>
      </c>
      <c r="CD30" s="255">
        <f t="shared" si="1"/>
        <v>1.0116000000000001</v>
      </c>
      <c r="CE30" s="255">
        <f>CE15-CE24</f>
        <v>1</v>
      </c>
    </row>
    <row r="31" spans="2:83" collapsed="1" x14ac:dyDescent="0.6">
      <c r="B31" s="190"/>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1"/>
      <c r="BP31" s="191"/>
      <c r="BQ31" s="191"/>
      <c r="BR31" s="191"/>
      <c r="BS31" s="191"/>
      <c r="BT31" s="191"/>
      <c r="BU31" s="191"/>
      <c r="BV31" s="191"/>
      <c r="BW31" s="191"/>
      <c r="BX31" s="191"/>
      <c r="BY31" s="191"/>
      <c r="BZ31" s="191"/>
      <c r="CA31" s="191"/>
      <c r="CB31" s="191"/>
      <c r="CC31" s="191"/>
      <c r="CD31" s="191"/>
    </row>
    <row r="32" spans="2:83" x14ac:dyDescent="0.6">
      <c r="B32" s="190"/>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1"/>
      <c r="BP32" s="191"/>
      <c r="BQ32" s="191"/>
      <c r="BR32" s="191"/>
      <c r="BS32" s="191"/>
      <c r="BT32" s="191"/>
      <c r="BU32" s="191"/>
      <c r="BV32" s="191"/>
      <c r="BW32" s="191"/>
      <c r="BX32" s="191"/>
      <c r="BY32" s="191"/>
      <c r="BZ32" s="191"/>
      <c r="CA32" s="191"/>
      <c r="CB32" s="191"/>
      <c r="CC32" s="191"/>
      <c r="CD32" s="191"/>
    </row>
    <row r="33" spans="2:94" x14ac:dyDescent="0.6">
      <c r="B33" s="33" t="s">
        <v>443</v>
      </c>
      <c r="D33" s="192"/>
    </row>
    <row r="34" spans="2:94" hidden="1" outlineLevel="1" x14ac:dyDescent="0.6">
      <c r="B34" s="193">
        <v>2023</v>
      </c>
      <c r="CP34" s="233"/>
    </row>
    <row r="35" spans="2:94" hidden="1" outlineLevel="1" x14ac:dyDescent="0.6">
      <c r="B35" s="190" t="s">
        <v>325</v>
      </c>
      <c r="D35" s="194"/>
      <c r="E35" s="194"/>
      <c r="F35" s="194"/>
      <c r="G35" s="194"/>
      <c r="H35" s="194"/>
      <c r="I35" s="194"/>
      <c r="J35" s="194"/>
      <c r="K35" s="194"/>
      <c r="L35" s="194">
        <v>13.227600000000001</v>
      </c>
      <c r="M35" s="194">
        <v>13.6723</v>
      </c>
      <c r="N35" s="194">
        <v>13.6723</v>
      </c>
      <c r="O35" s="194">
        <v>12.912699999999999</v>
      </c>
      <c r="P35" s="194">
        <v>12.612399999999999</v>
      </c>
      <c r="Q35" s="194">
        <v>12.1418</v>
      </c>
      <c r="R35" s="194">
        <v>11.789899999999999</v>
      </c>
      <c r="S35" s="194">
        <v>11.377599999999999</v>
      </c>
      <c r="T35" s="194">
        <v>10.634</v>
      </c>
      <c r="U35" s="194">
        <v>9.9816000000000003</v>
      </c>
      <c r="V35" s="194">
        <v>9.2971000000000004</v>
      </c>
      <c r="W35" s="194">
        <v>8.9396000000000004</v>
      </c>
      <c r="X35" s="194">
        <v>8.5632000000000001</v>
      </c>
      <c r="Y35" s="194">
        <v>8.2172000000000001</v>
      </c>
      <c r="Z35" s="194">
        <v>8.0147999999999993</v>
      </c>
      <c r="AA35" s="194">
        <v>8.4300999999999995</v>
      </c>
      <c r="AB35" s="194">
        <v>8.0147999999999993</v>
      </c>
      <c r="AC35" s="194">
        <v>7.4633000000000003</v>
      </c>
      <c r="AD35" s="194">
        <v>6.3061999999999996</v>
      </c>
      <c r="AE35" s="194">
        <v>5.6887999999999996</v>
      </c>
      <c r="AF35" s="194">
        <v>5.4233000000000002</v>
      </c>
      <c r="AG35" s="194">
        <v>5.1002999999999998</v>
      </c>
      <c r="AH35" s="194">
        <v>4.8136000000000001</v>
      </c>
      <c r="AI35" s="194">
        <v>4.6887999999999996</v>
      </c>
      <c r="AJ35" s="194">
        <v>4.5194000000000001</v>
      </c>
      <c r="AK35" s="194">
        <v>4.3387000000000002</v>
      </c>
      <c r="AL35" s="194">
        <v>4.1505000000000001</v>
      </c>
      <c r="AM35" s="194">
        <v>3.8645999999999998</v>
      </c>
      <c r="AN35" s="194">
        <v>3.5065</v>
      </c>
      <c r="AO35" s="194">
        <v>3.3069000000000002</v>
      </c>
      <c r="AP35" s="194">
        <v>3.1777000000000002</v>
      </c>
      <c r="AQ35" s="194">
        <v>3.1227999999999998</v>
      </c>
      <c r="AR35" s="194">
        <v>3.0583</v>
      </c>
      <c r="AS35" s="194">
        <v>3.0411000000000001</v>
      </c>
      <c r="AT35" s="194">
        <v>2.9799000000000002</v>
      </c>
      <c r="AU35" s="194">
        <v>2.9157999999999999</v>
      </c>
      <c r="AV35" s="194">
        <v>2.8494000000000002</v>
      </c>
      <c r="AW35" s="194">
        <v>2.7530000000000001</v>
      </c>
      <c r="AX35" s="194">
        <v>2.5949</v>
      </c>
      <c r="AY35" s="194">
        <v>2.4466000000000001</v>
      </c>
      <c r="AZ35" s="194">
        <v>2.3012999999999999</v>
      </c>
      <c r="BA35" s="194">
        <v>2.2256999999999998</v>
      </c>
      <c r="BB35" s="194">
        <v>2.181</v>
      </c>
      <c r="BC35" s="194">
        <v>2.1324000000000001</v>
      </c>
      <c r="BD35" s="194">
        <v>2.1267999999999998</v>
      </c>
      <c r="BE35" s="194">
        <v>2.1379999999999999</v>
      </c>
      <c r="BF35" s="194">
        <v>2.1493000000000002</v>
      </c>
      <c r="BG35" s="194">
        <v>2.1606999999999998</v>
      </c>
      <c r="BH35" s="194">
        <v>2.1463999999999999</v>
      </c>
      <c r="BI35" s="194">
        <v>2.1379999999999999</v>
      </c>
      <c r="BJ35" s="194">
        <v>2.1324000000000001</v>
      </c>
      <c r="BK35" s="194">
        <v>2.1267999999999998</v>
      </c>
      <c r="BL35" s="194">
        <v>2.0966</v>
      </c>
      <c r="BM35" s="194">
        <v>2.0543</v>
      </c>
      <c r="BN35" s="194">
        <v>2.0062000000000002</v>
      </c>
      <c r="BO35" s="194">
        <v>1.9232</v>
      </c>
      <c r="BP35" s="194">
        <v>1.8531</v>
      </c>
      <c r="BQ35" s="194">
        <v>1.8343</v>
      </c>
      <c r="BR35" s="194">
        <v>1.8138000000000001</v>
      </c>
      <c r="BS35" s="194">
        <v>1.7588999999999999</v>
      </c>
      <c r="BT35" s="194">
        <v>1.7161999999999999</v>
      </c>
      <c r="BU35" s="194">
        <v>1.6842999999999999</v>
      </c>
      <c r="BV35" s="194">
        <v>1.6535</v>
      </c>
      <c r="BW35" s="194">
        <v>1.627</v>
      </c>
      <c r="BX35" s="194">
        <v>1.5934999999999999</v>
      </c>
      <c r="BY35" s="194">
        <v>1.5422</v>
      </c>
      <c r="BZ35" s="194">
        <v>1.4763999999999999</v>
      </c>
      <c r="CA35" s="194">
        <v>1.4136</v>
      </c>
      <c r="CB35" s="194">
        <v>1.3742000000000001</v>
      </c>
      <c r="CC35" s="194">
        <v>1.2701</v>
      </c>
      <c r="CD35" s="194">
        <v>1.0803</v>
      </c>
      <c r="CE35" s="194">
        <v>1</v>
      </c>
    </row>
    <row r="36" spans="2:94" hidden="1" outlineLevel="1" x14ac:dyDescent="0.6">
      <c r="B36" s="190" t="s">
        <v>330</v>
      </c>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v>2.5243000000000002</v>
      </c>
      <c r="AG36" s="194">
        <v>2.3997000000000002</v>
      </c>
      <c r="AH36" s="194">
        <v>2.2593999999999999</v>
      </c>
      <c r="AI36" s="194">
        <v>2.3732000000000002</v>
      </c>
      <c r="AJ36" s="194">
        <v>2.3184999999999998</v>
      </c>
      <c r="AK36" s="194">
        <v>2.2938000000000001</v>
      </c>
      <c r="AL36" s="194">
        <v>2.2425999999999999</v>
      </c>
      <c r="AM36" s="194">
        <v>2.0615999999999999</v>
      </c>
      <c r="AN36" s="194">
        <v>1.8861000000000001</v>
      </c>
      <c r="AO36" s="194">
        <v>1.8222</v>
      </c>
      <c r="AP36" s="194">
        <v>1.8222</v>
      </c>
      <c r="AQ36" s="194">
        <v>1.7770999999999999</v>
      </c>
      <c r="AR36" s="194">
        <v>1.7402</v>
      </c>
      <c r="AS36" s="194">
        <v>1.7163999999999999</v>
      </c>
      <c r="AT36" s="194">
        <v>1.7362</v>
      </c>
      <c r="AU36" s="194">
        <v>1.7124999999999999</v>
      </c>
      <c r="AV36" s="194">
        <v>1.6452</v>
      </c>
      <c r="AW36" s="194">
        <v>1.5964</v>
      </c>
      <c r="AX36" s="194">
        <v>1.5947</v>
      </c>
      <c r="AY36" s="194">
        <v>1.5488</v>
      </c>
      <c r="AZ36" s="194">
        <v>1.5192000000000001</v>
      </c>
      <c r="BA36" s="194">
        <v>1.5330999999999999</v>
      </c>
      <c r="BB36" s="194">
        <v>1.5456000000000001</v>
      </c>
      <c r="BC36" s="194">
        <v>1.5632999999999999</v>
      </c>
      <c r="BD36" s="194">
        <v>1.6327</v>
      </c>
      <c r="BE36" s="194">
        <v>1.7048000000000001</v>
      </c>
      <c r="BF36" s="194">
        <v>1.7402</v>
      </c>
      <c r="BG36" s="194">
        <v>1.7544</v>
      </c>
      <c r="BH36" s="194">
        <v>1.7085999999999999</v>
      </c>
      <c r="BI36" s="194">
        <v>1.7143999999999999</v>
      </c>
      <c r="BJ36" s="194">
        <v>1.7322</v>
      </c>
      <c r="BK36" s="194">
        <v>1.7503</v>
      </c>
      <c r="BL36" s="194">
        <v>1.7523</v>
      </c>
      <c r="BM36" s="194">
        <v>1.7645999999999999</v>
      </c>
      <c r="BN36" s="194">
        <v>1.7009000000000001</v>
      </c>
      <c r="BO36" s="194">
        <v>1.6541999999999999</v>
      </c>
      <c r="BP36" s="194">
        <v>1.6397999999999999</v>
      </c>
      <c r="BQ36" s="194">
        <v>1.6652</v>
      </c>
      <c r="BR36" s="194">
        <v>1.6506000000000001</v>
      </c>
      <c r="BS36" s="194">
        <v>1.5730999999999999</v>
      </c>
      <c r="BT36" s="194">
        <v>1.552</v>
      </c>
      <c r="BU36" s="194">
        <v>1.5551999999999999</v>
      </c>
      <c r="BV36" s="194">
        <v>1.5504</v>
      </c>
      <c r="BW36" s="194">
        <v>1.5069999999999999</v>
      </c>
      <c r="BX36" s="194">
        <v>1.5069999999999999</v>
      </c>
      <c r="BY36" s="194">
        <v>1.466</v>
      </c>
      <c r="BZ36" s="194">
        <v>1.4018999999999999</v>
      </c>
      <c r="CA36" s="194">
        <v>1.3454999999999999</v>
      </c>
      <c r="CB36" s="194">
        <v>1.3219000000000001</v>
      </c>
      <c r="CC36" s="194">
        <v>1.2517</v>
      </c>
      <c r="CD36" s="194">
        <v>1.0672999999999999</v>
      </c>
      <c r="CE36" s="194">
        <v>1</v>
      </c>
    </row>
    <row r="37" spans="2:94" hidden="1" outlineLevel="1" x14ac:dyDescent="0.6">
      <c r="B37" s="190" t="s">
        <v>331</v>
      </c>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v>3.0078</v>
      </c>
      <c r="AG37" s="194">
        <v>2.8839000000000001</v>
      </c>
      <c r="AH37" s="194">
        <v>2.6970000000000001</v>
      </c>
      <c r="AI37" s="194">
        <v>2.8102</v>
      </c>
      <c r="AJ37" s="194">
        <v>2.7160000000000002</v>
      </c>
      <c r="AK37" s="194">
        <v>2.6783000000000001</v>
      </c>
      <c r="AL37" s="194">
        <v>2.6970000000000001</v>
      </c>
      <c r="AM37" s="194">
        <v>2.5041000000000002</v>
      </c>
      <c r="AN37" s="194">
        <v>2.2713999999999999</v>
      </c>
      <c r="AO37" s="194">
        <v>2.1598999999999999</v>
      </c>
      <c r="AP37" s="194">
        <v>2.1038000000000001</v>
      </c>
      <c r="AQ37" s="194">
        <v>2.1067</v>
      </c>
      <c r="AR37" s="194">
        <v>2.0981000000000001</v>
      </c>
      <c r="AS37" s="194">
        <v>2.0838999999999999</v>
      </c>
      <c r="AT37" s="194">
        <v>2.0533000000000001</v>
      </c>
      <c r="AU37" s="194">
        <v>2.0183</v>
      </c>
      <c r="AV37" s="194">
        <v>1.9769000000000001</v>
      </c>
      <c r="AW37" s="194">
        <v>1.925</v>
      </c>
      <c r="AX37" s="194">
        <v>1.8712</v>
      </c>
      <c r="AY37" s="194">
        <v>1.8032999999999999</v>
      </c>
      <c r="AZ37" s="194">
        <v>1.75</v>
      </c>
      <c r="BA37" s="194">
        <v>1.7441</v>
      </c>
      <c r="BB37" s="194">
        <v>1.746</v>
      </c>
      <c r="BC37" s="194">
        <v>1.754</v>
      </c>
      <c r="BD37" s="194">
        <v>1.8011999999999999</v>
      </c>
      <c r="BE37" s="194">
        <v>1.8332999999999999</v>
      </c>
      <c r="BF37" s="194">
        <v>1.8399000000000001</v>
      </c>
      <c r="BG37" s="194">
        <v>1.8376999999999999</v>
      </c>
      <c r="BH37" s="194">
        <v>1.7865</v>
      </c>
      <c r="BI37" s="194">
        <v>1.7824</v>
      </c>
      <c r="BJ37" s="194">
        <v>1.8139000000000001</v>
      </c>
      <c r="BK37" s="194">
        <v>1.8443000000000001</v>
      </c>
      <c r="BL37" s="194">
        <v>1.8118000000000001</v>
      </c>
      <c r="BM37" s="194">
        <v>1.76</v>
      </c>
      <c r="BN37" s="194">
        <v>1.7168000000000001</v>
      </c>
      <c r="BO37" s="194">
        <v>1.6453</v>
      </c>
      <c r="BP37" s="194">
        <v>1.5959000000000001</v>
      </c>
      <c r="BQ37" s="194">
        <v>1.6126</v>
      </c>
      <c r="BR37" s="194">
        <v>1.6435</v>
      </c>
      <c r="BS37" s="194">
        <v>1.5892999999999999</v>
      </c>
      <c r="BT37" s="194">
        <v>1.5827</v>
      </c>
      <c r="BU37" s="194">
        <v>1.5844</v>
      </c>
      <c r="BV37" s="194">
        <v>1.573</v>
      </c>
      <c r="BW37" s="194">
        <v>1.54</v>
      </c>
      <c r="BX37" s="194">
        <v>1.54</v>
      </c>
      <c r="BY37" s="194">
        <v>1.4981</v>
      </c>
      <c r="BZ37" s="194">
        <v>1.4352</v>
      </c>
      <c r="CA37" s="194">
        <v>1.3835999999999999</v>
      </c>
      <c r="CB37" s="194">
        <v>1.3568</v>
      </c>
      <c r="CC37" s="194">
        <v>1.2865</v>
      </c>
      <c r="CD37" s="194">
        <v>1.0709</v>
      </c>
      <c r="CE37" s="194">
        <v>1</v>
      </c>
    </row>
    <row r="38" spans="2:94" hidden="1" outlineLevel="1" x14ac:dyDescent="0.6">
      <c r="B38" s="190" t="s">
        <v>328</v>
      </c>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v>2.2913000000000001</v>
      </c>
      <c r="AQ38" s="194">
        <v>2.2675000000000001</v>
      </c>
      <c r="AR38" s="194">
        <v>2.218</v>
      </c>
      <c r="AS38" s="194">
        <v>2.1831</v>
      </c>
      <c r="AT38" s="194">
        <v>2.1800000000000002</v>
      </c>
      <c r="AU38" s="194">
        <v>2.202</v>
      </c>
      <c r="AV38" s="194">
        <v>2.1676000000000002</v>
      </c>
      <c r="AW38" s="194">
        <v>2.1107</v>
      </c>
      <c r="AX38" s="194">
        <v>2.0428000000000002</v>
      </c>
      <c r="AY38" s="194">
        <v>1.9664999999999999</v>
      </c>
      <c r="AZ38" s="194">
        <v>1.9075</v>
      </c>
      <c r="BA38" s="194">
        <v>1.8863000000000001</v>
      </c>
      <c r="BB38" s="194">
        <v>1.8747</v>
      </c>
      <c r="BC38" s="194">
        <v>1.8474999999999999</v>
      </c>
      <c r="BD38" s="194">
        <v>1.8793</v>
      </c>
      <c r="BE38" s="194">
        <v>1.877</v>
      </c>
      <c r="BF38" s="194">
        <v>1.8886000000000001</v>
      </c>
      <c r="BG38" s="194">
        <v>1.9098999999999999</v>
      </c>
      <c r="BH38" s="194">
        <v>1.8863000000000001</v>
      </c>
      <c r="BI38" s="194">
        <v>1.8496999999999999</v>
      </c>
      <c r="BJ38" s="194">
        <v>1.8587</v>
      </c>
      <c r="BK38" s="194">
        <v>1.843</v>
      </c>
      <c r="BL38" s="194">
        <v>1.8253999999999999</v>
      </c>
      <c r="BM38" s="194">
        <v>1.7806</v>
      </c>
      <c r="BN38" s="194">
        <v>1.7050000000000001</v>
      </c>
      <c r="BO38" s="194">
        <v>1.6751</v>
      </c>
      <c r="BP38" s="194">
        <v>1.6046</v>
      </c>
      <c r="BQ38" s="194">
        <v>1.6321000000000001</v>
      </c>
      <c r="BR38" s="194">
        <v>1.62</v>
      </c>
      <c r="BS38" s="194">
        <v>1.5603</v>
      </c>
      <c r="BT38" s="194">
        <v>1.5337000000000001</v>
      </c>
      <c r="BU38" s="194">
        <v>1.5245</v>
      </c>
      <c r="BV38" s="194">
        <v>1.5229999999999999</v>
      </c>
      <c r="BW38" s="194">
        <v>1.526</v>
      </c>
      <c r="BX38" s="194">
        <v>1.5306</v>
      </c>
      <c r="BY38" s="194">
        <v>1.4873000000000001</v>
      </c>
      <c r="BZ38" s="194">
        <v>1.4356</v>
      </c>
      <c r="CA38" s="194">
        <v>1.3962000000000001</v>
      </c>
      <c r="CB38" s="194">
        <v>1.3885000000000001</v>
      </c>
      <c r="CC38" s="194">
        <v>1.2856000000000001</v>
      </c>
      <c r="CD38" s="194">
        <v>1.0186999999999999</v>
      </c>
      <c r="CE38" s="194">
        <v>1</v>
      </c>
    </row>
    <row r="39" spans="2:94" hidden="1" outlineLevel="1" x14ac:dyDescent="0.6">
      <c r="B39" s="190" t="s">
        <v>329</v>
      </c>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v>2.7321</v>
      </c>
      <c r="AL39" s="194">
        <v>2.7023999999999999</v>
      </c>
      <c r="AM39" s="194">
        <v>2.6076999999999999</v>
      </c>
      <c r="AN39" s="194">
        <v>2.4449999999999998</v>
      </c>
      <c r="AO39" s="194">
        <v>2.2907999999999999</v>
      </c>
      <c r="AP39" s="194">
        <v>2.1547999999999998</v>
      </c>
      <c r="AQ39" s="194">
        <v>2.1181000000000001</v>
      </c>
      <c r="AR39" s="194">
        <v>2.0594999999999999</v>
      </c>
      <c r="AS39" s="194">
        <v>2.0148999999999999</v>
      </c>
      <c r="AT39" s="194">
        <v>2.0314000000000001</v>
      </c>
      <c r="AU39" s="194">
        <v>2.0796000000000001</v>
      </c>
      <c r="AV39" s="194">
        <v>2.0480999999999998</v>
      </c>
      <c r="AW39" s="194">
        <v>1.996</v>
      </c>
      <c r="AX39" s="194">
        <v>1.9643999999999999</v>
      </c>
      <c r="AY39" s="194">
        <v>1.9238</v>
      </c>
      <c r="AZ39" s="194">
        <v>1.8968</v>
      </c>
      <c r="BA39" s="194">
        <v>1.8944000000000001</v>
      </c>
      <c r="BB39" s="194">
        <v>1.8895999999999999</v>
      </c>
      <c r="BC39" s="194">
        <v>1.8566</v>
      </c>
      <c r="BD39" s="194">
        <v>1.8872</v>
      </c>
      <c r="BE39" s="194">
        <v>1.8658999999999999</v>
      </c>
      <c r="BF39" s="194">
        <v>1.8658999999999999</v>
      </c>
      <c r="BG39" s="194">
        <v>1.8944000000000001</v>
      </c>
      <c r="BH39" s="194">
        <v>1.8589</v>
      </c>
      <c r="BI39" s="194">
        <v>1.8005</v>
      </c>
      <c r="BJ39" s="194">
        <v>1.8113999999999999</v>
      </c>
      <c r="BK39" s="194">
        <v>1.7854000000000001</v>
      </c>
      <c r="BL39" s="194">
        <v>1.76</v>
      </c>
      <c r="BM39" s="194">
        <v>1.6959</v>
      </c>
      <c r="BN39" s="194">
        <v>1.6096999999999999</v>
      </c>
      <c r="BO39" s="194">
        <v>1.5908</v>
      </c>
      <c r="BP39" s="194">
        <v>1.5132000000000001</v>
      </c>
      <c r="BQ39" s="194">
        <v>1.5657000000000001</v>
      </c>
      <c r="BR39" s="194">
        <v>1.5527</v>
      </c>
      <c r="BS39" s="194">
        <v>1.4816</v>
      </c>
      <c r="BT39" s="194">
        <v>1.4612000000000001</v>
      </c>
      <c r="BU39" s="194">
        <v>1.4598</v>
      </c>
      <c r="BV39" s="194">
        <v>1.4699</v>
      </c>
      <c r="BW39" s="194">
        <v>1.4890000000000001</v>
      </c>
      <c r="BX39" s="194">
        <v>1.5101</v>
      </c>
      <c r="BY39" s="194">
        <v>1.4728000000000001</v>
      </c>
      <c r="BZ39" s="194">
        <v>1.4386000000000001</v>
      </c>
      <c r="CA39" s="194">
        <v>1.4221999999999999</v>
      </c>
      <c r="CB39" s="194">
        <v>1.429</v>
      </c>
      <c r="CC39" s="194">
        <v>1.2992999999999999</v>
      </c>
      <c r="CD39" s="194">
        <v>0.97899999999999998</v>
      </c>
      <c r="CE39" s="194">
        <v>1</v>
      </c>
    </row>
    <row r="40" spans="2:94" hidden="1" outlineLevel="1" x14ac:dyDescent="0.6">
      <c r="B40" s="33" t="s">
        <v>172</v>
      </c>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row>
    <row r="41" spans="2:94" hidden="1" outlineLevel="1" x14ac:dyDescent="0.6">
      <c r="B41" s="190" t="s">
        <v>325</v>
      </c>
      <c r="D41" s="191">
        <f t="shared" ref="D41:F45" si="4">D11-D35</f>
        <v>24.902000000000001</v>
      </c>
      <c r="E41" s="191">
        <f t="shared" si="4"/>
        <v>23.962299999999999</v>
      </c>
      <c r="F41" s="191">
        <f t="shared" si="4"/>
        <v>22.2807</v>
      </c>
      <c r="G41" s="191">
        <f>G11-G35</f>
        <v>19.2424</v>
      </c>
      <c r="H41" s="191">
        <f t="shared" ref="H41:BS45" si="5">H11-H35</f>
        <v>17.6389</v>
      </c>
      <c r="I41" s="191">
        <f t="shared" si="5"/>
        <v>15.4878</v>
      </c>
      <c r="J41" s="191">
        <f t="shared" si="5"/>
        <v>16.2821</v>
      </c>
      <c r="K41" s="191">
        <f t="shared" si="5"/>
        <v>14.1111</v>
      </c>
      <c r="L41" s="191">
        <f t="shared" si="5"/>
        <v>1.5999999999998238E-3</v>
      </c>
      <c r="M41" s="191">
        <f t="shared" si="5"/>
        <v>-1.6399999999999082E-2</v>
      </c>
      <c r="N41" s="191">
        <f t="shared" si="5"/>
        <v>-1.6399999999999082E-2</v>
      </c>
      <c r="O41" s="191">
        <f t="shared" si="5"/>
        <v>4.6499999999999986E-2</v>
      </c>
      <c r="P41" s="191">
        <f>P11-P35</f>
        <v>-3.8100000000000023E-2</v>
      </c>
      <c r="Q41" s="191">
        <f t="shared" si="5"/>
        <v>-4.6599999999999753E-2</v>
      </c>
      <c r="R41" s="191">
        <f t="shared" si="5"/>
        <v>-3.0599999999999739E-2</v>
      </c>
      <c r="S41" s="191">
        <f t="shared" si="5"/>
        <v>6.3800000000000523E-2</v>
      </c>
      <c r="T41" s="191">
        <f t="shared" si="5"/>
        <v>3.8299999999999557E-2</v>
      </c>
      <c r="U41" s="191">
        <f t="shared" si="5"/>
        <v>1.839999999999975E-2</v>
      </c>
      <c r="V41" s="191">
        <f t="shared" si="5"/>
        <v>4.1100000000000136E-2</v>
      </c>
      <c r="W41" s="191">
        <f t="shared" si="5"/>
        <v>-5.8500000000000441E-2</v>
      </c>
      <c r="X41" s="191">
        <f t="shared" si="5"/>
        <v>1.7899999999999139E-2</v>
      </c>
      <c r="Y41" s="191">
        <f t="shared" si="5"/>
        <v>2.9600000000000293E-2</v>
      </c>
      <c r="Z41" s="191">
        <f t="shared" si="5"/>
        <v>2.3200000000000998E-2</v>
      </c>
      <c r="AA41" s="191">
        <f t="shared" si="5"/>
        <v>3.6599999999999966E-2</v>
      </c>
      <c r="AB41" s="191">
        <f t="shared" si="5"/>
        <v>2.3200000000000998E-2</v>
      </c>
      <c r="AC41" s="191">
        <f t="shared" si="5"/>
        <v>-3.6400000000000432E-2</v>
      </c>
      <c r="AD41" s="191">
        <f t="shared" si="5"/>
        <v>-1.9099999999999895E-2</v>
      </c>
      <c r="AE41" s="191">
        <f t="shared" si="5"/>
        <v>-1.9199999999999662E-2</v>
      </c>
      <c r="AF41" s="191">
        <f t="shared" si="5"/>
        <v>-1.9000000000000128E-2</v>
      </c>
      <c r="AG41" s="191">
        <f t="shared" si="5"/>
        <v>9.9999999999766942E-5</v>
      </c>
      <c r="AH41" s="191">
        <f t="shared" si="5"/>
        <v>-3.0000000000001137E-3</v>
      </c>
      <c r="AI41" s="191">
        <f t="shared" si="5"/>
        <v>-2.4999999999995026E-3</v>
      </c>
      <c r="AJ41" s="191">
        <f t="shared" si="5"/>
        <v>1.9999999999953388E-4</v>
      </c>
      <c r="AK41" s="191">
        <f t="shared" si="5"/>
        <v>-4.1999999999999815E-3</v>
      </c>
      <c r="AL41" s="191">
        <f t="shared" si="5"/>
        <v>-2.0000000000042206E-4</v>
      </c>
      <c r="AM41" s="191">
        <f t="shared" si="5"/>
        <v>-4.3999999999999595E-3</v>
      </c>
      <c r="AN41" s="191">
        <f t="shared" si="5"/>
        <v>1.8000000000002458E-3</v>
      </c>
      <c r="AO41" s="191">
        <f t="shared" si="5"/>
        <v>3.9999999999995595E-4</v>
      </c>
      <c r="AP41" s="191">
        <f t="shared" si="5"/>
        <v>-2.7000000000003688E-3</v>
      </c>
      <c r="AQ41" s="191">
        <f t="shared" si="5"/>
        <v>-2.3999999999997357E-3</v>
      </c>
      <c r="AR41" s="191">
        <f t="shared" si="5"/>
        <v>1.9000000000000128E-3</v>
      </c>
      <c r="AS41" s="191">
        <f t="shared" si="5"/>
        <v>-2.8000000000001357E-3</v>
      </c>
      <c r="AT41" s="191">
        <f t="shared" si="5"/>
        <v>1.2999999999996348E-3</v>
      </c>
      <c r="AU41" s="191">
        <f t="shared" si="5"/>
        <v>-3.0000000000001137E-3</v>
      </c>
      <c r="AV41" s="191">
        <f t="shared" si="5"/>
        <v>-1.9000000000000128E-3</v>
      </c>
      <c r="AW41" s="191">
        <f t="shared" si="5"/>
        <v>1.9000000000000128E-3</v>
      </c>
      <c r="AX41" s="191">
        <f t="shared" si="5"/>
        <v>2.2000000000002018E-3</v>
      </c>
      <c r="AY41" s="191">
        <f t="shared" si="5"/>
        <v>-4.3000000000001926E-3</v>
      </c>
      <c r="AZ41" s="191">
        <f t="shared" si="5"/>
        <v>-5.9999999999993392E-4</v>
      </c>
      <c r="BA41" s="191">
        <f t="shared" si="5"/>
        <v>-1.4999999999996128E-3</v>
      </c>
      <c r="BB41" s="191">
        <f t="shared" si="5"/>
        <v>-2.6000000000001577E-3</v>
      </c>
      <c r="BC41" s="191">
        <f t="shared" si="5"/>
        <v>-1.5000000000000568E-3</v>
      </c>
      <c r="BD41" s="191">
        <f t="shared" si="5"/>
        <v>-3.0999999999998806E-3</v>
      </c>
      <c r="BE41" s="191">
        <f t="shared" si="5"/>
        <v>0</v>
      </c>
      <c r="BF41" s="191">
        <f t="shared" si="5"/>
        <v>-4.0000000000040004E-4</v>
      </c>
      <c r="BG41" s="191">
        <f t="shared" si="5"/>
        <v>-7.9999999999991189E-4</v>
      </c>
      <c r="BH41" s="191">
        <f t="shared" si="5"/>
        <v>-1.0999999999996568E-3</v>
      </c>
      <c r="BI41" s="191">
        <f t="shared" si="5"/>
        <v>0</v>
      </c>
      <c r="BJ41" s="191">
        <f t="shared" si="5"/>
        <v>-1.5000000000000568E-3</v>
      </c>
      <c r="BK41" s="191">
        <f t="shared" si="5"/>
        <v>5.0000000000016698E-4</v>
      </c>
      <c r="BL41" s="191">
        <f t="shared" si="5"/>
        <v>-9.0000000000012292E-4</v>
      </c>
      <c r="BM41" s="191">
        <f t="shared" si="5"/>
        <v>-2.6000000000001577E-3</v>
      </c>
      <c r="BN41" s="191">
        <f t="shared" si="5"/>
        <v>9.9999999999766942E-5</v>
      </c>
      <c r="BO41" s="191">
        <f t="shared" si="5"/>
        <v>-1.9000000000000128E-3</v>
      </c>
      <c r="BP41" s="191">
        <f t="shared" si="5"/>
        <v>9.0000000000012292E-4</v>
      </c>
      <c r="BQ41" s="191">
        <f t="shared" si="5"/>
        <v>-1.7000000000000348E-3</v>
      </c>
      <c r="BR41" s="191">
        <f t="shared" si="5"/>
        <v>4.9999999999994493E-4</v>
      </c>
      <c r="BS41" s="191">
        <f t="shared" si="5"/>
        <v>9.9999999999988987E-5</v>
      </c>
      <c r="BT41" s="191">
        <f t="shared" ref="BT41:CD45" si="6">BT11-BT35</f>
        <v>-2.2999999999999687E-3</v>
      </c>
      <c r="BU41" s="191">
        <f t="shared" si="6"/>
        <v>-2.1999999999999797E-3</v>
      </c>
      <c r="BV41" s="191">
        <f t="shared" si="6"/>
        <v>9.9999999999988987E-5</v>
      </c>
      <c r="BW41" s="191">
        <f t="shared" si="6"/>
        <v>-8.9999999999990088E-4</v>
      </c>
      <c r="BX41" s="191">
        <f t="shared" si="6"/>
        <v>0</v>
      </c>
      <c r="BY41" s="191">
        <f t="shared" si="6"/>
        <v>-9.0000000000012292E-4</v>
      </c>
      <c r="BZ41" s="191">
        <f t="shared" si="6"/>
        <v>-1.3999999999998458E-3</v>
      </c>
      <c r="CA41" s="191">
        <f t="shared" si="6"/>
        <v>-8.9999999999990088E-4</v>
      </c>
      <c r="CB41" s="191">
        <f t="shared" si="6"/>
        <v>2.9999999999996696E-4</v>
      </c>
      <c r="CC41" s="191">
        <f t="shared" si="6"/>
        <v>-9.9999999999988987E-5</v>
      </c>
      <c r="CD41" s="191">
        <f t="shared" si="6"/>
        <v>3.2999999999998586E-3</v>
      </c>
      <c r="CE41" s="191">
        <f>CE11-CE35</f>
        <v>0</v>
      </c>
    </row>
    <row r="42" spans="2:94" hidden="1" outlineLevel="1" x14ac:dyDescent="0.6">
      <c r="B42" s="190" t="s">
        <v>326</v>
      </c>
      <c r="D42" s="191">
        <f t="shared" si="4"/>
        <v>0</v>
      </c>
      <c r="E42" s="191">
        <f t="shared" si="4"/>
        <v>0</v>
      </c>
      <c r="F42" s="191">
        <f t="shared" si="4"/>
        <v>0</v>
      </c>
      <c r="G42" s="191">
        <f>G12-G36</f>
        <v>0</v>
      </c>
      <c r="H42" s="191">
        <f t="shared" si="5"/>
        <v>0</v>
      </c>
      <c r="I42" s="191">
        <f t="shared" si="5"/>
        <v>0</v>
      </c>
      <c r="J42" s="191">
        <f t="shared" si="5"/>
        <v>0</v>
      </c>
      <c r="K42" s="191">
        <f t="shared" si="5"/>
        <v>0</v>
      </c>
      <c r="L42" s="191">
        <f t="shared" si="5"/>
        <v>0</v>
      </c>
      <c r="M42" s="191">
        <f t="shared" si="5"/>
        <v>0</v>
      </c>
      <c r="N42" s="191">
        <f t="shared" si="5"/>
        <v>0</v>
      </c>
      <c r="O42" s="191">
        <f t="shared" si="5"/>
        <v>0</v>
      </c>
      <c r="P42" s="191">
        <f t="shared" si="5"/>
        <v>0</v>
      </c>
      <c r="Q42" s="191">
        <f t="shared" si="5"/>
        <v>0</v>
      </c>
      <c r="R42" s="191">
        <f t="shared" si="5"/>
        <v>3.1949000000000001</v>
      </c>
      <c r="S42" s="191">
        <f t="shared" si="5"/>
        <v>3.0842000000000001</v>
      </c>
      <c r="T42" s="191">
        <f t="shared" si="5"/>
        <v>2.9952000000000001</v>
      </c>
      <c r="U42" s="191">
        <f t="shared" si="5"/>
        <v>3.0390000000000001</v>
      </c>
      <c r="V42" s="191">
        <f t="shared" si="5"/>
        <v>2.9809000000000001</v>
      </c>
      <c r="W42" s="191">
        <f t="shared" si="5"/>
        <v>2.9525999999999999</v>
      </c>
      <c r="X42" s="191">
        <f t="shared" si="5"/>
        <v>2.7086999999999999</v>
      </c>
      <c r="Y42" s="191">
        <f t="shared" si="5"/>
        <v>2.5377000000000001</v>
      </c>
      <c r="Z42" s="191">
        <f t="shared" si="5"/>
        <v>2.3733</v>
      </c>
      <c r="AA42" s="191">
        <f t="shared" si="5"/>
        <v>2.6122000000000001</v>
      </c>
      <c r="AB42" s="191">
        <f t="shared" si="5"/>
        <v>2.6067</v>
      </c>
      <c r="AC42" s="191">
        <f t="shared" si="5"/>
        <v>2.492</v>
      </c>
      <c r="AD42" s="191">
        <f t="shared" si="5"/>
        <v>2.3290000000000002</v>
      </c>
      <c r="AE42" s="191">
        <f t="shared" si="5"/>
        <v>2.4100999999999999</v>
      </c>
      <c r="AF42" s="191">
        <f t="shared" si="5"/>
        <v>-0.12350000000000039</v>
      </c>
      <c r="AG42" s="191">
        <f t="shared" si="5"/>
        <v>-0.12180000000000035</v>
      </c>
      <c r="AH42" s="191">
        <f t="shared" si="5"/>
        <v>-0.11109999999999998</v>
      </c>
      <c r="AI42" s="191">
        <f t="shared" si="5"/>
        <v>-0.10770000000000035</v>
      </c>
      <c r="AJ42" s="191">
        <f t="shared" si="5"/>
        <v>-0.10539999999999994</v>
      </c>
      <c r="AK42" s="191">
        <f t="shared" si="5"/>
        <v>-9.6300000000000274E-2</v>
      </c>
      <c r="AL42" s="191">
        <f t="shared" si="5"/>
        <v>-9.0599999999999792E-2</v>
      </c>
      <c r="AM42" s="191">
        <f t="shared" si="5"/>
        <v>-8.0699999999999772E-2</v>
      </c>
      <c r="AN42" s="191">
        <f t="shared" si="5"/>
        <v>-6.9800000000000084E-2</v>
      </c>
      <c r="AO42" s="191">
        <f t="shared" si="5"/>
        <v>-6.9700000000000095E-2</v>
      </c>
      <c r="AP42" s="191">
        <f t="shared" si="5"/>
        <v>-7.2200000000000042E-2</v>
      </c>
      <c r="AQ42" s="191">
        <f t="shared" si="5"/>
        <v>-7.7199999999999935E-2</v>
      </c>
      <c r="AR42" s="191">
        <f t="shared" si="5"/>
        <v>-7.6600000000000001E-2</v>
      </c>
      <c r="AS42" s="191">
        <f t="shared" si="5"/>
        <v>-7.6899999999999968E-2</v>
      </c>
      <c r="AT42" s="191">
        <f t="shared" si="5"/>
        <v>-7.2599999999999998E-2</v>
      </c>
      <c r="AU42" s="191">
        <f t="shared" si="5"/>
        <v>-6.8699999999999983E-2</v>
      </c>
      <c r="AV42" s="191">
        <f t="shared" si="5"/>
        <v>-7.2000000000000064E-2</v>
      </c>
      <c r="AW42" s="191">
        <f t="shared" si="5"/>
        <v>-6.9400000000000128E-2</v>
      </c>
      <c r="AX42" s="191">
        <f t="shared" si="5"/>
        <v>-6.0200000000000031E-2</v>
      </c>
      <c r="AY42" s="191">
        <f t="shared" si="5"/>
        <v>-5.479999999999996E-2</v>
      </c>
      <c r="AZ42" s="191">
        <f t="shared" si="5"/>
        <v>-4.6399999999999997E-2</v>
      </c>
      <c r="BA42" s="191">
        <f t="shared" si="5"/>
        <v>-4.0899999999999936E-2</v>
      </c>
      <c r="BB42" s="191">
        <f t="shared" si="5"/>
        <v>-3.7100000000000133E-2</v>
      </c>
      <c r="BC42" s="191">
        <f t="shared" si="5"/>
        <v>-3.4499999999999975E-2</v>
      </c>
      <c r="BD42" s="191">
        <f t="shared" si="5"/>
        <v>-3.3200000000000118E-2</v>
      </c>
      <c r="BE42" s="191">
        <f t="shared" si="5"/>
        <v>-3.0100000000000016E-2</v>
      </c>
      <c r="BF42" s="191">
        <f t="shared" si="5"/>
        <v>-2.8699999999999948E-2</v>
      </c>
      <c r="BG42" s="191">
        <f t="shared" si="5"/>
        <v>-2.8599999999999959E-2</v>
      </c>
      <c r="BH42" s="191">
        <f t="shared" si="5"/>
        <v>-3.3899999999999819E-2</v>
      </c>
      <c r="BI42" s="191">
        <f t="shared" si="5"/>
        <v>-3.0599999999999961E-2</v>
      </c>
      <c r="BJ42" s="191">
        <f t="shared" si="5"/>
        <v>-3.2299999999999995E-2</v>
      </c>
      <c r="BK42" s="191">
        <f t="shared" si="5"/>
        <v>-2.9299999999999882E-2</v>
      </c>
      <c r="BL42" s="191">
        <f t="shared" si="5"/>
        <v>-2.8899999999999926E-2</v>
      </c>
      <c r="BM42" s="191">
        <f t="shared" si="5"/>
        <v>-2.9199999999999893E-2</v>
      </c>
      <c r="BN42" s="191">
        <f t="shared" si="5"/>
        <v>-3.0700000000000172E-2</v>
      </c>
      <c r="BO42" s="191">
        <f t="shared" si="5"/>
        <v>-2.7599999999999847E-2</v>
      </c>
      <c r="BP42" s="191">
        <f t="shared" si="5"/>
        <v>-2.3699999999999832E-2</v>
      </c>
      <c r="BQ42" s="191">
        <f t="shared" si="5"/>
        <v>-1.9200000000000106E-2</v>
      </c>
      <c r="BR42" s="191">
        <f t="shared" si="5"/>
        <v>-1.760000000000006E-2</v>
      </c>
      <c r="BS42" s="191">
        <f t="shared" si="5"/>
        <v>-2.3299999999999876E-2</v>
      </c>
      <c r="BT42" s="191">
        <f t="shared" si="6"/>
        <v>-2.1300000000000097E-2</v>
      </c>
      <c r="BU42" s="191">
        <f t="shared" si="6"/>
        <v>-1.6899999999999915E-2</v>
      </c>
      <c r="BV42" s="191">
        <f t="shared" si="6"/>
        <v>-1.4000000000000012E-2</v>
      </c>
      <c r="BW42" s="191">
        <f t="shared" si="6"/>
        <v>-1.8399999999999972E-2</v>
      </c>
      <c r="BX42" s="191">
        <f t="shared" si="6"/>
        <v>-1.4799999999999924E-2</v>
      </c>
      <c r="BY42" s="191">
        <f t="shared" si="6"/>
        <v>-1.3800000000000034E-2</v>
      </c>
      <c r="BZ42" s="191">
        <f t="shared" si="6"/>
        <v>-9.6999999999998199E-3</v>
      </c>
      <c r="CA42" s="191">
        <f t="shared" si="6"/>
        <v>-7.1999999999998732E-3</v>
      </c>
      <c r="CB42" s="191">
        <f t="shared" si="6"/>
        <v>-6.1999999999999833E-3</v>
      </c>
      <c r="CC42" s="191">
        <f t="shared" si="6"/>
        <v>-5.7000000000000384E-3</v>
      </c>
      <c r="CD42" s="191">
        <f t="shared" si="6"/>
        <v>-4.1999999999999815E-3</v>
      </c>
      <c r="CE42" s="191">
        <f>CE12-CE36</f>
        <v>0</v>
      </c>
    </row>
    <row r="43" spans="2:94" hidden="1" outlineLevel="1" x14ac:dyDescent="0.6">
      <c r="B43" s="190" t="s">
        <v>327</v>
      </c>
      <c r="D43" s="191">
        <f t="shared" si="4"/>
        <v>0</v>
      </c>
      <c r="E43" s="191">
        <f t="shared" si="4"/>
        <v>0</v>
      </c>
      <c r="F43" s="191">
        <f t="shared" si="4"/>
        <v>0</v>
      </c>
      <c r="G43" s="191">
        <f>G13-G37</f>
        <v>0</v>
      </c>
      <c r="H43" s="191">
        <f t="shared" si="5"/>
        <v>0</v>
      </c>
      <c r="I43" s="191">
        <f t="shared" si="5"/>
        <v>0</v>
      </c>
      <c r="J43" s="191">
        <f t="shared" si="5"/>
        <v>0</v>
      </c>
      <c r="K43" s="191">
        <f t="shared" si="5"/>
        <v>0</v>
      </c>
      <c r="L43" s="191">
        <f t="shared" si="5"/>
        <v>0</v>
      </c>
      <c r="M43" s="191">
        <f t="shared" si="5"/>
        <v>0</v>
      </c>
      <c r="N43" s="191">
        <f t="shared" si="5"/>
        <v>0</v>
      </c>
      <c r="O43" s="191">
        <f t="shared" si="5"/>
        <v>0</v>
      </c>
      <c r="P43" s="191">
        <f t="shared" si="5"/>
        <v>0</v>
      </c>
      <c r="Q43" s="191">
        <f t="shared" si="5"/>
        <v>0</v>
      </c>
      <c r="R43" s="191">
        <f t="shared" si="5"/>
        <v>3.8855</v>
      </c>
      <c r="S43" s="191">
        <f t="shared" si="5"/>
        <v>3.8052999999999999</v>
      </c>
      <c r="T43" s="191">
        <f t="shared" si="5"/>
        <v>3.6543999999999999</v>
      </c>
      <c r="U43" s="191">
        <f t="shared" si="5"/>
        <v>3.5832999999999999</v>
      </c>
      <c r="V43" s="191">
        <f t="shared" si="5"/>
        <v>3.5150000000000001</v>
      </c>
      <c r="W43" s="191">
        <f t="shared" si="5"/>
        <v>3.5537000000000001</v>
      </c>
      <c r="X43" s="191">
        <f t="shared" si="5"/>
        <v>3.4127000000000001</v>
      </c>
      <c r="Y43" s="191">
        <f t="shared" si="5"/>
        <v>3.2740999999999998</v>
      </c>
      <c r="Z43" s="191">
        <f t="shared" si="5"/>
        <v>3.0788000000000002</v>
      </c>
      <c r="AA43" s="191">
        <f t="shared" si="5"/>
        <v>3.4037000000000002</v>
      </c>
      <c r="AB43" s="191">
        <f t="shared" si="5"/>
        <v>3.4584000000000001</v>
      </c>
      <c r="AC43" s="191">
        <f t="shared" si="5"/>
        <v>3.1930999999999998</v>
      </c>
      <c r="AD43" s="191">
        <f t="shared" si="5"/>
        <v>2.8731</v>
      </c>
      <c r="AE43" s="191">
        <f t="shared" si="5"/>
        <v>2.9119999999999999</v>
      </c>
      <c r="AF43" s="191">
        <f t="shared" si="5"/>
        <v>-7.6000000000000068E-2</v>
      </c>
      <c r="AG43" s="191">
        <f t="shared" si="5"/>
        <v>-7.339999999999991E-2</v>
      </c>
      <c r="AH43" s="191">
        <f t="shared" si="5"/>
        <v>-6.4300000000000246E-2</v>
      </c>
      <c r="AI43" s="191">
        <f t="shared" si="5"/>
        <v>-5.3799999999999848E-2</v>
      </c>
      <c r="AJ43" s="191">
        <f t="shared" si="5"/>
        <v>-5.0700000000000411E-2</v>
      </c>
      <c r="AK43" s="191">
        <f t="shared" si="5"/>
        <v>-4.5600000000000307E-2</v>
      </c>
      <c r="AL43" s="191">
        <f t="shared" si="5"/>
        <v>-3.71999999999999E-2</v>
      </c>
      <c r="AM43" s="191">
        <f t="shared" si="5"/>
        <v>-3.2800000000000384E-2</v>
      </c>
      <c r="AN43" s="191">
        <f t="shared" si="5"/>
        <v>-3.180000000000005E-2</v>
      </c>
      <c r="AO43" s="191">
        <f t="shared" si="5"/>
        <v>-3.1200000000000117E-2</v>
      </c>
      <c r="AP43" s="191">
        <f t="shared" si="5"/>
        <v>-3.3199999999999896E-2</v>
      </c>
      <c r="AQ43" s="191">
        <f t="shared" si="5"/>
        <v>-3.6099999999999799E-2</v>
      </c>
      <c r="AR43" s="191">
        <f t="shared" si="5"/>
        <v>-3.0800000000000161E-2</v>
      </c>
      <c r="AS43" s="191">
        <f t="shared" si="5"/>
        <v>-2.9799999999999827E-2</v>
      </c>
      <c r="AT43" s="191">
        <f t="shared" si="5"/>
        <v>-2.8200000000000003E-2</v>
      </c>
      <c r="AU43" s="191">
        <f t="shared" si="5"/>
        <v>-2.7600000000000069E-2</v>
      </c>
      <c r="AV43" s="191">
        <f t="shared" si="5"/>
        <v>-3.1200000000000117E-2</v>
      </c>
      <c r="AW43" s="191">
        <f t="shared" si="5"/>
        <v>-2.7900000000000036E-2</v>
      </c>
      <c r="AX43" s="191">
        <f t="shared" si="5"/>
        <v>-2.5700000000000056E-2</v>
      </c>
      <c r="AY43" s="191">
        <f t="shared" si="5"/>
        <v>-2.1499999999999853E-2</v>
      </c>
      <c r="AZ43" s="191">
        <f t="shared" si="5"/>
        <v>-1.6100000000000003E-2</v>
      </c>
      <c r="BA43" s="191">
        <f t="shared" si="5"/>
        <v>-1.4899999999999913E-2</v>
      </c>
      <c r="BB43" s="191">
        <f t="shared" si="5"/>
        <v>-1.21E-2</v>
      </c>
      <c r="BC43" s="191">
        <f t="shared" si="5"/>
        <v>-1.3100000000000112E-2</v>
      </c>
      <c r="BD43" s="191">
        <f t="shared" si="5"/>
        <v>-1.2000000000000011E-2</v>
      </c>
      <c r="BE43" s="191">
        <f t="shared" si="5"/>
        <v>-8.69999999999993E-3</v>
      </c>
      <c r="BF43" s="191">
        <f t="shared" si="5"/>
        <v>-1.0099999999999998E-2</v>
      </c>
      <c r="BG43" s="191">
        <f t="shared" si="5"/>
        <v>-7.8999999999997961E-3</v>
      </c>
      <c r="BH43" s="191">
        <f t="shared" si="5"/>
        <v>-1.4499999999999957E-2</v>
      </c>
      <c r="BI43" s="191">
        <f t="shared" si="5"/>
        <v>-1.2899999999999912E-2</v>
      </c>
      <c r="BJ43" s="191">
        <f t="shared" si="5"/>
        <v>-1.2199999999999989E-2</v>
      </c>
      <c r="BK43" s="191">
        <f t="shared" si="5"/>
        <v>-1.1900000000000022E-2</v>
      </c>
      <c r="BL43" s="191">
        <f t="shared" si="5"/>
        <v>-1.0099999999999998E-2</v>
      </c>
      <c r="BM43" s="191">
        <f t="shared" si="5"/>
        <v>-1.2000000000000011E-2</v>
      </c>
      <c r="BN43" s="191">
        <f t="shared" si="5"/>
        <v>-1.2700000000000156E-2</v>
      </c>
      <c r="BO43" s="191">
        <f t="shared" si="5"/>
        <v>-1.2399999999999967E-2</v>
      </c>
      <c r="BP43" s="191">
        <f t="shared" si="5"/>
        <v>-1.110000000000011E-2</v>
      </c>
      <c r="BQ43" s="191">
        <f t="shared" si="5"/>
        <v>-8.0999999999999961E-3</v>
      </c>
      <c r="BR43" s="191">
        <f t="shared" si="5"/>
        <v>-4.3999999999999595E-3</v>
      </c>
      <c r="BS43" s="191">
        <f t="shared" si="5"/>
        <v>-8.3999999999999631E-3</v>
      </c>
      <c r="BT43" s="191">
        <f t="shared" si="6"/>
        <v>-5.7000000000000384E-3</v>
      </c>
      <c r="BU43" s="191">
        <f t="shared" si="6"/>
        <v>-5.5000000000000604E-3</v>
      </c>
      <c r="BV43" s="191">
        <f t="shared" si="6"/>
        <v>-3.7000000000000366E-3</v>
      </c>
      <c r="BW43" s="191">
        <f t="shared" si="6"/>
        <v>-4.2999999999999705E-3</v>
      </c>
      <c r="BX43" s="191">
        <f t="shared" si="6"/>
        <v>-2.4999999999999467E-3</v>
      </c>
      <c r="BY43" s="191">
        <f t="shared" si="6"/>
        <v>-1.6000000000000458E-3</v>
      </c>
      <c r="BZ43" s="191">
        <f t="shared" si="6"/>
        <v>-2.9999999999996696E-4</v>
      </c>
      <c r="CA43" s="191">
        <f t="shared" si="6"/>
        <v>2.0000000000000018E-3</v>
      </c>
      <c r="CB43" s="191">
        <f t="shared" si="6"/>
        <v>1.1000000000001009E-3</v>
      </c>
      <c r="CC43" s="191">
        <f t="shared" si="6"/>
        <v>3.5000000000000586E-3</v>
      </c>
      <c r="CD43" s="191">
        <f t="shared" si="6"/>
        <v>-3.9999999999995595E-4</v>
      </c>
      <c r="CE43" s="191">
        <f>CE13-CE37</f>
        <v>0</v>
      </c>
    </row>
    <row r="44" spans="2:94" hidden="1" outlineLevel="1" x14ac:dyDescent="0.6">
      <c r="B44" s="190" t="s">
        <v>328</v>
      </c>
      <c r="D44" s="191">
        <f t="shared" si="4"/>
        <v>0</v>
      </c>
      <c r="E44" s="191">
        <f t="shared" si="4"/>
        <v>0</v>
      </c>
      <c r="F44" s="191">
        <f t="shared" si="4"/>
        <v>0</v>
      </c>
      <c r="G44" s="191">
        <f>G14-G38</f>
        <v>0</v>
      </c>
      <c r="H44" s="191">
        <f t="shared" si="5"/>
        <v>0</v>
      </c>
      <c r="I44" s="191">
        <f t="shared" si="5"/>
        <v>0</v>
      </c>
      <c r="J44" s="191">
        <f t="shared" si="5"/>
        <v>0</v>
      </c>
      <c r="K44" s="191">
        <f t="shared" si="5"/>
        <v>0</v>
      </c>
      <c r="L44" s="191">
        <f t="shared" si="5"/>
        <v>0</v>
      </c>
      <c r="M44" s="191">
        <f t="shared" si="5"/>
        <v>0</v>
      </c>
      <c r="N44" s="191">
        <f t="shared" si="5"/>
        <v>0</v>
      </c>
      <c r="O44" s="191">
        <f t="shared" si="5"/>
        <v>0</v>
      </c>
      <c r="P44" s="191">
        <f t="shared" si="5"/>
        <v>0</v>
      </c>
      <c r="Q44" s="191">
        <f t="shared" si="5"/>
        <v>0</v>
      </c>
      <c r="R44" s="191">
        <f>R14-R38</f>
        <v>5.2186000000000003</v>
      </c>
      <c r="S44" s="191">
        <f>S14-S38</f>
        <v>5.1355000000000004</v>
      </c>
      <c r="T44" s="191">
        <f t="shared" si="5"/>
        <v>4.9961000000000002</v>
      </c>
      <c r="U44" s="191">
        <f t="shared" si="5"/>
        <v>4.8642000000000003</v>
      </c>
      <c r="V44" s="191">
        <f t="shared" si="5"/>
        <v>4.7740999999999998</v>
      </c>
      <c r="W44" s="191">
        <f t="shared" si="5"/>
        <v>4.6703000000000001</v>
      </c>
      <c r="X44" s="191">
        <f t="shared" si="5"/>
        <v>4.6036000000000001</v>
      </c>
      <c r="Y44" s="191">
        <f t="shared" si="5"/>
        <v>4.5548000000000002</v>
      </c>
      <c r="Z44" s="191">
        <f t="shared" si="5"/>
        <v>4.5069999999999997</v>
      </c>
      <c r="AA44" s="191">
        <f t="shared" si="5"/>
        <v>4.6036000000000001</v>
      </c>
      <c r="AB44" s="191">
        <f t="shared" si="5"/>
        <v>4.5228000000000002</v>
      </c>
      <c r="AC44" s="191">
        <f t="shared" si="5"/>
        <v>4.4143999999999997</v>
      </c>
      <c r="AD44" s="191">
        <f t="shared" si="5"/>
        <v>4.0791000000000004</v>
      </c>
      <c r="AE44" s="191">
        <f t="shared" si="5"/>
        <v>3.8708999999999998</v>
      </c>
      <c r="AF44" s="191">
        <f t="shared" si="5"/>
        <v>3.7471000000000001</v>
      </c>
      <c r="AG44" s="191">
        <f t="shared" si="5"/>
        <v>3.5510000000000002</v>
      </c>
      <c r="AH44" s="191">
        <f t="shared" si="5"/>
        <v>3.1905999999999999</v>
      </c>
      <c r="AI44" s="191">
        <f t="shared" si="5"/>
        <v>3.0836999999999999</v>
      </c>
      <c r="AJ44" s="191">
        <f t="shared" si="5"/>
        <v>2.9838</v>
      </c>
      <c r="AK44" s="191">
        <f t="shared" si="5"/>
        <v>2.8965999999999998</v>
      </c>
      <c r="AL44" s="191">
        <f t="shared" si="5"/>
        <v>2.8206000000000002</v>
      </c>
      <c r="AM44" s="191">
        <f t="shared" si="5"/>
        <v>2.6743000000000001</v>
      </c>
      <c r="AN44" s="191">
        <f t="shared" si="5"/>
        <v>2.4788000000000001</v>
      </c>
      <c r="AO44" s="191">
        <f t="shared" si="5"/>
        <v>2.3521999999999998</v>
      </c>
      <c r="AP44" s="191">
        <f t="shared" si="5"/>
        <v>-2.1900000000000031E-2</v>
      </c>
      <c r="AQ44" s="191">
        <f t="shared" si="5"/>
        <v>-2.1900000000000031E-2</v>
      </c>
      <c r="AR44" s="191">
        <f t="shared" si="5"/>
        <v>-2.5799999999999823E-2</v>
      </c>
      <c r="AS44" s="191">
        <f t="shared" si="5"/>
        <v>-2.7600000000000069E-2</v>
      </c>
      <c r="AT44" s="191">
        <f t="shared" si="5"/>
        <v>-2.4500000000000188E-2</v>
      </c>
      <c r="AU44" s="191">
        <f t="shared" si="5"/>
        <v>-2.4599999999999955E-2</v>
      </c>
      <c r="AV44" s="191">
        <f t="shared" si="5"/>
        <v>-1.9300000000000317E-2</v>
      </c>
      <c r="AW44" s="191">
        <f t="shared" si="5"/>
        <v>-2.1599999999999842E-2</v>
      </c>
      <c r="AX44" s="191">
        <f t="shared" si="5"/>
        <v>-1.6100000000000225E-2</v>
      </c>
      <c r="AY44" s="191">
        <f t="shared" si="5"/>
        <v>-1.639999999999997E-2</v>
      </c>
      <c r="AZ44" s="191">
        <f t="shared" si="5"/>
        <v>-1.4699999999999935E-2</v>
      </c>
      <c r="BA44" s="191">
        <f t="shared" si="5"/>
        <v>-1.2800000000000145E-2</v>
      </c>
      <c r="BB44" s="191">
        <f t="shared" si="5"/>
        <v>-9.300000000000086E-3</v>
      </c>
      <c r="BC44" s="191">
        <f t="shared" si="5"/>
        <v>-1.1299999999999866E-2</v>
      </c>
      <c r="BD44" s="191">
        <f t="shared" si="5"/>
        <v>-1.1199999999999877E-2</v>
      </c>
      <c r="BE44" s="191">
        <f t="shared" si="5"/>
        <v>-1.1600000000000055E-2</v>
      </c>
      <c r="BF44" s="191">
        <f t="shared" si="5"/>
        <v>-1.2299999999999978E-2</v>
      </c>
      <c r="BG44" s="191">
        <f t="shared" si="5"/>
        <v>-1.1499999999999844E-2</v>
      </c>
      <c r="BH44" s="191">
        <f t="shared" si="5"/>
        <v>-1.2800000000000145E-2</v>
      </c>
      <c r="BI44" s="191">
        <f t="shared" si="5"/>
        <v>-1.3499999999999845E-2</v>
      </c>
      <c r="BJ44" s="191">
        <f t="shared" si="5"/>
        <v>-1.4599999999999946E-2</v>
      </c>
      <c r="BK44" s="191">
        <f t="shared" si="5"/>
        <v>-1.7199999999999882E-2</v>
      </c>
      <c r="BL44" s="191">
        <f t="shared" si="5"/>
        <v>-1.4999999999999902E-2</v>
      </c>
      <c r="BM44" s="191">
        <f t="shared" si="5"/>
        <v>-1.7299999999999871E-2</v>
      </c>
      <c r="BN44" s="191">
        <f t="shared" si="5"/>
        <v>-1.5600000000000058E-2</v>
      </c>
      <c r="BO44" s="191">
        <f t="shared" si="5"/>
        <v>-1.6199999999999992E-2</v>
      </c>
      <c r="BP44" s="191">
        <f t="shared" si="5"/>
        <v>-1.7200000000000104E-2</v>
      </c>
      <c r="BQ44" s="191">
        <f t="shared" si="5"/>
        <v>-1.4800000000000146E-2</v>
      </c>
      <c r="BR44" s="191">
        <f t="shared" si="5"/>
        <v>-1.4800000000000146E-2</v>
      </c>
      <c r="BS44" s="191">
        <f t="shared" si="5"/>
        <v>-1.4699999999999935E-2</v>
      </c>
      <c r="BT44" s="191">
        <f t="shared" si="6"/>
        <v>-1.540000000000008E-2</v>
      </c>
      <c r="BU44" s="191">
        <f t="shared" si="6"/>
        <v>-1.5099999999999891E-2</v>
      </c>
      <c r="BV44" s="191">
        <f t="shared" si="6"/>
        <v>-1.3599999999999834E-2</v>
      </c>
      <c r="BW44" s="191">
        <f t="shared" si="6"/>
        <v>-1.3100000000000112E-2</v>
      </c>
      <c r="BX44" s="191">
        <f t="shared" si="6"/>
        <v>-1.0599999999999943E-2</v>
      </c>
      <c r="BY44" s="191">
        <f t="shared" si="6"/>
        <v>-1.0800000000000143E-2</v>
      </c>
      <c r="BZ44" s="191">
        <f t="shared" si="6"/>
        <v>-8.0999999999999961E-3</v>
      </c>
      <c r="CA44" s="191">
        <f t="shared" si="6"/>
        <v>-5.7000000000000384E-3</v>
      </c>
      <c r="CB44" s="191">
        <f t="shared" si="6"/>
        <v>-6.9000000000001283E-3</v>
      </c>
      <c r="CC44" s="191">
        <f t="shared" si="6"/>
        <v>3.3999999999998476E-3</v>
      </c>
      <c r="CD44" s="191">
        <f t="shared" si="6"/>
        <v>2.0800000000000152E-2</v>
      </c>
      <c r="CE44" s="191">
        <f>CE14-CE38</f>
        <v>0</v>
      </c>
    </row>
    <row r="45" spans="2:94" hidden="1" outlineLevel="1" x14ac:dyDescent="0.6">
      <c r="B45" s="190" t="s">
        <v>329</v>
      </c>
      <c r="D45" s="191">
        <f t="shared" si="4"/>
        <v>0</v>
      </c>
      <c r="E45" s="191">
        <f t="shared" si="4"/>
        <v>0</v>
      </c>
      <c r="F45" s="191">
        <f t="shared" si="4"/>
        <v>0</v>
      </c>
      <c r="G45" s="191">
        <f>G15-G39</f>
        <v>0</v>
      </c>
      <c r="H45" s="191">
        <f t="shared" si="5"/>
        <v>0</v>
      </c>
      <c r="I45" s="191">
        <f t="shared" si="5"/>
        <v>5.3224</v>
      </c>
      <c r="J45" s="191">
        <f t="shared" ref="J45:BS45" si="7">J15-J39</f>
        <v>5.4561000000000002</v>
      </c>
      <c r="K45" s="191">
        <f t="shared" si="7"/>
        <v>4.6241000000000003</v>
      </c>
      <c r="L45" s="191">
        <f t="shared" si="7"/>
        <v>4.4965999999999999</v>
      </c>
      <c r="M45" s="191">
        <f t="shared" si="7"/>
        <v>4.6241000000000003</v>
      </c>
      <c r="N45" s="191">
        <f t="shared" si="7"/>
        <v>4.7076000000000002</v>
      </c>
      <c r="O45" s="191">
        <f t="shared" si="7"/>
        <v>4.6241000000000003</v>
      </c>
      <c r="P45" s="191">
        <f t="shared" si="7"/>
        <v>4.5278</v>
      </c>
      <c r="Q45" s="191">
        <f t="shared" si="7"/>
        <v>4.4504999999999999</v>
      </c>
      <c r="R45" s="191">
        <f t="shared" si="7"/>
        <v>4.4810999999999996</v>
      </c>
      <c r="S45" s="191">
        <f t="shared" si="7"/>
        <v>4.4965999999999999</v>
      </c>
      <c r="T45" s="191">
        <f t="shared" si="7"/>
        <v>4.4504999999999999</v>
      </c>
      <c r="U45" s="191">
        <f t="shared" si="7"/>
        <v>4.3906000000000001</v>
      </c>
      <c r="V45" s="191">
        <f t="shared" si="7"/>
        <v>4.3757999999999999</v>
      </c>
      <c r="W45" s="191">
        <f t="shared" si="7"/>
        <v>4.3467000000000002</v>
      </c>
      <c r="X45" s="191">
        <f t="shared" si="7"/>
        <v>4.2754000000000003</v>
      </c>
      <c r="Y45" s="191">
        <f t="shared" si="7"/>
        <v>4.1661000000000001</v>
      </c>
      <c r="Z45" s="191">
        <f t="shared" si="7"/>
        <v>4.1135999999999999</v>
      </c>
      <c r="AA45" s="191">
        <f t="shared" si="7"/>
        <v>4.1661000000000001</v>
      </c>
      <c r="AB45" s="191">
        <f t="shared" si="7"/>
        <v>4.1661000000000001</v>
      </c>
      <c r="AC45" s="191">
        <f t="shared" si="7"/>
        <v>4.1006</v>
      </c>
      <c r="AD45" s="191">
        <f t="shared" si="7"/>
        <v>3.9041999999999999</v>
      </c>
      <c r="AE45" s="191">
        <f t="shared" si="7"/>
        <v>3.7578999999999998</v>
      </c>
      <c r="AF45" s="191">
        <f t="shared" si="7"/>
        <v>3.6425000000000001</v>
      </c>
      <c r="AG45" s="191">
        <f t="shared" si="7"/>
        <v>3.4316</v>
      </c>
      <c r="AH45" s="191">
        <f t="shared" si="7"/>
        <v>3.0185</v>
      </c>
      <c r="AI45" s="191">
        <f t="shared" si="7"/>
        <v>2.8914</v>
      </c>
      <c r="AJ45" s="191">
        <f t="shared" si="7"/>
        <v>2.7863000000000002</v>
      </c>
      <c r="AK45" s="191">
        <f t="shared" si="7"/>
        <v>-2.1100000000000119E-2</v>
      </c>
      <c r="AL45" s="191">
        <f t="shared" si="7"/>
        <v>-2.4799999999999933E-2</v>
      </c>
      <c r="AM45" s="191">
        <f t="shared" si="7"/>
        <v>-2.5500000000000078E-2</v>
      </c>
      <c r="AN45" s="191">
        <f t="shared" si="7"/>
        <v>-2.1199999999999886E-2</v>
      </c>
      <c r="AO45" s="191">
        <f t="shared" si="7"/>
        <v>-1.9000000000000128E-2</v>
      </c>
      <c r="AP45" s="191">
        <f t="shared" si="7"/>
        <v>-1.7099999999999671E-2</v>
      </c>
      <c r="AQ45" s="191">
        <f t="shared" si="7"/>
        <v>-1.8299999999999983E-2</v>
      </c>
      <c r="AR45" s="191">
        <f t="shared" si="7"/>
        <v>-1.8799999999999706E-2</v>
      </c>
      <c r="AS45" s="191">
        <f t="shared" si="7"/>
        <v>-1.8000000000000016E-2</v>
      </c>
      <c r="AT45" s="191">
        <f t="shared" si="7"/>
        <v>-1.9099999999999895E-2</v>
      </c>
      <c r="AU45" s="191">
        <f t="shared" si="7"/>
        <v>-1.9600000000000062E-2</v>
      </c>
      <c r="AV45" s="191">
        <f t="shared" si="7"/>
        <v>-1.6899999999999693E-2</v>
      </c>
      <c r="AW45" s="191">
        <f t="shared" si="7"/>
        <v>-1.7200000000000104E-2</v>
      </c>
      <c r="AX45" s="191">
        <f t="shared" si="7"/>
        <v>-1.519999999999988E-2</v>
      </c>
      <c r="AY45" s="191">
        <f t="shared" si="7"/>
        <v>-1.739999999999986E-2</v>
      </c>
      <c r="AZ45" s="191">
        <f t="shared" si="7"/>
        <v>-1.7800000000000038E-2</v>
      </c>
      <c r="BA45" s="191">
        <f t="shared" si="7"/>
        <v>-1.540000000000008E-2</v>
      </c>
      <c r="BB45" s="191">
        <f t="shared" si="7"/>
        <v>-1.6000000000000014E-2</v>
      </c>
      <c r="BC45" s="191">
        <f t="shared" si="7"/>
        <v>-1.7400000000000082E-2</v>
      </c>
      <c r="BD45" s="191">
        <f t="shared" si="7"/>
        <v>-1.6299999999999981E-2</v>
      </c>
      <c r="BE45" s="191">
        <f t="shared" si="7"/>
        <v>-1.6299999999999981E-2</v>
      </c>
      <c r="BF45" s="191">
        <f t="shared" si="7"/>
        <v>-1.6299999999999981E-2</v>
      </c>
      <c r="BG45" s="191">
        <f t="shared" si="7"/>
        <v>-1.540000000000008E-2</v>
      </c>
      <c r="BH45" s="191">
        <f t="shared" si="7"/>
        <v>-1.4499999999999957E-2</v>
      </c>
      <c r="BI45" s="191">
        <f t="shared" si="7"/>
        <v>-1.419999999999999E-2</v>
      </c>
      <c r="BJ45" s="191">
        <f t="shared" si="7"/>
        <v>-1.5299999999999869E-2</v>
      </c>
      <c r="BK45" s="191">
        <f t="shared" si="7"/>
        <v>-1.6100000000000003E-2</v>
      </c>
      <c r="BL45" s="191">
        <f t="shared" si="7"/>
        <v>-1.4399999999999968E-2</v>
      </c>
      <c r="BM45" s="191">
        <f t="shared" si="7"/>
        <v>-1.5500000000000069E-2</v>
      </c>
      <c r="BN45" s="191">
        <f t="shared" si="7"/>
        <v>-1.3599999999999834E-2</v>
      </c>
      <c r="BO45" s="191">
        <f t="shared" si="7"/>
        <v>-1.4000000000000012E-2</v>
      </c>
      <c r="BP45" s="191">
        <f t="shared" si="7"/>
        <v>-1.2600000000000167E-2</v>
      </c>
      <c r="BQ45" s="191">
        <f t="shared" si="7"/>
        <v>-1.330000000000009E-2</v>
      </c>
      <c r="BR45" s="191">
        <f t="shared" si="7"/>
        <v>-1.309999999999989E-2</v>
      </c>
      <c r="BS45" s="191">
        <f t="shared" si="7"/>
        <v>-1.3100000000000112E-2</v>
      </c>
      <c r="BT45" s="191">
        <f t="shared" si="6"/>
        <v>-1.2299999999999978E-2</v>
      </c>
      <c r="BU45" s="191">
        <f t="shared" si="6"/>
        <v>-1.2499999999999956E-2</v>
      </c>
      <c r="BV45" s="191">
        <f t="shared" si="6"/>
        <v>-1.2899999999999912E-2</v>
      </c>
      <c r="BW45" s="191">
        <f t="shared" si="6"/>
        <v>-1.2200000000000211E-2</v>
      </c>
      <c r="BX45" s="191">
        <f t="shared" si="6"/>
        <v>-1.2999999999999901E-2</v>
      </c>
      <c r="BY45" s="191">
        <f t="shared" si="6"/>
        <v>-1.2600000000000167E-2</v>
      </c>
      <c r="BZ45" s="191">
        <f t="shared" si="6"/>
        <v>-1.1900000000000022E-2</v>
      </c>
      <c r="CA45" s="191">
        <f t="shared" si="6"/>
        <v>-1.2499999999999956E-2</v>
      </c>
      <c r="CB45" s="191">
        <f t="shared" si="6"/>
        <v>-1.3100000000000112E-2</v>
      </c>
      <c r="CC45" s="191">
        <f t="shared" si="6"/>
        <v>4.7000000000001485E-3</v>
      </c>
      <c r="CD45" s="191">
        <f t="shared" si="6"/>
        <v>3.2600000000000073E-2</v>
      </c>
      <c r="CE45" s="191">
        <f>CE15-CE39</f>
        <v>0</v>
      </c>
    </row>
    <row r="46" spans="2:94" collapsed="1" x14ac:dyDescent="0.6"/>
    <row r="48" spans="2:94" x14ac:dyDescent="0.6">
      <c r="B48" s="196" t="s">
        <v>368</v>
      </c>
      <c r="K48" s="197"/>
      <c r="N48" s="197" t="s">
        <v>222</v>
      </c>
      <c r="S48" s="197" t="s">
        <v>223</v>
      </c>
      <c r="X48" s="197" t="s">
        <v>224</v>
      </c>
      <c r="AC48" s="197" t="s">
        <v>225</v>
      </c>
      <c r="AH48" s="197" t="s">
        <v>226</v>
      </c>
      <c r="AM48" s="197" t="s">
        <v>227</v>
      </c>
      <c r="AR48" s="197" t="s">
        <v>228</v>
      </c>
      <c r="AS48" s="197"/>
      <c r="AW48" s="197" t="s">
        <v>229</v>
      </c>
      <c r="BB48" s="197" t="s">
        <v>230</v>
      </c>
      <c r="BG48" s="197" t="s">
        <v>231</v>
      </c>
      <c r="BL48" s="197" t="s">
        <v>232</v>
      </c>
      <c r="BQ48" s="197" t="s">
        <v>233</v>
      </c>
      <c r="BV48" s="197" t="s">
        <v>234</v>
      </c>
      <c r="CA48" s="197" t="s">
        <v>235</v>
      </c>
      <c r="CB48" s="197"/>
    </row>
    <row r="49" spans="1:83" x14ac:dyDescent="0.6">
      <c r="B49" s="198" t="s">
        <v>332</v>
      </c>
      <c r="C49" s="187"/>
      <c r="D49" s="188" t="s">
        <v>220</v>
      </c>
      <c r="E49" s="199" t="s">
        <v>221</v>
      </c>
      <c r="F49" s="200">
        <v>6</v>
      </c>
      <c r="G49" s="200">
        <v>7</v>
      </c>
      <c r="H49" s="200">
        <v>8</v>
      </c>
      <c r="I49" s="200">
        <v>9</v>
      </c>
      <c r="J49" s="200">
        <v>10</v>
      </c>
      <c r="K49" s="200">
        <v>11</v>
      </c>
      <c r="L49" s="200">
        <v>12</v>
      </c>
      <c r="M49" s="200">
        <v>13</v>
      </c>
      <c r="N49" s="200">
        <v>14</v>
      </c>
      <c r="O49" s="200">
        <v>15</v>
      </c>
      <c r="P49" s="200">
        <v>16</v>
      </c>
      <c r="Q49" s="200">
        <v>17</v>
      </c>
      <c r="R49" s="200">
        <v>18</v>
      </c>
      <c r="S49" s="200">
        <v>19</v>
      </c>
      <c r="T49" s="200">
        <v>20</v>
      </c>
      <c r="U49" s="200">
        <v>21</v>
      </c>
      <c r="V49" s="200">
        <v>22</v>
      </c>
      <c r="W49" s="200">
        <v>23</v>
      </c>
      <c r="X49" s="200">
        <v>24</v>
      </c>
      <c r="Y49" s="200">
        <v>25</v>
      </c>
      <c r="Z49" s="200">
        <v>26</v>
      </c>
      <c r="AA49" s="200">
        <v>27</v>
      </c>
      <c r="AB49" s="200">
        <v>28</v>
      </c>
      <c r="AC49" s="200">
        <v>29</v>
      </c>
      <c r="AD49" s="200">
        <v>30</v>
      </c>
      <c r="AE49" s="200">
        <v>31</v>
      </c>
      <c r="AF49" s="200">
        <v>32</v>
      </c>
      <c r="AG49" s="200">
        <v>33</v>
      </c>
      <c r="AH49" s="200">
        <v>34</v>
      </c>
      <c r="AI49" s="200">
        <v>35</v>
      </c>
      <c r="AJ49" s="200">
        <v>36</v>
      </c>
      <c r="AK49" s="200">
        <v>37</v>
      </c>
      <c r="AL49" s="200">
        <v>38</v>
      </c>
      <c r="AM49" s="200">
        <v>39</v>
      </c>
      <c r="AN49" s="200">
        <v>40</v>
      </c>
      <c r="AO49" s="200">
        <v>41</v>
      </c>
      <c r="AP49" s="200">
        <v>42</v>
      </c>
      <c r="AQ49" s="200">
        <v>43</v>
      </c>
      <c r="AR49" s="200">
        <v>44</v>
      </c>
      <c r="AS49" s="200">
        <v>45</v>
      </c>
      <c r="AT49" s="200">
        <v>46</v>
      </c>
      <c r="AU49" s="200">
        <v>47</v>
      </c>
      <c r="AV49" s="200">
        <v>48</v>
      </c>
      <c r="AW49" s="200">
        <v>49</v>
      </c>
      <c r="AX49" s="200">
        <v>50</v>
      </c>
      <c r="AY49" s="200">
        <v>51</v>
      </c>
      <c r="AZ49" s="200">
        <v>52</v>
      </c>
      <c r="BA49" s="200">
        <v>53</v>
      </c>
      <c r="BB49" s="200">
        <v>54</v>
      </c>
      <c r="BC49" s="200">
        <v>55</v>
      </c>
      <c r="BD49" s="200">
        <v>56</v>
      </c>
      <c r="BE49" s="200">
        <v>57</v>
      </c>
      <c r="BF49" s="200">
        <v>58</v>
      </c>
      <c r="BG49" s="200">
        <v>59</v>
      </c>
      <c r="BH49" s="200">
        <v>60</v>
      </c>
      <c r="BI49" s="200">
        <v>61</v>
      </c>
      <c r="BJ49" s="200">
        <v>62</v>
      </c>
      <c r="BK49" s="200">
        <v>63</v>
      </c>
      <c r="BL49" s="200">
        <v>64</v>
      </c>
      <c r="BM49" s="200">
        <v>65</v>
      </c>
      <c r="BN49" s="200">
        <v>66</v>
      </c>
      <c r="BO49" s="200">
        <v>67</v>
      </c>
      <c r="BP49" s="200">
        <v>68</v>
      </c>
      <c r="BQ49" s="200">
        <v>69</v>
      </c>
      <c r="BR49" s="200">
        <v>70</v>
      </c>
      <c r="BS49" s="200">
        <v>71</v>
      </c>
      <c r="BT49" s="200">
        <v>72</v>
      </c>
      <c r="BU49" s="200">
        <v>73</v>
      </c>
      <c r="BV49" s="200">
        <v>74</v>
      </c>
      <c r="BW49" s="200">
        <v>75</v>
      </c>
      <c r="BX49" s="200">
        <v>76</v>
      </c>
      <c r="BY49" s="200">
        <v>77</v>
      </c>
      <c r="BZ49" s="200">
        <v>78</v>
      </c>
      <c r="CA49" s="200">
        <v>79</v>
      </c>
      <c r="CB49" s="200">
        <v>80</v>
      </c>
      <c r="CC49" s="200">
        <v>81</v>
      </c>
      <c r="CD49" s="200">
        <v>82</v>
      </c>
      <c r="CE49" s="200">
        <v>83</v>
      </c>
    </row>
    <row r="50" spans="1:83" x14ac:dyDescent="0.6">
      <c r="A50" s="201" t="s">
        <v>174</v>
      </c>
      <c r="B50" s="198" t="s">
        <v>333</v>
      </c>
      <c r="C50" s="202"/>
      <c r="D50" s="203"/>
      <c r="E50" s="204"/>
      <c r="F50" s="254">
        <v>1946</v>
      </c>
      <c r="G50" s="221" t="s">
        <v>236</v>
      </c>
      <c r="H50" s="222" t="s">
        <v>237</v>
      </c>
      <c r="I50" s="222" t="s">
        <v>238</v>
      </c>
      <c r="J50" s="222" t="s">
        <v>239</v>
      </c>
      <c r="K50" s="222" t="s">
        <v>240</v>
      </c>
      <c r="L50" s="222" t="s">
        <v>241</v>
      </c>
      <c r="M50" s="222" t="s">
        <v>242</v>
      </c>
      <c r="N50" s="222" t="s">
        <v>243</v>
      </c>
      <c r="O50" s="222" t="s">
        <v>244</v>
      </c>
      <c r="P50" s="222" t="s">
        <v>245</v>
      </c>
      <c r="Q50" s="222" t="s">
        <v>246</v>
      </c>
      <c r="R50" s="222" t="s">
        <v>247</v>
      </c>
      <c r="S50" s="222" t="s">
        <v>248</v>
      </c>
      <c r="T50" s="222" t="s">
        <v>249</v>
      </c>
      <c r="U50" s="222" t="s">
        <v>250</v>
      </c>
      <c r="V50" s="222" t="s">
        <v>251</v>
      </c>
      <c r="W50" s="222" t="s">
        <v>252</v>
      </c>
      <c r="X50" s="222" t="s">
        <v>253</v>
      </c>
      <c r="Y50" s="222" t="s">
        <v>254</v>
      </c>
      <c r="Z50" s="222" t="s">
        <v>255</v>
      </c>
      <c r="AA50" s="222" t="s">
        <v>256</v>
      </c>
      <c r="AB50" s="222" t="s">
        <v>257</v>
      </c>
      <c r="AC50" s="222" t="s">
        <v>258</v>
      </c>
      <c r="AD50" s="222" t="s">
        <v>259</v>
      </c>
      <c r="AE50" s="222" t="s">
        <v>260</v>
      </c>
      <c r="AF50" s="222" t="s">
        <v>261</v>
      </c>
      <c r="AG50" s="222" t="s">
        <v>262</v>
      </c>
      <c r="AH50" s="222" t="s">
        <v>263</v>
      </c>
      <c r="AI50" s="222" t="s">
        <v>264</v>
      </c>
      <c r="AJ50" s="222" t="s">
        <v>265</v>
      </c>
      <c r="AK50" s="222" t="s">
        <v>266</v>
      </c>
      <c r="AL50" s="222" t="s">
        <v>267</v>
      </c>
      <c r="AM50" s="222" t="s">
        <v>268</v>
      </c>
      <c r="AN50" s="222" t="s">
        <v>269</v>
      </c>
      <c r="AO50" s="222" t="s">
        <v>270</v>
      </c>
      <c r="AP50" s="222" t="s">
        <v>271</v>
      </c>
      <c r="AQ50" s="222" t="s">
        <v>272</v>
      </c>
      <c r="AR50" s="222" t="s">
        <v>273</v>
      </c>
      <c r="AS50" s="222" t="s">
        <v>274</v>
      </c>
      <c r="AT50" s="222" t="s">
        <v>275</v>
      </c>
      <c r="AU50" s="222" t="s">
        <v>276</v>
      </c>
      <c r="AV50" s="222" t="s">
        <v>277</v>
      </c>
      <c r="AW50" s="222" t="s">
        <v>278</v>
      </c>
      <c r="AX50" s="222" t="s">
        <v>279</v>
      </c>
      <c r="AY50" s="222" t="s">
        <v>280</v>
      </c>
      <c r="AZ50" s="222" t="s">
        <v>281</v>
      </c>
      <c r="BA50" s="222" t="s">
        <v>282</v>
      </c>
      <c r="BB50" s="222" t="s">
        <v>283</v>
      </c>
      <c r="BC50" s="222" t="s">
        <v>284</v>
      </c>
      <c r="BD50" s="222" t="s">
        <v>285</v>
      </c>
      <c r="BE50" s="222" t="s">
        <v>286</v>
      </c>
      <c r="BF50" s="222" t="s">
        <v>287</v>
      </c>
      <c r="BG50" s="222" t="s">
        <v>288</v>
      </c>
      <c r="BH50" s="222" t="s">
        <v>289</v>
      </c>
      <c r="BI50" s="222" t="s">
        <v>290</v>
      </c>
      <c r="BJ50" s="222" t="s">
        <v>291</v>
      </c>
      <c r="BK50" s="222" t="s">
        <v>292</v>
      </c>
      <c r="BL50" s="222" t="s">
        <v>293</v>
      </c>
      <c r="BM50" s="222" t="s">
        <v>294</v>
      </c>
      <c r="BN50" s="222" t="s">
        <v>295</v>
      </c>
      <c r="BO50" s="222" t="s">
        <v>296</v>
      </c>
      <c r="BP50" s="222" t="s">
        <v>297</v>
      </c>
      <c r="BQ50" s="222" t="s">
        <v>298</v>
      </c>
      <c r="BR50" s="222" t="s">
        <v>299</v>
      </c>
      <c r="BS50" s="222" t="s">
        <v>300</v>
      </c>
      <c r="BT50" s="222" t="s">
        <v>301</v>
      </c>
      <c r="BU50" s="222" t="s">
        <v>302</v>
      </c>
      <c r="BV50" s="222" t="s">
        <v>303</v>
      </c>
      <c r="BW50" s="222" t="s">
        <v>304</v>
      </c>
      <c r="BX50" s="222" t="s">
        <v>305</v>
      </c>
      <c r="BY50" s="222" t="s">
        <v>306</v>
      </c>
      <c r="BZ50" s="222" t="s">
        <v>307</v>
      </c>
      <c r="CA50" s="223" t="s">
        <v>308</v>
      </c>
      <c r="CB50" s="223" t="s">
        <v>309</v>
      </c>
      <c r="CC50" s="223" t="s">
        <v>310</v>
      </c>
      <c r="CD50" s="223" t="s">
        <v>311</v>
      </c>
      <c r="CE50" s="223">
        <v>2023</v>
      </c>
    </row>
    <row r="51" spans="1:83" outlineLevel="1" x14ac:dyDescent="0.6">
      <c r="A51" s="205">
        <v>1</v>
      </c>
      <c r="B51" s="206" t="s">
        <v>176</v>
      </c>
      <c r="C51" s="7"/>
      <c r="D51" s="1">
        <v>25</v>
      </c>
      <c r="E51" s="207">
        <v>35</v>
      </c>
      <c r="F51" s="208">
        <f t="shared" ref="F51:U66" si="8">VLOOKUP($A51,$A$11:$CE$15,F$49)</f>
        <v>22.2807</v>
      </c>
      <c r="G51" s="209">
        <f t="shared" si="8"/>
        <v>19.2424</v>
      </c>
      <c r="H51" s="209">
        <f t="shared" si="8"/>
        <v>17.6389</v>
      </c>
      <c r="I51" s="209">
        <f t="shared" si="8"/>
        <v>15.4878</v>
      </c>
      <c r="J51" s="210">
        <f t="shared" si="8"/>
        <v>16.2821</v>
      </c>
      <c r="K51" s="210">
        <f t="shared" si="8"/>
        <v>14.1111</v>
      </c>
      <c r="L51" s="210">
        <f t="shared" si="8"/>
        <v>13.229200000000001</v>
      </c>
      <c r="M51" s="210">
        <f t="shared" si="8"/>
        <v>13.655900000000001</v>
      </c>
      <c r="N51" s="210">
        <f t="shared" si="8"/>
        <v>13.655900000000001</v>
      </c>
      <c r="O51" s="210">
        <f t="shared" si="8"/>
        <v>12.959199999999999</v>
      </c>
      <c r="P51" s="210">
        <f t="shared" si="8"/>
        <v>12.574299999999999</v>
      </c>
      <c r="Q51" s="210">
        <f t="shared" si="8"/>
        <v>12.0952</v>
      </c>
      <c r="R51" s="210">
        <f t="shared" si="8"/>
        <v>11.7593</v>
      </c>
      <c r="S51" s="210">
        <f t="shared" si="8"/>
        <v>11.4414</v>
      </c>
      <c r="T51" s="210">
        <f t="shared" si="8"/>
        <v>10.6723</v>
      </c>
      <c r="U51" s="210">
        <f t="shared" si="8"/>
        <v>10</v>
      </c>
      <c r="V51" s="210">
        <f t="shared" ref="V51:AK66" si="9">VLOOKUP($A51,$A$11:$CE$15,V$49)</f>
        <v>9.3382000000000005</v>
      </c>
      <c r="W51" s="210">
        <f t="shared" si="9"/>
        <v>8.8811</v>
      </c>
      <c r="X51" s="210">
        <f t="shared" si="9"/>
        <v>8.5810999999999993</v>
      </c>
      <c r="Y51" s="210">
        <f t="shared" si="9"/>
        <v>8.2468000000000004</v>
      </c>
      <c r="Z51" s="210">
        <f t="shared" si="9"/>
        <v>8.0380000000000003</v>
      </c>
      <c r="AA51" s="210">
        <f t="shared" si="9"/>
        <v>8.4666999999999994</v>
      </c>
      <c r="AB51" s="210">
        <f t="shared" si="9"/>
        <v>8.0380000000000003</v>
      </c>
      <c r="AC51" s="210">
        <f t="shared" si="9"/>
        <v>7.4268999999999998</v>
      </c>
      <c r="AD51" s="210">
        <f t="shared" si="9"/>
        <v>6.2870999999999997</v>
      </c>
      <c r="AE51" s="210">
        <f t="shared" si="9"/>
        <v>5.6696</v>
      </c>
      <c r="AF51" s="210">
        <f t="shared" si="9"/>
        <v>5.4043000000000001</v>
      </c>
      <c r="AG51" s="210">
        <f t="shared" si="9"/>
        <v>5.1003999999999996</v>
      </c>
      <c r="AH51" s="210">
        <f t="shared" si="9"/>
        <v>4.8106</v>
      </c>
      <c r="AI51" s="210">
        <f t="shared" si="9"/>
        <v>4.6863000000000001</v>
      </c>
      <c r="AJ51" s="210">
        <f t="shared" si="9"/>
        <v>4.5195999999999996</v>
      </c>
      <c r="AK51" s="210">
        <f t="shared" si="9"/>
        <v>4.3345000000000002</v>
      </c>
      <c r="AL51" s="210">
        <f t="shared" ref="AL51:BA66" si="10">VLOOKUP($A51,$A$11:$CE$15,AL$49)</f>
        <v>4.1502999999999997</v>
      </c>
      <c r="AM51" s="210">
        <f t="shared" si="10"/>
        <v>3.8601999999999999</v>
      </c>
      <c r="AN51" s="210">
        <f t="shared" si="10"/>
        <v>3.5083000000000002</v>
      </c>
      <c r="AO51" s="210">
        <f t="shared" si="10"/>
        <v>3.3073000000000001</v>
      </c>
      <c r="AP51" s="210">
        <f t="shared" si="10"/>
        <v>3.1749999999999998</v>
      </c>
      <c r="AQ51" s="210">
        <f t="shared" si="10"/>
        <v>3.1204000000000001</v>
      </c>
      <c r="AR51" s="210">
        <f t="shared" si="10"/>
        <v>3.0602</v>
      </c>
      <c r="AS51" s="210">
        <f t="shared" si="10"/>
        <v>3.0383</v>
      </c>
      <c r="AT51" s="210">
        <f t="shared" si="10"/>
        <v>2.9811999999999999</v>
      </c>
      <c r="AU51" s="210">
        <f t="shared" si="10"/>
        <v>2.9127999999999998</v>
      </c>
      <c r="AV51" s="210">
        <f t="shared" si="10"/>
        <v>2.8475000000000001</v>
      </c>
      <c r="AW51" s="210">
        <f t="shared" si="10"/>
        <v>2.7549000000000001</v>
      </c>
      <c r="AX51" s="210">
        <f t="shared" si="10"/>
        <v>2.5971000000000002</v>
      </c>
      <c r="AY51" s="210">
        <f t="shared" si="10"/>
        <v>2.4422999999999999</v>
      </c>
      <c r="AZ51" s="210">
        <f t="shared" si="10"/>
        <v>2.3007</v>
      </c>
      <c r="BA51" s="210">
        <f t="shared" si="10"/>
        <v>2.2242000000000002</v>
      </c>
      <c r="BB51" s="210">
        <f t="shared" ref="BB51:BQ66" si="11">VLOOKUP($A51,$A$11:$CE$15,BB$49)</f>
        <v>2.1783999999999999</v>
      </c>
      <c r="BC51" s="210">
        <f t="shared" si="11"/>
        <v>2.1309</v>
      </c>
      <c r="BD51" s="210">
        <f t="shared" si="11"/>
        <v>2.1236999999999999</v>
      </c>
      <c r="BE51" s="210">
        <f t="shared" si="11"/>
        <v>2.1379999999999999</v>
      </c>
      <c r="BF51" s="210">
        <f t="shared" si="11"/>
        <v>2.1488999999999998</v>
      </c>
      <c r="BG51" s="210">
        <f t="shared" si="11"/>
        <v>2.1598999999999999</v>
      </c>
      <c r="BH51" s="210">
        <f t="shared" si="11"/>
        <v>2.1453000000000002</v>
      </c>
      <c r="BI51" s="210">
        <f t="shared" si="11"/>
        <v>2.1379999999999999</v>
      </c>
      <c r="BJ51" s="210">
        <f t="shared" si="11"/>
        <v>2.1309</v>
      </c>
      <c r="BK51" s="210">
        <f t="shared" si="11"/>
        <v>2.1273</v>
      </c>
      <c r="BL51" s="210">
        <f t="shared" si="11"/>
        <v>2.0956999999999999</v>
      </c>
      <c r="BM51" s="210">
        <f t="shared" si="11"/>
        <v>2.0516999999999999</v>
      </c>
      <c r="BN51" s="210">
        <f t="shared" si="11"/>
        <v>2.0063</v>
      </c>
      <c r="BO51" s="210">
        <f t="shared" si="11"/>
        <v>1.9213</v>
      </c>
      <c r="BP51" s="210">
        <f t="shared" si="11"/>
        <v>1.8540000000000001</v>
      </c>
      <c r="BQ51" s="210">
        <f t="shared" si="11"/>
        <v>1.8326</v>
      </c>
      <c r="BR51" s="210">
        <f t="shared" ref="BN51:CC66" si="12">VLOOKUP($A51,$A$11:$CE$15,BR$49)</f>
        <v>1.8143</v>
      </c>
      <c r="BS51" s="210">
        <f t="shared" si="12"/>
        <v>1.7589999999999999</v>
      </c>
      <c r="BT51" s="210">
        <f t="shared" si="12"/>
        <v>1.7139</v>
      </c>
      <c r="BU51" s="210">
        <f t="shared" si="12"/>
        <v>1.6820999999999999</v>
      </c>
      <c r="BV51" s="210">
        <f t="shared" si="12"/>
        <v>1.6536</v>
      </c>
      <c r="BW51" s="210">
        <f t="shared" si="12"/>
        <v>1.6261000000000001</v>
      </c>
      <c r="BX51" s="210">
        <f t="shared" si="12"/>
        <v>1.5934999999999999</v>
      </c>
      <c r="BY51" s="210">
        <f t="shared" si="12"/>
        <v>1.5412999999999999</v>
      </c>
      <c r="BZ51" s="210">
        <f t="shared" si="12"/>
        <v>1.4750000000000001</v>
      </c>
      <c r="CA51" s="210">
        <f t="shared" si="12"/>
        <v>1.4127000000000001</v>
      </c>
      <c r="CB51" s="210">
        <f t="shared" si="12"/>
        <v>1.3745000000000001</v>
      </c>
      <c r="CC51" s="210">
        <f>VLOOKUP($A51,$A$11:$CE$15,CC$49)</f>
        <v>1.27</v>
      </c>
      <c r="CD51" s="210">
        <f>VLOOKUP($A51,$A$11:$CE$15,CD$49)</f>
        <v>1.0835999999999999</v>
      </c>
      <c r="CE51" s="210">
        <f>VLOOKUP($A51,$A$11:$CE$15,CE$49)</f>
        <v>1</v>
      </c>
    </row>
    <row r="52" spans="1:83" outlineLevel="1" x14ac:dyDescent="0.6">
      <c r="A52" s="205">
        <v>1</v>
      </c>
      <c r="B52" s="206" t="s">
        <v>177</v>
      </c>
      <c r="C52" s="7"/>
      <c r="D52" s="1">
        <v>50</v>
      </c>
      <c r="E52" s="207">
        <v>60</v>
      </c>
      <c r="F52" s="208">
        <f t="shared" si="8"/>
        <v>22.2807</v>
      </c>
      <c r="G52" s="209">
        <f t="shared" si="8"/>
        <v>19.2424</v>
      </c>
      <c r="H52" s="209">
        <f t="shared" si="8"/>
        <v>17.6389</v>
      </c>
      <c r="I52" s="209">
        <f t="shared" si="8"/>
        <v>15.4878</v>
      </c>
      <c r="J52" s="210">
        <f t="shared" si="8"/>
        <v>16.2821</v>
      </c>
      <c r="K52" s="210">
        <f t="shared" si="8"/>
        <v>14.1111</v>
      </c>
      <c r="L52" s="210">
        <f t="shared" si="8"/>
        <v>13.229200000000001</v>
      </c>
      <c r="M52" s="210">
        <f t="shared" si="8"/>
        <v>13.655900000000001</v>
      </c>
      <c r="N52" s="210">
        <f t="shared" si="8"/>
        <v>13.655900000000001</v>
      </c>
      <c r="O52" s="210">
        <f t="shared" si="8"/>
        <v>12.959199999999999</v>
      </c>
      <c r="P52" s="210">
        <f t="shared" si="8"/>
        <v>12.574299999999999</v>
      </c>
      <c r="Q52" s="210">
        <f t="shared" si="8"/>
        <v>12.0952</v>
      </c>
      <c r="R52" s="210">
        <f t="shared" si="8"/>
        <v>11.7593</v>
      </c>
      <c r="S52" s="210">
        <f t="shared" si="8"/>
        <v>11.4414</v>
      </c>
      <c r="T52" s="210">
        <f t="shared" si="8"/>
        <v>10.6723</v>
      </c>
      <c r="U52" s="210">
        <f t="shared" si="8"/>
        <v>10</v>
      </c>
      <c r="V52" s="210">
        <f t="shared" si="9"/>
        <v>9.3382000000000005</v>
      </c>
      <c r="W52" s="210">
        <f t="shared" si="9"/>
        <v>8.8811</v>
      </c>
      <c r="X52" s="210">
        <f t="shared" si="9"/>
        <v>8.5810999999999993</v>
      </c>
      <c r="Y52" s="210">
        <f t="shared" si="9"/>
        <v>8.2468000000000004</v>
      </c>
      <c r="Z52" s="210">
        <f t="shared" si="9"/>
        <v>8.0380000000000003</v>
      </c>
      <c r="AA52" s="210">
        <f t="shared" si="9"/>
        <v>8.4666999999999994</v>
      </c>
      <c r="AB52" s="210">
        <f t="shared" si="9"/>
        <v>8.0380000000000003</v>
      </c>
      <c r="AC52" s="210">
        <f t="shared" si="9"/>
        <v>7.4268999999999998</v>
      </c>
      <c r="AD52" s="210">
        <f t="shared" si="9"/>
        <v>6.2870999999999997</v>
      </c>
      <c r="AE52" s="210">
        <f t="shared" si="9"/>
        <v>5.6696</v>
      </c>
      <c r="AF52" s="210">
        <f t="shared" si="9"/>
        <v>5.4043000000000001</v>
      </c>
      <c r="AG52" s="210">
        <f t="shared" si="9"/>
        <v>5.1003999999999996</v>
      </c>
      <c r="AH52" s="210">
        <f t="shared" si="9"/>
        <v>4.8106</v>
      </c>
      <c r="AI52" s="210">
        <f t="shared" si="9"/>
        <v>4.6863000000000001</v>
      </c>
      <c r="AJ52" s="210">
        <f t="shared" si="9"/>
        <v>4.5195999999999996</v>
      </c>
      <c r="AK52" s="210">
        <f t="shared" si="9"/>
        <v>4.3345000000000002</v>
      </c>
      <c r="AL52" s="210">
        <f t="shared" si="10"/>
        <v>4.1502999999999997</v>
      </c>
      <c r="AM52" s="210">
        <f t="shared" si="10"/>
        <v>3.8601999999999999</v>
      </c>
      <c r="AN52" s="210">
        <f t="shared" si="10"/>
        <v>3.5083000000000002</v>
      </c>
      <c r="AO52" s="210">
        <f t="shared" si="10"/>
        <v>3.3073000000000001</v>
      </c>
      <c r="AP52" s="210">
        <f t="shared" si="10"/>
        <v>3.1749999999999998</v>
      </c>
      <c r="AQ52" s="210">
        <f t="shared" si="10"/>
        <v>3.1204000000000001</v>
      </c>
      <c r="AR52" s="210">
        <f t="shared" si="10"/>
        <v>3.0602</v>
      </c>
      <c r="AS52" s="210">
        <f t="shared" si="10"/>
        <v>3.0383</v>
      </c>
      <c r="AT52" s="210">
        <f t="shared" si="10"/>
        <v>2.9811999999999999</v>
      </c>
      <c r="AU52" s="210">
        <f t="shared" si="10"/>
        <v>2.9127999999999998</v>
      </c>
      <c r="AV52" s="210">
        <f t="shared" si="10"/>
        <v>2.8475000000000001</v>
      </c>
      <c r="AW52" s="210">
        <f t="shared" si="10"/>
        <v>2.7549000000000001</v>
      </c>
      <c r="AX52" s="210">
        <f t="shared" si="10"/>
        <v>2.5971000000000002</v>
      </c>
      <c r="AY52" s="210">
        <f t="shared" si="10"/>
        <v>2.4422999999999999</v>
      </c>
      <c r="AZ52" s="210">
        <f t="shared" si="10"/>
        <v>2.3007</v>
      </c>
      <c r="BA52" s="210">
        <f t="shared" si="10"/>
        <v>2.2242000000000002</v>
      </c>
      <c r="BB52" s="210">
        <f t="shared" si="11"/>
        <v>2.1783999999999999</v>
      </c>
      <c r="BC52" s="210">
        <f t="shared" si="11"/>
        <v>2.1309</v>
      </c>
      <c r="BD52" s="210">
        <f t="shared" si="11"/>
        <v>2.1236999999999999</v>
      </c>
      <c r="BE52" s="210">
        <f t="shared" si="11"/>
        <v>2.1379999999999999</v>
      </c>
      <c r="BF52" s="210">
        <f t="shared" si="11"/>
        <v>2.1488999999999998</v>
      </c>
      <c r="BG52" s="210">
        <f t="shared" si="11"/>
        <v>2.1598999999999999</v>
      </c>
      <c r="BH52" s="210">
        <f t="shared" si="11"/>
        <v>2.1453000000000002</v>
      </c>
      <c r="BI52" s="210">
        <f t="shared" si="11"/>
        <v>2.1379999999999999</v>
      </c>
      <c r="BJ52" s="210">
        <f t="shared" si="11"/>
        <v>2.1309</v>
      </c>
      <c r="BK52" s="210">
        <f t="shared" si="11"/>
        <v>2.1273</v>
      </c>
      <c r="BL52" s="210">
        <f t="shared" si="11"/>
        <v>2.0956999999999999</v>
      </c>
      <c r="BM52" s="210">
        <f t="shared" si="11"/>
        <v>2.0516999999999999</v>
      </c>
      <c r="BN52" s="210">
        <f t="shared" si="12"/>
        <v>2.0063</v>
      </c>
      <c r="BO52" s="210">
        <f t="shared" si="12"/>
        <v>1.9213</v>
      </c>
      <c r="BP52" s="210">
        <f t="shared" si="12"/>
        <v>1.8540000000000001</v>
      </c>
      <c r="BQ52" s="210">
        <f t="shared" si="12"/>
        <v>1.8326</v>
      </c>
      <c r="BR52" s="210">
        <f t="shared" si="12"/>
        <v>1.8143</v>
      </c>
      <c r="BS52" s="210">
        <f t="shared" si="12"/>
        <v>1.7589999999999999</v>
      </c>
      <c r="BT52" s="210">
        <f t="shared" si="12"/>
        <v>1.7139</v>
      </c>
      <c r="BU52" s="210">
        <f t="shared" si="12"/>
        <v>1.6820999999999999</v>
      </c>
      <c r="BV52" s="210">
        <f t="shared" si="12"/>
        <v>1.6536</v>
      </c>
      <c r="BW52" s="210">
        <f t="shared" si="12"/>
        <v>1.6261000000000001</v>
      </c>
      <c r="BX52" s="210">
        <f t="shared" si="12"/>
        <v>1.5934999999999999</v>
      </c>
      <c r="BY52" s="210">
        <f t="shared" si="12"/>
        <v>1.5412999999999999</v>
      </c>
      <c r="BZ52" s="210">
        <f t="shared" si="12"/>
        <v>1.4750000000000001</v>
      </c>
      <c r="CA52" s="210">
        <f t="shared" si="12"/>
        <v>1.4127000000000001</v>
      </c>
      <c r="CB52" s="210">
        <f t="shared" si="12"/>
        <v>1.3745000000000001</v>
      </c>
      <c r="CC52" s="210">
        <f t="shared" si="12"/>
        <v>1.27</v>
      </c>
      <c r="CD52" s="210">
        <f>VLOOKUP($A52,$A$11:$CE$15,CD$49)</f>
        <v>1.0835999999999999</v>
      </c>
      <c r="CE52" s="210">
        <f t="shared" ref="CE52:CE89" si="13">VLOOKUP($A52,$A$11:$CE$15,CE$49)</f>
        <v>1</v>
      </c>
    </row>
    <row r="53" spans="1:83" outlineLevel="1" x14ac:dyDescent="0.6">
      <c r="A53" s="205">
        <v>1</v>
      </c>
      <c r="B53" s="206" t="s">
        <v>178</v>
      </c>
      <c r="C53" s="7"/>
      <c r="D53" s="1">
        <v>60</v>
      </c>
      <c r="E53" s="207">
        <v>70</v>
      </c>
      <c r="F53" s="208">
        <f t="shared" si="8"/>
        <v>22.2807</v>
      </c>
      <c r="G53" s="209">
        <f t="shared" si="8"/>
        <v>19.2424</v>
      </c>
      <c r="H53" s="209">
        <f t="shared" si="8"/>
        <v>17.6389</v>
      </c>
      <c r="I53" s="209">
        <f t="shared" si="8"/>
        <v>15.4878</v>
      </c>
      <c r="J53" s="210">
        <f t="shared" si="8"/>
        <v>16.2821</v>
      </c>
      <c r="K53" s="210">
        <f t="shared" si="8"/>
        <v>14.1111</v>
      </c>
      <c r="L53" s="210">
        <f t="shared" si="8"/>
        <v>13.229200000000001</v>
      </c>
      <c r="M53" s="210">
        <f t="shared" si="8"/>
        <v>13.655900000000001</v>
      </c>
      <c r="N53" s="210">
        <f t="shared" si="8"/>
        <v>13.655900000000001</v>
      </c>
      <c r="O53" s="210">
        <f t="shared" si="8"/>
        <v>12.959199999999999</v>
      </c>
      <c r="P53" s="210">
        <f t="shared" si="8"/>
        <v>12.574299999999999</v>
      </c>
      <c r="Q53" s="210">
        <f t="shared" si="8"/>
        <v>12.0952</v>
      </c>
      <c r="R53" s="210">
        <f t="shared" si="8"/>
        <v>11.7593</v>
      </c>
      <c r="S53" s="210">
        <f t="shared" si="8"/>
        <v>11.4414</v>
      </c>
      <c r="T53" s="210">
        <f t="shared" si="8"/>
        <v>10.6723</v>
      </c>
      <c r="U53" s="210">
        <f t="shared" si="8"/>
        <v>10</v>
      </c>
      <c r="V53" s="210">
        <f t="shared" si="9"/>
        <v>9.3382000000000005</v>
      </c>
      <c r="W53" s="210">
        <f t="shared" si="9"/>
        <v>8.8811</v>
      </c>
      <c r="X53" s="210">
        <f t="shared" si="9"/>
        <v>8.5810999999999993</v>
      </c>
      <c r="Y53" s="210">
        <f t="shared" si="9"/>
        <v>8.2468000000000004</v>
      </c>
      <c r="Z53" s="210">
        <f t="shared" si="9"/>
        <v>8.0380000000000003</v>
      </c>
      <c r="AA53" s="210">
        <f t="shared" si="9"/>
        <v>8.4666999999999994</v>
      </c>
      <c r="AB53" s="210">
        <f t="shared" si="9"/>
        <v>8.0380000000000003</v>
      </c>
      <c r="AC53" s="210">
        <f t="shared" si="9"/>
        <v>7.4268999999999998</v>
      </c>
      <c r="AD53" s="210">
        <f t="shared" si="9"/>
        <v>6.2870999999999997</v>
      </c>
      <c r="AE53" s="210">
        <f t="shared" si="9"/>
        <v>5.6696</v>
      </c>
      <c r="AF53" s="210">
        <f t="shared" si="9"/>
        <v>5.4043000000000001</v>
      </c>
      <c r="AG53" s="210">
        <f t="shared" si="9"/>
        <v>5.1003999999999996</v>
      </c>
      <c r="AH53" s="210">
        <f t="shared" si="9"/>
        <v>4.8106</v>
      </c>
      <c r="AI53" s="210">
        <f t="shared" si="9"/>
        <v>4.6863000000000001</v>
      </c>
      <c r="AJ53" s="210">
        <f t="shared" si="9"/>
        <v>4.5195999999999996</v>
      </c>
      <c r="AK53" s="210">
        <f t="shared" si="9"/>
        <v>4.3345000000000002</v>
      </c>
      <c r="AL53" s="210">
        <f t="shared" si="10"/>
        <v>4.1502999999999997</v>
      </c>
      <c r="AM53" s="210">
        <f t="shared" si="10"/>
        <v>3.8601999999999999</v>
      </c>
      <c r="AN53" s="210">
        <f t="shared" si="10"/>
        <v>3.5083000000000002</v>
      </c>
      <c r="AO53" s="210">
        <f t="shared" si="10"/>
        <v>3.3073000000000001</v>
      </c>
      <c r="AP53" s="210">
        <f t="shared" si="10"/>
        <v>3.1749999999999998</v>
      </c>
      <c r="AQ53" s="210">
        <f t="shared" si="10"/>
        <v>3.1204000000000001</v>
      </c>
      <c r="AR53" s="210">
        <f t="shared" si="10"/>
        <v>3.0602</v>
      </c>
      <c r="AS53" s="210">
        <f t="shared" si="10"/>
        <v>3.0383</v>
      </c>
      <c r="AT53" s="210">
        <f t="shared" si="10"/>
        <v>2.9811999999999999</v>
      </c>
      <c r="AU53" s="210">
        <f t="shared" si="10"/>
        <v>2.9127999999999998</v>
      </c>
      <c r="AV53" s="210">
        <f t="shared" si="10"/>
        <v>2.8475000000000001</v>
      </c>
      <c r="AW53" s="210">
        <f t="shared" si="10"/>
        <v>2.7549000000000001</v>
      </c>
      <c r="AX53" s="210">
        <f t="shared" si="10"/>
        <v>2.5971000000000002</v>
      </c>
      <c r="AY53" s="210">
        <f t="shared" si="10"/>
        <v>2.4422999999999999</v>
      </c>
      <c r="AZ53" s="210">
        <f t="shared" si="10"/>
        <v>2.3007</v>
      </c>
      <c r="BA53" s="210">
        <f t="shared" si="10"/>
        <v>2.2242000000000002</v>
      </c>
      <c r="BB53" s="210">
        <f t="shared" si="11"/>
        <v>2.1783999999999999</v>
      </c>
      <c r="BC53" s="210">
        <f t="shared" si="11"/>
        <v>2.1309</v>
      </c>
      <c r="BD53" s="210">
        <f t="shared" si="11"/>
        <v>2.1236999999999999</v>
      </c>
      <c r="BE53" s="210">
        <f t="shared" si="11"/>
        <v>2.1379999999999999</v>
      </c>
      <c r="BF53" s="210">
        <f t="shared" si="11"/>
        <v>2.1488999999999998</v>
      </c>
      <c r="BG53" s="210">
        <f t="shared" si="11"/>
        <v>2.1598999999999999</v>
      </c>
      <c r="BH53" s="210">
        <f t="shared" si="11"/>
        <v>2.1453000000000002</v>
      </c>
      <c r="BI53" s="210">
        <f t="shared" si="11"/>
        <v>2.1379999999999999</v>
      </c>
      <c r="BJ53" s="210">
        <f t="shared" si="11"/>
        <v>2.1309</v>
      </c>
      <c r="BK53" s="210">
        <f t="shared" si="11"/>
        <v>2.1273</v>
      </c>
      <c r="BL53" s="210">
        <f t="shared" si="11"/>
        <v>2.0956999999999999</v>
      </c>
      <c r="BM53" s="210">
        <f t="shared" si="11"/>
        <v>2.0516999999999999</v>
      </c>
      <c r="BN53" s="210">
        <f t="shared" si="12"/>
        <v>2.0063</v>
      </c>
      <c r="BO53" s="210">
        <f t="shared" si="12"/>
        <v>1.9213</v>
      </c>
      <c r="BP53" s="210">
        <f t="shared" si="12"/>
        <v>1.8540000000000001</v>
      </c>
      <c r="BQ53" s="210">
        <f t="shared" si="12"/>
        <v>1.8326</v>
      </c>
      <c r="BR53" s="210">
        <f t="shared" si="12"/>
        <v>1.8143</v>
      </c>
      <c r="BS53" s="210">
        <f t="shared" si="12"/>
        <v>1.7589999999999999</v>
      </c>
      <c r="BT53" s="210">
        <f t="shared" si="12"/>
        <v>1.7139</v>
      </c>
      <c r="BU53" s="210">
        <f t="shared" si="12"/>
        <v>1.6820999999999999</v>
      </c>
      <c r="BV53" s="210">
        <f t="shared" si="12"/>
        <v>1.6536</v>
      </c>
      <c r="BW53" s="210">
        <f t="shared" si="12"/>
        <v>1.6261000000000001</v>
      </c>
      <c r="BX53" s="210">
        <f t="shared" si="12"/>
        <v>1.5934999999999999</v>
      </c>
      <c r="BY53" s="210">
        <f t="shared" si="12"/>
        <v>1.5412999999999999</v>
      </c>
      <c r="BZ53" s="210">
        <f t="shared" si="12"/>
        <v>1.4750000000000001</v>
      </c>
      <c r="CA53" s="210">
        <f t="shared" si="12"/>
        <v>1.4127000000000001</v>
      </c>
      <c r="CB53" s="210">
        <f t="shared" si="12"/>
        <v>1.3745000000000001</v>
      </c>
      <c r="CC53" s="210">
        <f t="shared" si="12"/>
        <v>1.27</v>
      </c>
      <c r="CD53" s="210">
        <f t="shared" ref="BX53:CD68" si="14">VLOOKUP($A53,$A$11:$CE$15,CD$49)</f>
        <v>1.0835999999999999</v>
      </c>
      <c r="CE53" s="210">
        <f t="shared" si="13"/>
        <v>1</v>
      </c>
    </row>
    <row r="54" spans="1:83" outlineLevel="1" x14ac:dyDescent="0.6">
      <c r="A54" s="205">
        <v>5</v>
      </c>
      <c r="B54" s="319" t="s">
        <v>334</v>
      </c>
      <c r="C54" s="7"/>
      <c r="D54" s="1">
        <v>23</v>
      </c>
      <c r="E54" s="207">
        <v>27</v>
      </c>
      <c r="F54" s="209">
        <f t="shared" si="8"/>
        <v>0</v>
      </c>
      <c r="G54" s="209">
        <f t="shared" si="8"/>
        <v>0</v>
      </c>
      <c r="H54" s="209">
        <f t="shared" si="8"/>
        <v>0</v>
      </c>
      <c r="I54" s="209">
        <f t="shared" si="8"/>
        <v>5.3224</v>
      </c>
      <c r="J54" s="210">
        <f t="shared" si="8"/>
        <v>5.4561000000000002</v>
      </c>
      <c r="K54" s="210">
        <f t="shared" si="8"/>
        <v>4.6241000000000003</v>
      </c>
      <c r="L54" s="210">
        <f t="shared" si="8"/>
        <v>4.4965999999999999</v>
      </c>
      <c r="M54" s="210">
        <f t="shared" si="8"/>
        <v>4.6241000000000003</v>
      </c>
      <c r="N54" s="210">
        <f t="shared" si="8"/>
        <v>4.7076000000000002</v>
      </c>
      <c r="O54" s="210">
        <f t="shared" si="8"/>
        <v>4.6241000000000003</v>
      </c>
      <c r="P54" s="210">
        <f t="shared" si="8"/>
        <v>4.5278</v>
      </c>
      <c r="Q54" s="210">
        <f t="shared" si="8"/>
        <v>4.4504999999999999</v>
      </c>
      <c r="R54" s="210">
        <f t="shared" si="8"/>
        <v>4.4810999999999996</v>
      </c>
      <c r="S54" s="210">
        <f t="shared" si="8"/>
        <v>4.4965999999999999</v>
      </c>
      <c r="T54" s="210">
        <f t="shared" si="8"/>
        <v>4.4504999999999999</v>
      </c>
      <c r="U54" s="210">
        <f t="shared" si="8"/>
        <v>4.3906000000000001</v>
      </c>
      <c r="V54" s="210">
        <f t="shared" si="9"/>
        <v>4.3757999999999999</v>
      </c>
      <c r="W54" s="210">
        <f t="shared" si="9"/>
        <v>4.3467000000000002</v>
      </c>
      <c r="X54" s="210">
        <f t="shared" si="9"/>
        <v>4.2754000000000003</v>
      </c>
      <c r="Y54" s="210">
        <f t="shared" si="9"/>
        <v>4.1661000000000001</v>
      </c>
      <c r="Z54" s="210">
        <f t="shared" si="9"/>
        <v>4.1135999999999999</v>
      </c>
      <c r="AA54" s="210">
        <f t="shared" si="9"/>
        <v>4.1661000000000001</v>
      </c>
      <c r="AB54" s="210">
        <f t="shared" si="9"/>
        <v>4.1661000000000001</v>
      </c>
      <c r="AC54" s="210">
        <f t="shared" si="9"/>
        <v>4.1006</v>
      </c>
      <c r="AD54" s="210">
        <f t="shared" si="9"/>
        <v>3.9041999999999999</v>
      </c>
      <c r="AE54" s="210">
        <f t="shared" si="9"/>
        <v>3.7578999999999998</v>
      </c>
      <c r="AF54" s="210">
        <f t="shared" si="9"/>
        <v>3.6425000000000001</v>
      </c>
      <c r="AG54" s="210">
        <f t="shared" si="9"/>
        <v>3.4316</v>
      </c>
      <c r="AH54" s="210">
        <f t="shared" si="9"/>
        <v>3.0185</v>
      </c>
      <c r="AI54" s="210">
        <f t="shared" si="9"/>
        <v>2.8914</v>
      </c>
      <c r="AJ54" s="210">
        <f t="shared" si="9"/>
        <v>2.7863000000000002</v>
      </c>
      <c r="AK54" s="210">
        <f t="shared" si="9"/>
        <v>2.7109999999999999</v>
      </c>
      <c r="AL54" s="210">
        <f t="shared" si="10"/>
        <v>2.6776</v>
      </c>
      <c r="AM54" s="210">
        <f t="shared" si="10"/>
        <v>2.5821999999999998</v>
      </c>
      <c r="AN54" s="210">
        <f t="shared" si="10"/>
        <v>2.4238</v>
      </c>
      <c r="AO54" s="210">
        <f t="shared" si="10"/>
        <v>2.2717999999999998</v>
      </c>
      <c r="AP54" s="210">
        <f t="shared" si="10"/>
        <v>2.1377000000000002</v>
      </c>
      <c r="AQ54" s="210">
        <f t="shared" si="10"/>
        <v>2.0998000000000001</v>
      </c>
      <c r="AR54" s="210">
        <f t="shared" si="10"/>
        <v>2.0407000000000002</v>
      </c>
      <c r="AS54" s="210">
        <f t="shared" si="10"/>
        <v>1.9968999999999999</v>
      </c>
      <c r="AT54" s="210">
        <f t="shared" si="10"/>
        <v>2.0123000000000002</v>
      </c>
      <c r="AU54" s="210">
        <f t="shared" si="10"/>
        <v>2.06</v>
      </c>
      <c r="AV54" s="210">
        <f t="shared" si="10"/>
        <v>2.0312000000000001</v>
      </c>
      <c r="AW54" s="210">
        <f t="shared" si="10"/>
        <v>1.9787999999999999</v>
      </c>
      <c r="AX54" s="210">
        <f t="shared" si="10"/>
        <v>1.9492</v>
      </c>
      <c r="AY54" s="210">
        <f t="shared" si="10"/>
        <v>1.9064000000000001</v>
      </c>
      <c r="AZ54" s="210">
        <f t="shared" si="10"/>
        <v>1.879</v>
      </c>
      <c r="BA54" s="210">
        <f t="shared" si="10"/>
        <v>1.879</v>
      </c>
      <c r="BB54" s="210">
        <f t="shared" si="11"/>
        <v>1.8735999999999999</v>
      </c>
      <c r="BC54" s="210">
        <f t="shared" si="11"/>
        <v>1.8391999999999999</v>
      </c>
      <c r="BD54" s="210">
        <f t="shared" si="11"/>
        <v>1.8709</v>
      </c>
      <c r="BE54" s="210">
        <f t="shared" si="11"/>
        <v>1.8495999999999999</v>
      </c>
      <c r="BF54" s="210">
        <f t="shared" si="11"/>
        <v>1.8495999999999999</v>
      </c>
      <c r="BG54" s="210">
        <f t="shared" si="11"/>
        <v>1.879</v>
      </c>
      <c r="BH54" s="210">
        <f t="shared" si="11"/>
        <v>1.8444</v>
      </c>
      <c r="BI54" s="210">
        <f t="shared" si="11"/>
        <v>1.7863</v>
      </c>
      <c r="BJ54" s="210">
        <f t="shared" si="11"/>
        <v>1.7961</v>
      </c>
      <c r="BK54" s="210">
        <f t="shared" si="11"/>
        <v>1.7693000000000001</v>
      </c>
      <c r="BL54" s="210">
        <f t="shared" si="11"/>
        <v>1.7456</v>
      </c>
      <c r="BM54" s="210">
        <f t="shared" si="11"/>
        <v>1.6803999999999999</v>
      </c>
      <c r="BN54" s="210">
        <f t="shared" si="12"/>
        <v>1.5961000000000001</v>
      </c>
      <c r="BO54" s="210">
        <f t="shared" si="12"/>
        <v>1.5768</v>
      </c>
      <c r="BP54" s="210">
        <f t="shared" si="12"/>
        <v>1.5005999999999999</v>
      </c>
      <c r="BQ54" s="210">
        <f t="shared" si="12"/>
        <v>1.5524</v>
      </c>
      <c r="BR54" s="210">
        <f t="shared" si="12"/>
        <v>1.5396000000000001</v>
      </c>
      <c r="BS54" s="210">
        <f t="shared" si="12"/>
        <v>1.4684999999999999</v>
      </c>
      <c r="BT54" s="210">
        <f t="shared" si="12"/>
        <v>1.4489000000000001</v>
      </c>
      <c r="BU54" s="210">
        <f t="shared" si="12"/>
        <v>1.4473</v>
      </c>
      <c r="BV54" s="210">
        <f t="shared" si="12"/>
        <v>1.4570000000000001</v>
      </c>
      <c r="BW54" s="210">
        <f t="shared" si="12"/>
        <v>1.4767999999999999</v>
      </c>
      <c r="BX54" s="210">
        <f t="shared" si="14"/>
        <v>1.4971000000000001</v>
      </c>
      <c r="BY54" s="210">
        <f t="shared" si="14"/>
        <v>1.4601999999999999</v>
      </c>
      <c r="BZ54" s="210">
        <f t="shared" si="14"/>
        <v>1.4267000000000001</v>
      </c>
      <c r="CA54" s="210">
        <f t="shared" si="14"/>
        <v>1.4097</v>
      </c>
      <c r="CB54" s="210">
        <f t="shared" si="14"/>
        <v>1.4158999999999999</v>
      </c>
      <c r="CC54" s="210">
        <f t="shared" si="14"/>
        <v>1.304</v>
      </c>
      <c r="CD54" s="210">
        <f t="shared" si="14"/>
        <v>1.0116000000000001</v>
      </c>
      <c r="CE54" s="210">
        <f t="shared" si="13"/>
        <v>1</v>
      </c>
    </row>
    <row r="55" spans="1:83" outlineLevel="1" x14ac:dyDescent="0.6">
      <c r="A55" s="205">
        <v>5</v>
      </c>
      <c r="B55" s="206" t="s">
        <v>180</v>
      </c>
      <c r="C55" s="7"/>
      <c r="D55" s="1">
        <v>8</v>
      </c>
      <c r="E55" s="207">
        <v>10</v>
      </c>
      <c r="F55" s="209">
        <f t="shared" si="8"/>
        <v>0</v>
      </c>
      <c r="G55" s="209">
        <f t="shared" si="8"/>
        <v>0</v>
      </c>
      <c r="H55" s="209">
        <f t="shared" si="8"/>
        <v>0</v>
      </c>
      <c r="I55" s="209">
        <f t="shared" si="8"/>
        <v>5.3224</v>
      </c>
      <c r="J55" s="210">
        <f t="shared" si="8"/>
        <v>5.4561000000000002</v>
      </c>
      <c r="K55" s="210">
        <f t="shared" si="8"/>
        <v>4.6241000000000003</v>
      </c>
      <c r="L55" s="210">
        <f t="shared" si="8"/>
        <v>4.4965999999999999</v>
      </c>
      <c r="M55" s="210">
        <f t="shared" si="8"/>
        <v>4.6241000000000003</v>
      </c>
      <c r="N55" s="210">
        <f t="shared" si="8"/>
        <v>4.7076000000000002</v>
      </c>
      <c r="O55" s="210">
        <f t="shared" si="8"/>
        <v>4.6241000000000003</v>
      </c>
      <c r="P55" s="210">
        <f t="shared" si="8"/>
        <v>4.5278</v>
      </c>
      <c r="Q55" s="210">
        <f t="shared" si="8"/>
        <v>4.4504999999999999</v>
      </c>
      <c r="R55" s="210">
        <f t="shared" si="8"/>
        <v>4.4810999999999996</v>
      </c>
      <c r="S55" s="210">
        <f t="shared" si="8"/>
        <v>4.4965999999999999</v>
      </c>
      <c r="T55" s="210">
        <f t="shared" si="8"/>
        <v>4.4504999999999999</v>
      </c>
      <c r="U55" s="210">
        <f t="shared" si="8"/>
        <v>4.3906000000000001</v>
      </c>
      <c r="V55" s="210">
        <f t="shared" si="9"/>
        <v>4.3757999999999999</v>
      </c>
      <c r="W55" s="210">
        <f t="shared" si="9"/>
        <v>4.3467000000000002</v>
      </c>
      <c r="X55" s="210">
        <f t="shared" si="9"/>
        <v>4.2754000000000003</v>
      </c>
      <c r="Y55" s="210">
        <f t="shared" si="9"/>
        <v>4.1661000000000001</v>
      </c>
      <c r="Z55" s="210">
        <f t="shared" si="9"/>
        <v>4.1135999999999999</v>
      </c>
      <c r="AA55" s="210">
        <f t="shared" si="9"/>
        <v>4.1661000000000001</v>
      </c>
      <c r="AB55" s="210">
        <f t="shared" si="9"/>
        <v>4.1661000000000001</v>
      </c>
      <c r="AC55" s="210">
        <f t="shared" si="9"/>
        <v>4.1006</v>
      </c>
      <c r="AD55" s="210">
        <f t="shared" si="9"/>
        <v>3.9041999999999999</v>
      </c>
      <c r="AE55" s="210">
        <f t="shared" si="9"/>
        <v>3.7578999999999998</v>
      </c>
      <c r="AF55" s="210">
        <f t="shared" si="9"/>
        <v>3.6425000000000001</v>
      </c>
      <c r="AG55" s="210">
        <f t="shared" si="9"/>
        <v>3.4316</v>
      </c>
      <c r="AH55" s="210">
        <f t="shared" si="9"/>
        <v>3.0185</v>
      </c>
      <c r="AI55" s="210">
        <f t="shared" si="9"/>
        <v>2.8914</v>
      </c>
      <c r="AJ55" s="210">
        <f t="shared" si="9"/>
        <v>2.7863000000000002</v>
      </c>
      <c r="AK55" s="210">
        <f t="shared" si="9"/>
        <v>2.7109999999999999</v>
      </c>
      <c r="AL55" s="210">
        <f t="shared" si="10"/>
        <v>2.6776</v>
      </c>
      <c r="AM55" s="210">
        <f t="shared" si="10"/>
        <v>2.5821999999999998</v>
      </c>
      <c r="AN55" s="210">
        <f t="shared" si="10"/>
        <v>2.4238</v>
      </c>
      <c r="AO55" s="210">
        <f t="shared" si="10"/>
        <v>2.2717999999999998</v>
      </c>
      <c r="AP55" s="210">
        <f t="shared" si="10"/>
        <v>2.1377000000000002</v>
      </c>
      <c r="AQ55" s="210">
        <f t="shared" si="10"/>
        <v>2.0998000000000001</v>
      </c>
      <c r="AR55" s="210">
        <f t="shared" si="10"/>
        <v>2.0407000000000002</v>
      </c>
      <c r="AS55" s="210">
        <f t="shared" si="10"/>
        <v>1.9968999999999999</v>
      </c>
      <c r="AT55" s="210">
        <f t="shared" si="10"/>
        <v>2.0123000000000002</v>
      </c>
      <c r="AU55" s="210">
        <f t="shared" si="10"/>
        <v>2.06</v>
      </c>
      <c r="AV55" s="210">
        <f t="shared" si="10"/>
        <v>2.0312000000000001</v>
      </c>
      <c r="AW55" s="210">
        <f t="shared" si="10"/>
        <v>1.9787999999999999</v>
      </c>
      <c r="AX55" s="210">
        <f t="shared" si="10"/>
        <v>1.9492</v>
      </c>
      <c r="AY55" s="210">
        <f t="shared" si="10"/>
        <v>1.9064000000000001</v>
      </c>
      <c r="AZ55" s="210">
        <f t="shared" si="10"/>
        <v>1.879</v>
      </c>
      <c r="BA55" s="210">
        <f t="shared" si="10"/>
        <v>1.879</v>
      </c>
      <c r="BB55" s="210">
        <f t="shared" si="11"/>
        <v>1.8735999999999999</v>
      </c>
      <c r="BC55" s="210">
        <f t="shared" si="11"/>
        <v>1.8391999999999999</v>
      </c>
      <c r="BD55" s="210">
        <f t="shared" si="11"/>
        <v>1.8709</v>
      </c>
      <c r="BE55" s="210">
        <f t="shared" si="11"/>
        <v>1.8495999999999999</v>
      </c>
      <c r="BF55" s="210">
        <f t="shared" si="11"/>
        <v>1.8495999999999999</v>
      </c>
      <c r="BG55" s="210">
        <f t="shared" si="11"/>
        <v>1.879</v>
      </c>
      <c r="BH55" s="210">
        <f t="shared" si="11"/>
        <v>1.8444</v>
      </c>
      <c r="BI55" s="210">
        <f t="shared" si="11"/>
        <v>1.7863</v>
      </c>
      <c r="BJ55" s="210">
        <f t="shared" si="11"/>
        <v>1.7961</v>
      </c>
      <c r="BK55" s="210">
        <f t="shared" si="11"/>
        <v>1.7693000000000001</v>
      </c>
      <c r="BL55" s="210">
        <f t="shared" si="11"/>
        <v>1.7456</v>
      </c>
      <c r="BM55" s="210">
        <f t="shared" si="11"/>
        <v>1.6803999999999999</v>
      </c>
      <c r="BN55" s="210">
        <f t="shared" si="12"/>
        <v>1.5961000000000001</v>
      </c>
      <c r="BO55" s="210">
        <f t="shared" si="12"/>
        <v>1.5768</v>
      </c>
      <c r="BP55" s="210">
        <f t="shared" si="12"/>
        <v>1.5005999999999999</v>
      </c>
      <c r="BQ55" s="210">
        <f t="shared" si="12"/>
        <v>1.5524</v>
      </c>
      <c r="BR55" s="210">
        <f t="shared" si="12"/>
        <v>1.5396000000000001</v>
      </c>
      <c r="BS55" s="210">
        <f t="shared" si="12"/>
        <v>1.4684999999999999</v>
      </c>
      <c r="BT55" s="210">
        <f t="shared" si="12"/>
        <v>1.4489000000000001</v>
      </c>
      <c r="BU55" s="210">
        <f t="shared" si="12"/>
        <v>1.4473</v>
      </c>
      <c r="BV55" s="210">
        <f t="shared" si="12"/>
        <v>1.4570000000000001</v>
      </c>
      <c r="BW55" s="210">
        <f t="shared" si="12"/>
        <v>1.4767999999999999</v>
      </c>
      <c r="BX55" s="210">
        <f t="shared" si="14"/>
        <v>1.4971000000000001</v>
      </c>
      <c r="BY55" s="210">
        <f t="shared" si="14"/>
        <v>1.4601999999999999</v>
      </c>
      <c r="BZ55" s="210">
        <f t="shared" si="14"/>
        <v>1.4267000000000001</v>
      </c>
      <c r="CA55" s="210">
        <f t="shared" si="14"/>
        <v>1.4097</v>
      </c>
      <c r="CB55" s="210">
        <f t="shared" si="14"/>
        <v>1.4158999999999999</v>
      </c>
      <c r="CC55" s="210">
        <f t="shared" si="14"/>
        <v>1.304</v>
      </c>
      <c r="CD55" s="210">
        <f t="shared" si="14"/>
        <v>1.0116000000000001</v>
      </c>
      <c r="CE55" s="210">
        <f t="shared" si="13"/>
        <v>1</v>
      </c>
    </row>
    <row r="56" spans="1:83" outlineLevel="1" x14ac:dyDescent="0.6">
      <c r="A56" s="205">
        <v>5</v>
      </c>
      <c r="B56" s="206" t="s">
        <v>335</v>
      </c>
      <c r="C56" s="7"/>
      <c r="D56" s="1">
        <v>14</v>
      </c>
      <c r="E56" s="207">
        <v>18</v>
      </c>
      <c r="F56" s="209">
        <f t="shared" si="8"/>
        <v>0</v>
      </c>
      <c r="G56" s="209">
        <f t="shared" si="8"/>
        <v>0</v>
      </c>
      <c r="H56" s="209">
        <f t="shared" si="8"/>
        <v>0</v>
      </c>
      <c r="I56" s="209">
        <f t="shared" si="8"/>
        <v>5.3224</v>
      </c>
      <c r="J56" s="210">
        <f t="shared" si="8"/>
        <v>5.4561000000000002</v>
      </c>
      <c r="K56" s="210">
        <f t="shared" si="8"/>
        <v>4.6241000000000003</v>
      </c>
      <c r="L56" s="210">
        <f t="shared" si="8"/>
        <v>4.4965999999999999</v>
      </c>
      <c r="M56" s="210">
        <f t="shared" si="8"/>
        <v>4.6241000000000003</v>
      </c>
      <c r="N56" s="210">
        <f t="shared" si="8"/>
        <v>4.7076000000000002</v>
      </c>
      <c r="O56" s="210">
        <f t="shared" si="8"/>
        <v>4.6241000000000003</v>
      </c>
      <c r="P56" s="210">
        <f t="shared" si="8"/>
        <v>4.5278</v>
      </c>
      <c r="Q56" s="210">
        <f t="shared" si="8"/>
        <v>4.4504999999999999</v>
      </c>
      <c r="R56" s="210">
        <f t="shared" si="8"/>
        <v>4.4810999999999996</v>
      </c>
      <c r="S56" s="210">
        <f t="shared" si="8"/>
        <v>4.4965999999999999</v>
      </c>
      <c r="T56" s="210">
        <f t="shared" si="8"/>
        <v>4.4504999999999999</v>
      </c>
      <c r="U56" s="210">
        <f t="shared" si="8"/>
        <v>4.3906000000000001</v>
      </c>
      <c r="V56" s="210">
        <f t="shared" si="9"/>
        <v>4.3757999999999999</v>
      </c>
      <c r="W56" s="210">
        <f t="shared" si="9"/>
        <v>4.3467000000000002</v>
      </c>
      <c r="X56" s="210">
        <f t="shared" si="9"/>
        <v>4.2754000000000003</v>
      </c>
      <c r="Y56" s="210">
        <f t="shared" si="9"/>
        <v>4.1661000000000001</v>
      </c>
      <c r="Z56" s="210">
        <f t="shared" si="9"/>
        <v>4.1135999999999999</v>
      </c>
      <c r="AA56" s="210">
        <f t="shared" si="9"/>
        <v>4.1661000000000001</v>
      </c>
      <c r="AB56" s="210">
        <f t="shared" si="9"/>
        <v>4.1661000000000001</v>
      </c>
      <c r="AC56" s="210">
        <f t="shared" si="9"/>
        <v>4.1006</v>
      </c>
      <c r="AD56" s="210">
        <f t="shared" si="9"/>
        <v>3.9041999999999999</v>
      </c>
      <c r="AE56" s="210">
        <f t="shared" si="9"/>
        <v>3.7578999999999998</v>
      </c>
      <c r="AF56" s="210">
        <f t="shared" si="9"/>
        <v>3.6425000000000001</v>
      </c>
      <c r="AG56" s="210">
        <f t="shared" si="9"/>
        <v>3.4316</v>
      </c>
      <c r="AH56" s="210">
        <f t="shared" si="9"/>
        <v>3.0185</v>
      </c>
      <c r="AI56" s="210">
        <f t="shared" si="9"/>
        <v>2.8914</v>
      </c>
      <c r="AJ56" s="210">
        <f t="shared" si="9"/>
        <v>2.7863000000000002</v>
      </c>
      <c r="AK56" s="210">
        <f t="shared" si="9"/>
        <v>2.7109999999999999</v>
      </c>
      <c r="AL56" s="210">
        <f t="shared" si="10"/>
        <v>2.6776</v>
      </c>
      <c r="AM56" s="210">
        <f t="shared" si="10"/>
        <v>2.5821999999999998</v>
      </c>
      <c r="AN56" s="210">
        <f t="shared" si="10"/>
        <v>2.4238</v>
      </c>
      <c r="AO56" s="210">
        <f t="shared" si="10"/>
        <v>2.2717999999999998</v>
      </c>
      <c r="AP56" s="210">
        <f t="shared" si="10"/>
        <v>2.1377000000000002</v>
      </c>
      <c r="AQ56" s="210">
        <f t="shared" si="10"/>
        <v>2.0998000000000001</v>
      </c>
      <c r="AR56" s="210">
        <f t="shared" si="10"/>
        <v>2.0407000000000002</v>
      </c>
      <c r="AS56" s="210">
        <f t="shared" si="10"/>
        <v>1.9968999999999999</v>
      </c>
      <c r="AT56" s="210">
        <f t="shared" si="10"/>
        <v>2.0123000000000002</v>
      </c>
      <c r="AU56" s="210">
        <f t="shared" si="10"/>
        <v>2.06</v>
      </c>
      <c r="AV56" s="210">
        <f t="shared" si="10"/>
        <v>2.0312000000000001</v>
      </c>
      <c r="AW56" s="210">
        <f t="shared" si="10"/>
        <v>1.9787999999999999</v>
      </c>
      <c r="AX56" s="210">
        <f t="shared" si="10"/>
        <v>1.9492</v>
      </c>
      <c r="AY56" s="210">
        <f t="shared" si="10"/>
        <v>1.9064000000000001</v>
      </c>
      <c r="AZ56" s="210">
        <f t="shared" si="10"/>
        <v>1.879</v>
      </c>
      <c r="BA56" s="210">
        <f t="shared" si="10"/>
        <v>1.879</v>
      </c>
      <c r="BB56" s="210">
        <f t="shared" si="11"/>
        <v>1.8735999999999999</v>
      </c>
      <c r="BC56" s="210">
        <f t="shared" si="11"/>
        <v>1.8391999999999999</v>
      </c>
      <c r="BD56" s="210">
        <f t="shared" si="11"/>
        <v>1.8709</v>
      </c>
      <c r="BE56" s="210">
        <f t="shared" si="11"/>
        <v>1.8495999999999999</v>
      </c>
      <c r="BF56" s="210">
        <f t="shared" si="11"/>
        <v>1.8495999999999999</v>
      </c>
      <c r="BG56" s="210">
        <f t="shared" si="11"/>
        <v>1.879</v>
      </c>
      <c r="BH56" s="210">
        <f t="shared" si="11"/>
        <v>1.8444</v>
      </c>
      <c r="BI56" s="210">
        <f t="shared" si="11"/>
        <v>1.7863</v>
      </c>
      <c r="BJ56" s="210">
        <f t="shared" si="11"/>
        <v>1.7961</v>
      </c>
      <c r="BK56" s="210">
        <f t="shared" si="11"/>
        <v>1.7693000000000001</v>
      </c>
      <c r="BL56" s="210">
        <f t="shared" si="11"/>
        <v>1.7456</v>
      </c>
      <c r="BM56" s="210">
        <f t="shared" si="11"/>
        <v>1.6803999999999999</v>
      </c>
      <c r="BN56" s="210">
        <f t="shared" si="12"/>
        <v>1.5961000000000001</v>
      </c>
      <c r="BO56" s="210">
        <f t="shared" si="12"/>
        <v>1.5768</v>
      </c>
      <c r="BP56" s="210">
        <f t="shared" si="12"/>
        <v>1.5005999999999999</v>
      </c>
      <c r="BQ56" s="210">
        <f t="shared" si="12"/>
        <v>1.5524</v>
      </c>
      <c r="BR56" s="210">
        <f t="shared" si="12"/>
        <v>1.5396000000000001</v>
      </c>
      <c r="BS56" s="210">
        <f t="shared" si="12"/>
        <v>1.4684999999999999</v>
      </c>
      <c r="BT56" s="210">
        <f t="shared" si="12"/>
        <v>1.4489000000000001</v>
      </c>
      <c r="BU56" s="210">
        <f t="shared" si="12"/>
        <v>1.4473</v>
      </c>
      <c r="BV56" s="210">
        <f t="shared" si="12"/>
        <v>1.4570000000000001</v>
      </c>
      <c r="BW56" s="210">
        <f t="shared" si="12"/>
        <v>1.4767999999999999</v>
      </c>
      <c r="BX56" s="210">
        <f t="shared" si="14"/>
        <v>1.4971000000000001</v>
      </c>
      <c r="BY56" s="210">
        <f t="shared" si="14"/>
        <v>1.4601999999999999</v>
      </c>
      <c r="BZ56" s="210">
        <f t="shared" si="14"/>
        <v>1.4267000000000001</v>
      </c>
      <c r="CA56" s="210">
        <f t="shared" si="14"/>
        <v>1.4097</v>
      </c>
      <c r="CB56" s="210">
        <f t="shared" si="14"/>
        <v>1.4158999999999999</v>
      </c>
      <c r="CC56" s="210">
        <f t="shared" si="14"/>
        <v>1.304</v>
      </c>
      <c r="CD56" s="210">
        <f t="shared" si="14"/>
        <v>1.0116000000000001</v>
      </c>
      <c r="CE56" s="210">
        <f t="shared" si="13"/>
        <v>1</v>
      </c>
    </row>
    <row r="57" spans="1:83" outlineLevel="1" x14ac:dyDescent="0.6">
      <c r="A57" s="205">
        <v>5</v>
      </c>
      <c r="B57" s="206" t="s">
        <v>182</v>
      </c>
      <c r="C57" s="7"/>
      <c r="D57" s="1">
        <v>14</v>
      </c>
      <c r="E57" s="207">
        <v>25</v>
      </c>
      <c r="F57" s="209">
        <f t="shared" si="8"/>
        <v>0</v>
      </c>
      <c r="G57" s="209">
        <f t="shared" si="8"/>
        <v>0</v>
      </c>
      <c r="H57" s="209">
        <f t="shared" si="8"/>
        <v>0</v>
      </c>
      <c r="I57" s="209">
        <f t="shared" si="8"/>
        <v>5.3224</v>
      </c>
      <c r="J57" s="210">
        <f t="shared" si="8"/>
        <v>5.4561000000000002</v>
      </c>
      <c r="K57" s="210">
        <f t="shared" si="8"/>
        <v>4.6241000000000003</v>
      </c>
      <c r="L57" s="210">
        <f t="shared" si="8"/>
        <v>4.4965999999999999</v>
      </c>
      <c r="M57" s="210">
        <f t="shared" si="8"/>
        <v>4.6241000000000003</v>
      </c>
      <c r="N57" s="210">
        <f t="shared" si="8"/>
        <v>4.7076000000000002</v>
      </c>
      <c r="O57" s="210">
        <f t="shared" si="8"/>
        <v>4.6241000000000003</v>
      </c>
      <c r="P57" s="210">
        <f t="shared" si="8"/>
        <v>4.5278</v>
      </c>
      <c r="Q57" s="210">
        <f t="shared" si="8"/>
        <v>4.4504999999999999</v>
      </c>
      <c r="R57" s="210">
        <f t="shared" si="8"/>
        <v>4.4810999999999996</v>
      </c>
      <c r="S57" s="210">
        <f t="shared" si="8"/>
        <v>4.4965999999999999</v>
      </c>
      <c r="T57" s="210">
        <f t="shared" si="8"/>
        <v>4.4504999999999999</v>
      </c>
      <c r="U57" s="210">
        <f t="shared" si="8"/>
        <v>4.3906000000000001</v>
      </c>
      <c r="V57" s="210">
        <f t="shared" si="9"/>
        <v>4.3757999999999999</v>
      </c>
      <c r="W57" s="210">
        <f t="shared" si="9"/>
        <v>4.3467000000000002</v>
      </c>
      <c r="X57" s="210">
        <f t="shared" si="9"/>
        <v>4.2754000000000003</v>
      </c>
      <c r="Y57" s="210">
        <f t="shared" si="9"/>
        <v>4.1661000000000001</v>
      </c>
      <c r="Z57" s="210">
        <f t="shared" si="9"/>
        <v>4.1135999999999999</v>
      </c>
      <c r="AA57" s="210">
        <f t="shared" si="9"/>
        <v>4.1661000000000001</v>
      </c>
      <c r="AB57" s="210">
        <f t="shared" si="9"/>
        <v>4.1661000000000001</v>
      </c>
      <c r="AC57" s="210">
        <f t="shared" si="9"/>
        <v>4.1006</v>
      </c>
      <c r="AD57" s="210">
        <f t="shared" si="9"/>
        <v>3.9041999999999999</v>
      </c>
      <c r="AE57" s="210">
        <f t="shared" si="9"/>
        <v>3.7578999999999998</v>
      </c>
      <c r="AF57" s="210">
        <f t="shared" si="9"/>
        <v>3.6425000000000001</v>
      </c>
      <c r="AG57" s="210">
        <f t="shared" si="9"/>
        <v>3.4316</v>
      </c>
      <c r="AH57" s="210">
        <f t="shared" si="9"/>
        <v>3.0185</v>
      </c>
      <c r="AI57" s="210">
        <f t="shared" si="9"/>
        <v>2.8914</v>
      </c>
      <c r="AJ57" s="210">
        <f t="shared" si="9"/>
        <v>2.7863000000000002</v>
      </c>
      <c r="AK57" s="210">
        <f t="shared" si="9"/>
        <v>2.7109999999999999</v>
      </c>
      <c r="AL57" s="210">
        <f t="shared" si="10"/>
        <v>2.6776</v>
      </c>
      <c r="AM57" s="210">
        <f t="shared" si="10"/>
        <v>2.5821999999999998</v>
      </c>
      <c r="AN57" s="210">
        <f t="shared" si="10"/>
        <v>2.4238</v>
      </c>
      <c r="AO57" s="210">
        <f t="shared" si="10"/>
        <v>2.2717999999999998</v>
      </c>
      <c r="AP57" s="210">
        <f t="shared" si="10"/>
        <v>2.1377000000000002</v>
      </c>
      <c r="AQ57" s="210">
        <f t="shared" si="10"/>
        <v>2.0998000000000001</v>
      </c>
      <c r="AR57" s="210">
        <f t="shared" si="10"/>
        <v>2.0407000000000002</v>
      </c>
      <c r="AS57" s="210">
        <f t="shared" si="10"/>
        <v>1.9968999999999999</v>
      </c>
      <c r="AT57" s="210">
        <f t="shared" si="10"/>
        <v>2.0123000000000002</v>
      </c>
      <c r="AU57" s="210">
        <f t="shared" si="10"/>
        <v>2.06</v>
      </c>
      <c r="AV57" s="210">
        <f t="shared" si="10"/>
        <v>2.0312000000000001</v>
      </c>
      <c r="AW57" s="210">
        <f t="shared" si="10"/>
        <v>1.9787999999999999</v>
      </c>
      <c r="AX57" s="210">
        <f t="shared" si="10"/>
        <v>1.9492</v>
      </c>
      <c r="AY57" s="210">
        <f t="shared" si="10"/>
        <v>1.9064000000000001</v>
      </c>
      <c r="AZ57" s="210">
        <f t="shared" si="10"/>
        <v>1.879</v>
      </c>
      <c r="BA57" s="210">
        <f t="shared" si="10"/>
        <v>1.879</v>
      </c>
      <c r="BB57" s="210">
        <f t="shared" si="11"/>
        <v>1.8735999999999999</v>
      </c>
      <c r="BC57" s="210">
        <f t="shared" si="11"/>
        <v>1.8391999999999999</v>
      </c>
      <c r="BD57" s="210">
        <f t="shared" si="11"/>
        <v>1.8709</v>
      </c>
      <c r="BE57" s="210">
        <f t="shared" si="11"/>
        <v>1.8495999999999999</v>
      </c>
      <c r="BF57" s="210">
        <f t="shared" si="11"/>
        <v>1.8495999999999999</v>
      </c>
      <c r="BG57" s="210">
        <f t="shared" si="11"/>
        <v>1.879</v>
      </c>
      <c r="BH57" s="210">
        <f t="shared" si="11"/>
        <v>1.8444</v>
      </c>
      <c r="BI57" s="210">
        <f t="shared" si="11"/>
        <v>1.7863</v>
      </c>
      <c r="BJ57" s="210">
        <f t="shared" si="11"/>
        <v>1.7961</v>
      </c>
      <c r="BK57" s="210">
        <f t="shared" si="11"/>
        <v>1.7693000000000001</v>
      </c>
      <c r="BL57" s="210">
        <f t="shared" si="11"/>
        <v>1.7456</v>
      </c>
      <c r="BM57" s="210">
        <f t="shared" si="11"/>
        <v>1.6803999999999999</v>
      </c>
      <c r="BN57" s="210">
        <f t="shared" si="12"/>
        <v>1.5961000000000001</v>
      </c>
      <c r="BO57" s="210">
        <f t="shared" si="12"/>
        <v>1.5768</v>
      </c>
      <c r="BP57" s="210">
        <f t="shared" si="12"/>
        <v>1.5005999999999999</v>
      </c>
      <c r="BQ57" s="210">
        <f t="shared" si="12"/>
        <v>1.5524</v>
      </c>
      <c r="BR57" s="210">
        <f t="shared" si="12"/>
        <v>1.5396000000000001</v>
      </c>
      <c r="BS57" s="210">
        <f t="shared" si="12"/>
        <v>1.4684999999999999</v>
      </c>
      <c r="BT57" s="210">
        <f t="shared" si="12"/>
        <v>1.4489000000000001</v>
      </c>
      <c r="BU57" s="210">
        <f t="shared" si="12"/>
        <v>1.4473</v>
      </c>
      <c r="BV57" s="210">
        <f t="shared" si="12"/>
        <v>1.4570000000000001</v>
      </c>
      <c r="BW57" s="210">
        <f t="shared" si="12"/>
        <v>1.4767999999999999</v>
      </c>
      <c r="BX57" s="210">
        <f t="shared" si="14"/>
        <v>1.4971000000000001</v>
      </c>
      <c r="BY57" s="210">
        <f t="shared" si="14"/>
        <v>1.4601999999999999</v>
      </c>
      <c r="BZ57" s="210">
        <f t="shared" si="14"/>
        <v>1.4267000000000001</v>
      </c>
      <c r="CA57" s="210">
        <f t="shared" si="14"/>
        <v>1.4097</v>
      </c>
      <c r="CB57" s="210">
        <f t="shared" si="14"/>
        <v>1.4158999999999999</v>
      </c>
      <c r="CC57" s="210">
        <f t="shared" si="14"/>
        <v>1.304</v>
      </c>
      <c r="CD57" s="210">
        <f t="shared" si="14"/>
        <v>1.0116000000000001</v>
      </c>
      <c r="CE57" s="210">
        <f t="shared" si="13"/>
        <v>1</v>
      </c>
    </row>
    <row r="58" spans="1:83" outlineLevel="1" x14ac:dyDescent="0.6">
      <c r="A58" s="205">
        <v>5</v>
      </c>
      <c r="B58" s="206" t="s">
        <v>183</v>
      </c>
      <c r="C58" s="7"/>
      <c r="D58" s="1">
        <v>4</v>
      </c>
      <c r="E58" s="207">
        <v>8</v>
      </c>
      <c r="F58" s="209">
        <f t="shared" si="8"/>
        <v>0</v>
      </c>
      <c r="G58" s="209">
        <f t="shared" si="8"/>
        <v>0</v>
      </c>
      <c r="H58" s="209">
        <f t="shared" si="8"/>
        <v>0</v>
      </c>
      <c r="I58" s="209">
        <f t="shared" si="8"/>
        <v>5.3224</v>
      </c>
      <c r="J58" s="210">
        <f t="shared" si="8"/>
        <v>5.4561000000000002</v>
      </c>
      <c r="K58" s="210">
        <f t="shared" si="8"/>
        <v>4.6241000000000003</v>
      </c>
      <c r="L58" s="210">
        <f t="shared" si="8"/>
        <v>4.4965999999999999</v>
      </c>
      <c r="M58" s="210">
        <f t="shared" si="8"/>
        <v>4.6241000000000003</v>
      </c>
      <c r="N58" s="210">
        <f t="shared" si="8"/>
        <v>4.7076000000000002</v>
      </c>
      <c r="O58" s="210">
        <f t="shared" si="8"/>
        <v>4.6241000000000003</v>
      </c>
      <c r="P58" s="210">
        <f t="shared" si="8"/>
        <v>4.5278</v>
      </c>
      <c r="Q58" s="210">
        <f t="shared" si="8"/>
        <v>4.4504999999999999</v>
      </c>
      <c r="R58" s="210">
        <f t="shared" si="8"/>
        <v>4.4810999999999996</v>
      </c>
      <c r="S58" s="210">
        <f t="shared" si="8"/>
        <v>4.4965999999999999</v>
      </c>
      <c r="T58" s="210">
        <f t="shared" si="8"/>
        <v>4.4504999999999999</v>
      </c>
      <c r="U58" s="210">
        <f t="shared" si="8"/>
        <v>4.3906000000000001</v>
      </c>
      <c r="V58" s="210">
        <f t="shared" si="9"/>
        <v>4.3757999999999999</v>
      </c>
      <c r="W58" s="210">
        <f t="shared" si="9"/>
        <v>4.3467000000000002</v>
      </c>
      <c r="X58" s="210">
        <f t="shared" si="9"/>
        <v>4.2754000000000003</v>
      </c>
      <c r="Y58" s="210">
        <f t="shared" si="9"/>
        <v>4.1661000000000001</v>
      </c>
      <c r="Z58" s="210">
        <f t="shared" si="9"/>
        <v>4.1135999999999999</v>
      </c>
      <c r="AA58" s="210">
        <f t="shared" si="9"/>
        <v>4.1661000000000001</v>
      </c>
      <c r="AB58" s="210">
        <f t="shared" si="9"/>
        <v>4.1661000000000001</v>
      </c>
      <c r="AC58" s="210">
        <f t="shared" si="9"/>
        <v>4.1006</v>
      </c>
      <c r="AD58" s="210">
        <f t="shared" si="9"/>
        <v>3.9041999999999999</v>
      </c>
      <c r="AE58" s="210">
        <f t="shared" si="9"/>
        <v>3.7578999999999998</v>
      </c>
      <c r="AF58" s="210">
        <f t="shared" si="9"/>
        <v>3.6425000000000001</v>
      </c>
      <c r="AG58" s="210">
        <f t="shared" si="9"/>
        <v>3.4316</v>
      </c>
      <c r="AH58" s="210">
        <f t="shared" si="9"/>
        <v>3.0185</v>
      </c>
      <c r="AI58" s="210">
        <f t="shared" si="9"/>
        <v>2.8914</v>
      </c>
      <c r="AJ58" s="210">
        <f t="shared" si="9"/>
        <v>2.7863000000000002</v>
      </c>
      <c r="AK58" s="210">
        <f t="shared" si="9"/>
        <v>2.7109999999999999</v>
      </c>
      <c r="AL58" s="210">
        <f t="shared" si="10"/>
        <v>2.6776</v>
      </c>
      <c r="AM58" s="210">
        <f t="shared" si="10"/>
        <v>2.5821999999999998</v>
      </c>
      <c r="AN58" s="210">
        <f t="shared" si="10"/>
        <v>2.4238</v>
      </c>
      <c r="AO58" s="210">
        <f t="shared" si="10"/>
        <v>2.2717999999999998</v>
      </c>
      <c r="AP58" s="210">
        <f t="shared" si="10"/>
        <v>2.1377000000000002</v>
      </c>
      <c r="AQ58" s="210">
        <f t="shared" si="10"/>
        <v>2.0998000000000001</v>
      </c>
      <c r="AR58" s="210">
        <f t="shared" si="10"/>
        <v>2.0407000000000002</v>
      </c>
      <c r="AS58" s="210">
        <f t="shared" si="10"/>
        <v>1.9968999999999999</v>
      </c>
      <c r="AT58" s="210">
        <f t="shared" si="10"/>
        <v>2.0123000000000002</v>
      </c>
      <c r="AU58" s="210">
        <f t="shared" si="10"/>
        <v>2.06</v>
      </c>
      <c r="AV58" s="210">
        <f t="shared" si="10"/>
        <v>2.0312000000000001</v>
      </c>
      <c r="AW58" s="210">
        <f t="shared" si="10"/>
        <v>1.9787999999999999</v>
      </c>
      <c r="AX58" s="210">
        <f t="shared" si="10"/>
        <v>1.9492</v>
      </c>
      <c r="AY58" s="210">
        <f t="shared" si="10"/>
        <v>1.9064000000000001</v>
      </c>
      <c r="AZ58" s="210">
        <f t="shared" si="10"/>
        <v>1.879</v>
      </c>
      <c r="BA58" s="210">
        <f t="shared" si="10"/>
        <v>1.879</v>
      </c>
      <c r="BB58" s="210">
        <f t="shared" si="11"/>
        <v>1.8735999999999999</v>
      </c>
      <c r="BC58" s="210">
        <f t="shared" si="11"/>
        <v>1.8391999999999999</v>
      </c>
      <c r="BD58" s="210">
        <f t="shared" si="11"/>
        <v>1.8709</v>
      </c>
      <c r="BE58" s="210">
        <f t="shared" si="11"/>
        <v>1.8495999999999999</v>
      </c>
      <c r="BF58" s="210">
        <f t="shared" si="11"/>
        <v>1.8495999999999999</v>
      </c>
      <c r="BG58" s="210">
        <f t="shared" si="11"/>
        <v>1.879</v>
      </c>
      <c r="BH58" s="210">
        <f t="shared" si="11"/>
        <v>1.8444</v>
      </c>
      <c r="BI58" s="210">
        <f t="shared" si="11"/>
        <v>1.7863</v>
      </c>
      <c r="BJ58" s="210">
        <f t="shared" si="11"/>
        <v>1.7961</v>
      </c>
      <c r="BK58" s="210">
        <f t="shared" si="11"/>
        <v>1.7693000000000001</v>
      </c>
      <c r="BL58" s="210">
        <f t="shared" si="11"/>
        <v>1.7456</v>
      </c>
      <c r="BM58" s="210">
        <f t="shared" si="11"/>
        <v>1.6803999999999999</v>
      </c>
      <c r="BN58" s="210">
        <f t="shared" si="12"/>
        <v>1.5961000000000001</v>
      </c>
      <c r="BO58" s="210">
        <f t="shared" si="12"/>
        <v>1.5768</v>
      </c>
      <c r="BP58" s="210">
        <f t="shared" si="12"/>
        <v>1.5005999999999999</v>
      </c>
      <c r="BQ58" s="210">
        <f t="shared" si="12"/>
        <v>1.5524</v>
      </c>
      <c r="BR58" s="210">
        <f t="shared" si="12"/>
        <v>1.5396000000000001</v>
      </c>
      <c r="BS58" s="210">
        <f t="shared" si="12"/>
        <v>1.4684999999999999</v>
      </c>
      <c r="BT58" s="210">
        <f t="shared" si="12"/>
        <v>1.4489000000000001</v>
      </c>
      <c r="BU58" s="210">
        <f t="shared" si="12"/>
        <v>1.4473</v>
      </c>
      <c r="BV58" s="210">
        <f t="shared" si="12"/>
        <v>1.4570000000000001</v>
      </c>
      <c r="BW58" s="210">
        <f t="shared" si="12"/>
        <v>1.4767999999999999</v>
      </c>
      <c r="BX58" s="210">
        <f t="shared" si="14"/>
        <v>1.4971000000000001</v>
      </c>
      <c r="BY58" s="210">
        <f t="shared" si="14"/>
        <v>1.4601999999999999</v>
      </c>
      <c r="BZ58" s="210">
        <f t="shared" si="14"/>
        <v>1.4267000000000001</v>
      </c>
      <c r="CA58" s="210">
        <f t="shared" si="14"/>
        <v>1.4097</v>
      </c>
      <c r="CB58" s="210">
        <f t="shared" si="14"/>
        <v>1.4158999999999999</v>
      </c>
      <c r="CC58" s="210">
        <f t="shared" si="14"/>
        <v>1.304</v>
      </c>
      <c r="CD58" s="210">
        <f t="shared" si="14"/>
        <v>1.0116000000000001</v>
      </c>
      <c r="CE58" s="210">
        <f t="shared" si="13"/>
        <v>1</v>
      </c>
    </row>
    <row r="59" spans="1:83" outlineLevel="1" x14ac:dyDescent="0.6">
      <c r="A59" s="205">
        <v>5</v>
      </c>
      <c r="B59" s="206" t="s">
        <v>184</v>
      </c>
      <c r="C59" s="7"/>
      <c r="D59" s="1">
        <v>3</v>
      </c>
      <c r="E59" s="207">
        <v>5</v>
      </c>
      <c r="F59" s="209">
        <f t="shared" si="8"/>
        <v>0</v>
      </c>
      <c r="G59" s="209">
        <f t="shared" si="8"/>
        <v>0</v>
      </c>
      <c r="H59" s="209">
        <f t="shared" si="8"/>
        <v>0</v>
      </c>
      <c r="I59" s="209">
        <f t="shared" si="8"/>
        <v>5.3224</v>
      </c>
      <c r="J59" s="210">
        <f t="shared" si="8"/>
        <v>5.4561000000000002</v>
      </c>
      <c r="K59" s="210">
        <f t="shared" si="8"/>
        <v>4.6241000000000003</v>
      </c>
      <c r="L59" s="210">
        <f t="shared" si="8"/>
        <v>4.4965999999999999</v>
      </c>
      <c r="M59" s="210">
        <f t="shared" si="8"/>
        <v>4.6241000000000003</v>
      </c>
      <c r="N59" s="210">
        <f t="shared" si="8"/>
        <v>4.7076000000000002</v>
      </c>
      <c r="O59" s="210">
        <f t="shared" si="8"/>
        <v>4.6241000000000003</v>
      </c>
      <c r="P59" s="210">
        <f t="shared" si="8"/>
        <v>4.5278</v>
      </c>
      <c r="Q59" s="210">
        <f t="shared" si="8"/>
        <v>4.4504999999999999</v>
      </c>
      <c r="R59" s="210">
        <f t="shared" si="8"/>
        <v>4.4810999999999996</v>
      </c>
      <c r="S59" s="210">
        <f t="shared" si="8"/>
        <v>4.4965999999999999</v>
      </c>
      <c r="T59" s="210">
        <f t="shared" si="8"/>
        <v>4.4504999999999999</v>
      </c>
      <c r="U59" s="210">
        <f t="shared" si="8"/>
        <v>4.3906000000000001</v>
      </c>
      <c r="V59" s="210">
        <f t="shared" si="9"/>
        <v>4.3757999999999999</v>
      </c>
      <c r="W59" s="210">
        <f t="shared" si="9"/>
        <v>4.3467000000000002</v>
      </c>
      <c r="X59" s="210">
        <f t="shared" si="9"/>
        <v>4.2754000000000003</v>
      </c>
      <c r="Y59" s="210">
        <f t="shared" si="9"/>
        <v>4.1661000000000001</v>
      </c>
      <c r="Z59" s="210">
        <f t="shared" si="9"/>
        <v>4.1135999999999999</v>
      </c>
      <c r="AA59" s="210">
        <f t="shared" si="9"/>
        <v>4.1661000000000001</v>
      </c>
      <c r="AB59" s="210">
        <f t="shared" si="9"/>
        <v>4.1661000000000001</v>
      </c>
      <c r="AC59" s="210">
        <f t="shared" si="9"/>
        <v>4.1006</v>
      </c>
      <c r="AD59" s="210">
        <f t="shared" si="9"/>
        <v>3.9041999999999999</v>
      </c>
      <c r="AE59" s="210">
        <f t="shared" si="9"/>
        <v>3.7578999999999998</v>
      </c>
      <c r="AF59" s="210">
        <f t="shared" si="9"/>
        <v>3.6425000000000001</v>
      </c>
      <c r="AG59" s="210">
        <f t="shared" si="9"/>
        <v>3.4316</v>
      </c>
      <c r="AH59" s="210">
        <f t="shared" si="9"/>
        <v>3.0185</v>
      </c>
      <c r="AI59" s="210">
        <f t="shared" si="9"/>
        <v>2.8914</v>
      </c>
      <c r="AJ59" s="210">
        <f t="shared" si="9"/>
        <v>2.7863000000000002</v>
      </c>
      <c r="AK59" s="210">
        <f t="shared" si="9"/>
        <v>2.7109999999999999</v>
      </c>
      <c r="AL59" s="210">
        <f t="shared" si="10"/>
        <v>2.6776</v>
      </c>
      <c r="AM59" s="210">
        <f t="shared" si="10"/>
        <v>2.5821999999999998</v>
      </c>
      <c r="AN59" s="210">
        <f t="shared" si="10"/>
        <v>2.4238</v>
      </c>
      <c r="AO59" s="210">
        <f t="shared" si="10"/>
        <v>2.2717999999999998</v>
      </c>
      <c r="AP59" s="210">
        <f t="shared" si="10"/>
        <v>2.1377000000000002</v>
      </c>
      <c r="AQ59" s="210">
        <f t="shared" si="10"/>
        <v>2.0998000000000001</v>
      </c>
      <c r="AR59" s="210">
        <f t="shared" si="10"/>
        <v>2.0407000000000002</v>
      </c>
      <c r="AS59" s="210">
        <f t="shared" si="10"/>
        <v>1.9968999999999999</v>
      </c>
      <c r="AT59" s="210">
        <f t="shared" si="10"/>
        <v>2.0123000000000002</v>
      </c>
      <c r="AU59" s="210">
        <f t="shared" si="10"/>
        <v>2.06</v>
      </c>
      <c r="AV59" s="210">
        <f t="shared" si="10"/>
        <v>2.0312000000000001</v>
      </c>
      <c r="AW59" s="210">
        <f t="shared" si="10"/>
        <v>1.9787999999999999</v>
      </c>
      <c r="AX59" s="210">
        <f t="shared" si="10"/>
        <v>1.9492</v>
      </c>
      <c r="AY59" s="210">
        <f t="shared" si="10"/>
        <v>1.9064000000000001</v>
      </c>
      <c r="AZ59" s="210">
        <f t="shared" si="10"/>
        <v>1.879</v>
      </c>
      <c r="BA59" s="210">
        <f t="shared" si="10"/>
        <v>1.879</v>
      </c>
      <c r="BB59" s="210">
        <f t="shared" si="11"/>
        <v>1.8735999999999999</v>
      </c>
      <c r="BC59" s="210">
        <f t="shared" si="11"/>
        <v>1.8391999999999999</v>
      </c>
      <c r="BD59" s="210">
        <f t="shared" si="11"/>
        <v>1.8709</v>
      </c>
      <c r="BE59" s="210">
        <f t="shared" si="11"/>
        <v>1.8495999999999999</v>
      </c>
      <c r="BF59" s="210">
        <f t="shared" si="11"/>
        <v>1.8495999999999999</v>
      </c>
      <c r="BG59" s="210">
        <f t="shared" si="11"/>
        <v>1.879</v>
      </c>
      <c r="BH59" s="210">
        <f t="shared" si="11"/>
        <v>1.8444</v>
      </c>
      <c r="BI59" s="210">
        <f t="shared" si="11"/>
        <v>1.7863</v>
      </c>
      <c r="BJ59" s="210">
        <f t="shared" si="11"/>
        <v>1.7961</v>
      </c>
      <c r="BK59" s="210">
        <f t="shared" si="11"/>
        <v>1.7693000000000001</v>
      </c>
      <c r="BL59" s="210">
        <f t="shared" si="11"/>
        <v>1.7456</v>
      </c>
      <c r="BM59" s="210">
        <f t="shared" si="11"/>
        <v>1.6803999999999999</v>
      </c>
      <c r="BN59" s="210">
        <f t="shared" si="12"/>
        <v>1.5961000000000001</v>
      </c>
      <c r="BO59" s="210">
        <f t="shared" si="12"/>
        <v>1.5768</v>
      </c>
      <c r="BP59" s="210">
        <f t="shared" si="12"/>
        <v>1.5005999999999999</v>
      </c>
      <c r="BQ59" s="210">
        <f t="shared" si="12"/>
        <v>1.5524</v>
      </c>
      <c r="BR59" s="210">
        <f t="shared" si="12"/>
        <v>1.5396000000000001</v>
      </c>
      <c r="BS59" s="210">
        <f t="shared" si="12"/>
        <v>1.4684999999999999</v>
      </c>
      <c r="BT59" s="210">
        <f t="shared" si="12"/>
        <v>1.4489000000000001</v>
      </c>
      <c r="BU59" s="210">
        <f t="shared" si="12"/>
        <v>1.4473</v>
      </c>
      <c r="BV59" s="210">
        <f t="shared" si="12"/>
        <v>1.4570000000000001</v>
      </c>
      <c r="BW59" s="210">
        <f t="shared" si="12"/>
        <v>1.4767999999999999</v>
      </c>
      <c r="BX59" s="210">
        <f t="shared" si="14"/>
        <v>1.4971000000000001</v>
      </c>
      <c r="BY59" s="210">
        <f t="shared" si="14"/>
        <v>1.4601999999999999</v>
      </c>
      <c r="BZ59" s="210">
        <f t="shared" si="14"/>
        <v>1.4267000000000001</v>
      </c>
      <c r="CA59" s="210">
        <f t="shared" si="14"/>
        <v>1.4097</v>
      </c>
      <c r="CB59" s="210">
        <f t="shared" si="14"/>
        <v>1.4158999999999999</v>
      </c>
      <c r="CC59" s="210">
        <f t="shared" si="14"/>
        <v>1.304</v>
      </c>
      <c r="CD59" s="210">
        <f t="shared" si="14"/>
        <v>1.0116000000000001</v>
      </c>
      <c r="CE59" s="210">
        <f t="shared" si="13"/>
        <v>1</v>
      </c>
    </row>
    <row r="60" spans="1:83" outlineLevel="1" x14ac:dyDescent="0.6">
      <c r="A60" s="205">
        <v>5</v>
      </c>
      <c r="B60" s="206" t="s">
        <v>185</v>
      </c>
      <c r="C60" s="7"/>
      <c r="D60" s="1">
        <v>5</v>
      </c>
      <c r="E60" s="207">
        <v>5</v>
      </c>
      <c r="F60" s="209">
        <f t="shared" si="8"/>
        <v>0</v>
      </c>
      <c r="G60" s="209">
        <f t="shared" si="8"/>
        <v>0</v>
      </c>
      <c r="H60" s="209">
        <f t="shared" si="8"/>
        <v>0</v>
      </c>
      <c r="I60" s="209">
        <f t="shared" si="8"/>
        <v>5.3224</v>
      </c>
      <c r="J60" s="210">
        <f t="shared" si="8"/>
        <v>5.4561000000000002</v>
      </c>
      <c r="K60" s="210">
        <f t="shared" si="8"/>
        <v>4.6241000000000003</v>
      </c>
      <c r="L60" s="210">
        <f t="shared" si="8"/>
        <v>4.4965999999999999</v>
      </c>
      <c r="M60" s="210">
        <f t="shared" si="8"/>
        <v>4.6241000000000003</v>
      </c>
      <c r="N60" s="210">
        <f t="shared" si="8"/>
        <v>4.7076000000000002</v>
      </c>
      <c r="O60" s="210">
        <f t="shared" si="8"/>
        <v>4.6241000000000003</v>
      </c>
      <c r="P60" s="210">
        <f t="shared" si="8"/>
        <v>4.5278</v>
      </c>
      <c r="Q60" s="210">
        <f t="shared" si="8"/>
        <v>4.4504999999999999</v>
      </c>
      <c r="R60" s="210">
        <f t="shared" si="8"/>
        <v>4.4810999999999996</v>
      </c>
      <c r="S60" s="210">
        <f t="shared" si="8"/>
        <v>4.4965999999999999</v>
      </c>
      <c r="T60" s="210">
        <f t="shared" si="8"/>
        <v>4.4504999999999999</v>
      </c>
      <c r="U60" s="210">
        <f t="shared" si="8"/>
        <v>4.3906000000000001</v>
      </c>
      <c r="V60" s="210">
        <f t="shared" si="9"/>
        <v>4.3757999999999999</v>
      </c>
      <c r="W60" s="210">
        <f t="shared" si="9"/>
        <v>4.3467000000000002</v>
      </c>
      <c r="X60" s="210">
        <f t="shared" si="9"/>
        <v>4.2754000000000003</v>
      </c>
      <c r="Y60" s="210">
        <f t="shared" si="9"/>
        <v>4.1661000000000001</v>
      </c>
      <c r="Z60" s="210">
        <f t="shared" si="9"/>
        <v>4.1135999999999999</v>
      </c>
      <c r="AA60" s="210">
        <f t="shared" si="9"/>
        <v>4.1661000000000001</v>
      </c>
      <c r="AB60" s="210">
        <f t="shared" si="9"/>
        <v>4.1661000000000001</v>
      </c>
      <c r="AC60" s="210">
        <f t="shared" si="9"/>
        <v>4.1006</v>
      </c>
      <c r="AD60" s="210">
        <f t="shared" si="9"/>
        <v>3.9041999999999999</v>
      </c>
      <c r="AE60" s="210">
        <f t="shared" si="9"/>
        <v>3.7578999999999998</v>
      </c>
      <c r="AF60" s="210">
        <f t="shared" si="9"/>
        <v>3.6425000000000001</v>
      </c>
      <c r="AG60" s="210">
        <f t="shared" si="9"/>
        <v>3.4316</v>
      </c>
      <c r="AH60" s="210">
        <f t="shared" si="9"/>
        <v>3.0185</v>
      </c>
      <c r="AI60" s="210">
        <f t="shared" si="9"/>
        <v>2.8914</v>
      </c>
      <c r="AJ60" s="210">
        <f t="shared" si="9"/>
        <v>2.7863000000000002</v>
      </c>
      <c r="AK60" s="210">
        <f t="shared" si="9"/>
        <v>2.7109999999999999</v>
      </c>
      <c r="AL60" s="210">
        <f t="shared" si="10"/>
        <v>2.6776</v>
      </c>
      <c r="AM60" s="210">
        <f t="shared" si="10"/>
        <v>2.5821999999999998</v>
      </c>
      <c r="AN60" s="210">
        <f t="shared" si="10"/>
        <v>2.4238</v>
      </c>
      <c r="AO60" s="210">
        <f t="shared" si="10"/>
        <v>2.2717999999999998</v>
      </c>
      <c r="AP60" s="210">
        <f t="shared" si="10"/>
        <v>2.1377000000000002</v>
      </c>
      <c r="AQ60" s="210">
        <f t="shared" si="10"/>
        <v>2.0998000000000001</v>
      </c>
      <c r="AR60" s="210">
        <f t="shared" si="10"/>
        <v>2.0407000000000002</v>
      </c>
      <c r="AS60" s="210">
        <f t="shared" si="10"/>
        <v>1.9968999999999999</v>
      </c>
      <c r="AT60" s="210">
        <f t="shared" si="10"/>
        <v>2.0123000000000002</v>
      </c>
      <c r="AU60" s="210">
        <f t="shared" si="10"/>
        <v>2.06</v>
      </c>
      <c r="AV60" s="210">
        <f t="shared" si="10"/>
        <v>2.0312000000000001</v>
      </c>
      <c r="AW60" s="210">
        <f t="shared" si="10"/>
        <v>1.9787999999999999</v>
      </c>
      <c r="AX60" s="210">
        <f t="shared" si="10"/>
        <v>1.9492</v>
      </c>
      <c r="AY60" s="210">
        <f t="shared" si="10"/>
        <v>1.9064000000000001</v>
      </c>
      <c r="AZ60" s="210">
        <f t="shared" si="10"/>
        <v>1.879</v>
      </c>
      <c r="BA60" s="210">
        <f t="shared" si="10"/>
        <v>1.879</v>
      </c>
      <c r="BB60" s="210">
        <f t="shared" si="11"/>
        <v>1.8735999999999999</v>
      </c>
      <c r="BC60" s="210">
        <f t="shared" si="11"/>
        <v>1.8391999999999999</v>
      </c>
      <c r="BD60" s="210">
        <f t="shared" si="11"/>
        <v>1.8709</v>
      </c>
      <c r="BE60" s="210">
        <f t="shared" si="11"/>
        <v>1.8495999999999999</v>
      </c>
      <c r="BF60" s="210">
        <f t="shared" si="11"/>
        <v>1.8495999999999999</v>
      </c>
      <c r="BG60" s="210">
        <f t="shared" si="11"/>
        <v>1.879</v>
      </c>
      <c r="BH60" s="210">
        <f t="shared" si="11"/>
        <v>1.8444</v>
      </c>
      <c r="BI60" s="210">
        <f t="shared" si="11"/>
        <v>1.7863</v>
      </c>
      <c r="BJ60" s="210">
        <f t="shared" si="11"/>
        <v>1.7961</v>
      </c>
      <c r="BK60" s="210">
        <f t="shared" si="11"/>
        <v>1.7693000000000001</v>
      </c>
      <c r="BL60" s="210">
        <f t="shared" si="11"/>
        <v>1.7456</v>
      </c>
      <c r="BM60" s="210">
        <f t="shared" si="11"/>
        <v>1.6803999999999999</v>
      </c>
      <c r="BN60" s="210">
        <f t="shared" si="12"/>
        <v>1.5961000000000001</v>
      </c>
      <c r="BO60" s="210">
        <f t="shared" si="12"/>
        <v>1.5768</v>
      </c>
      <c r="BP60" s="210">
        <f t="shared" si="12"/>
        <v>1.5005999999999999</v>
      </c>
      <c r="BQ60" s="210">
        <f t="shared" si="12"/>
        <v>1.5524</v>
      </c>
      <c r="BR60" s="210">
        <f t="shared" si="12"/>
        <v>1.5396000000000001</v>
      </c>
      <c r="BS60" s="210">
        <f t="shared" si="12"/>
        <v>1.4684999999999999</v>
      </c>
      <c r="BT60" s="210">
        <f t="shared" si="12"/>
        <v>1.4489000000000001</v>
      </c>
      <c r="BU60" s="210">
        <f t="shared" si="12"/>
        <v>1.4473</v>
      </c>
      <c r="BV60" s="210">
        <f t="shared" si="12"/>
        <v>1.4570000000000001</v>
      </c>
      <c r="BW60" s="210">
        <f t="shared" si="12"/>
        <v>1.4767999999999999</v>
      </c>
      <c r="BX60" s="210">
        <f t="shared" si="14"/>
        <v>1.4971000000000001</v>
      </c>
      <c r="BY60" s="210">
        <f t="shared" si="14"/>
        <v>1.4601999999999999</v>
      </c>
      <c r="BZ60" s="210">
        <f t="shared" si="14"/>
        <v>1.4267000000000001</v>
      </c>
      <c r="CA60" s="210">
        <f t="shared" si="14"/>
        <v>1.4097</v>
      </c>
      <c r="CB60" s="210">
        <f t="shared" si="14"/>
        <v>1.4158999999999999</v>
      </c>
      <c r="CC60" s="210">
        <f t="shared" si="14"/>
        <v>1.304</v>
      </c>
      <c r="CD60" s="210">
        <f t="shared" si="14"/>
        <v>1.0116000000000001</v>
      </c>
      <c r="CE60" s="210">
        <f t="shared" si="13"/>
        <v>1</v>
      </c>
    </row>
    <row r="61" spans="1:83" outlineLevel="1" x14ac:dyDescent="0.6">
      <c r="A61" s="205">
        <v>5</v>
      </c>
      <c r="B61" s="206" t="s">
        <v>186</v>
      </c>
      <c r="C61" s="7"/>
      <c r="D61" s="1">
        <v>8</v>
      </c>
      <c r="E61" s="207">
        <v>8</v>
      </c>
      <c r="F61" s="209">
        <f t="shared" si="8"/>
        <v>0</v>
      </c>
      <c r="G61" s="209">
        <f t="shared" si="8"/>
        <v>0</v>
      </c>
      <c r="H61" s="209">
        <f t="shared" si="8"/>
        <v>0</v>
      </c>
      <c r="I61" s="209">
        <f t="shared" si="8"/>
        <v>5.3224</v>
      </c>
      <c r="J61" s="210">
        <f t="shared" si="8"/>
        <v>5.4561000000000002</v>
      </c>
      <c r="K61" s="210">
        <f t="shared" si="8"/>
        <v>4.6241000000000003</v>
      </c>
      <c r="L61" s="210">
        <f t="shared" si="8"/>
        <v>4.4965999999999999</v>
      </c>
      <c r="M61" s="210">
        <f t="shared" si="8"/>
        <v>4.6241000000000003</v>
      </c>
      <c r="N61" s="210">
        <f t="shared" si="8"/>
        <v>4.7076000000000002</v>
      </c>
      <c r="O61" s="210">
        <f t="shared" si="8"/>
        <v>4.6241000000000003</v>
      </c>
      <c r="P61" s="210">
        <f t="shared" si="8"/>
        <v>4.5278</v>
      </c>
      <c r="Q61" s="210">
        <f t="shared" si="8"/>
        <v>4.4504999999999999</v>
      </c>
      <c r="R61" s="210">
        <f t="shared" si="8"/>
        <v>4.4810999999999996</v>
      </c>
      <c r="S61" s="210">
        <f t="shared" si="8"/>
        <v>4.4965999999999999</v>
      </c>
      <c r="T61" s="210">
        <f t="shared" si="8"/>
        <v>4.4504999999999999</v>
      </c>
      <c r="U61" s="210">
        <f t="shared" si="8"/>
        <v>4.3906000000000001</v>
      </c>
      <c r="V61" s="210">
        <f t="shared" si="9"/>
        <v>4.3757999999999999</v>
      </c>
      <c r="W61" s="210">
        <f t="shared" si="9"/>
        <v>4.3467000000000002</v>
      </c>
      <c r="X61" s="210">
        <f t="shared" si="9"/>
        <v>4.2754000000000003</v>
      </c>
      <c r="Y61" s="210">
        <f t="shared" si="9"/>
        <v>4.1661000000000001</v>
      </c>
      <c r="Z61" s="210">
        <f t="shared" si="9"/>
        <v>4.1135999999999999</v>
      </c>
      <c r="AA61" s="210">
        <f t="shared" si="9"/>
        <v>4.1661000000000001</v>
      </c>
      <c r="AB61" s="210">
        <f t="shared" si="9"/>
        <v>4.1661000000000001</v>
      </c>
      <c r="AC61" s="210">
        <f t="shared" si="9"/>
        <v>4.1006</v>
      </c>
      <c r="AD61" s="210">
        <f t="shared" si="9"/>
        <v>3.9041999999999999</v>
      </c>
      <c r="AE61" s="210">
        <f t="shared" si="9"/>
        <v>3.7578999999999998</v>
      </c>
      <c r="AF61" s="210">
        <f t="shared" si="9"/>
        <v>3.6425000000000001</v>
      </c>
      <c r="AG61" s="210">
        <f t="shared" si="9"/>
        <v>3.4316</v>
      </c>
      <c r="AH61" s="210">
        <f t="shared" si="9"/>
        <v>3.0185</v>
      </c>
      <c r="AI61" s="210">
        <f t="shared" si="9"/>
        <v>2.8914</v>
      </c>
      <c r="AJ61" s="210">
        <f t="shared" si="9"/>
        <v>2.7863000000000002</v>
      </c>
      <c r="AK61" s="210">
        <f t="shared" si="9"/>
        <v>2.7109999999999999</v>
      </c>
      <c r="AL61" s="210">
        <f t="shared" si="10"/>
        <v>2.6776</v>
      </c>
      <c r="AM61" s="210">
        <f t="shared" si="10"/>
        <v>2.5821999999999998</v>
      </c>
      <c r="AN61" s="210">
        <f t="shared" si="10"/>
        <v>2.4238</v>
      </c>
      <c r="AO61" s="210">
        <f t="shared" si="10"/>
        <v>2.2717999999999998</v>
      </c>
      <c r="AP61" s="210">
        <f t="shared" si="10"/>
        <v>2.1377000000000002</v>
      </c>
      <c r="AQ61" s="210">
        <f t="shared" si="10"/>
        <v>2.0998000000000001</v>
      </c>
      <c r="AR61" s="210">
        <f t="shared" si="10"/>
        <v>2.0407000000000002</v>
      </c>
      <c r="AS61" s="210">
        <f t="shared" si="10"/>
        <v>1.9968999999999999</v>
      </c>
      <c r="AT61" s="210">
        <f t="shared" si="10"/>
        <v>2.0123000000000002</v>
      </c>
      <c r="AU61" s="210">
        <f t="shared" si="10"/>
        <v>2.06</v>
      </c>
      <c r="AV61" s="210">
        <f t="shared" si="10"/>
        <v>2.0312000000000001</v>
      </c>
      <c r="AW61" s="210">
        <f t="shared" si="10"/>
        <v>1.9787999999999999</v>
      </c>
      <c r="AX61" s="210">
        <f t="shared" si="10"/>
        <v>1.9492</v>
      </c>
      <c r="AY61" s="210">
        <f t="shared" si="10"/>
        <v>1.9064000000000001</v>
      </c>
      <c r="AZ61" s="210">
        <f t="shared" si="10"/>
        <v>1.879</v>
      </c>
      <c r="BA61" s="210">
        <f t="shared" si="10"/>
        <v>1.879</v>
      </c>
      <c r="BB61" s="210">
        <f t="shared" si="11"/>
        <v>1.8735999999999999</v>
      </c>
      <c r="BC61" s="210">
        <f t="shared" si="11"/>
        <v>1.8391999999999999</v>
      </c>
      <c r="BD61" s="210">
        <f t="shared" si="11"/>
        <v>1.8709</v>
      </c>
      <c r="BE61" s="210">
        <f t="shared" si="11"/>
        <v>1.8495999999999999</v>
      </c>
      <c r="BF61" s="210">
        <f t="shared" si="11"/>
        <v>1.8495999999999999</v>
      </c>
      <c r="BG61" s="210">
        <f t="shared" si="11"/>
        <v>1.879</v>
      </c>
      <c r="BH61" s="210">
        <f t="shared" si="11"/>
        <v>1.8444</v>
      </c>
      <c r="BI61" s="210">
        <f t="shared" si="11"/>
        <v>1.7863</v>
      </c>
      <c r="BJ61" s="210">
        <f t="shared" si="11"/>
        <v>1.7961</v>
      </c>
      <c r="BK61" s="210">
        <f t="shared" si="11"/>
        <v>1.7693000000000001</v>
      </c>
      <c r="BL61" s="210">
        <f t="shared" si="11"/>
        <v>1.7456</v>
      </c>
      <c r="BM61" s="210">
        <f t="shared" si="11"/>
        <v>1.6803999999999999</v>
      </c>
      <c r="BN61" s="210">
        <f t="shared" si="12"/>
        <v>1.5961000000000001</v>
      </c>
      <c r="BO61" s="210">
        <f t="shared" si="12"/>
        <v>1.5768</v>
      </c>
      <c r="BP61" s="210">
        <f t="shared" si="12"/>
        <v>1.5005999999999999</v>
      </c>
      <c r="BQ61" s="210">
        <f t="shared" si="12"/>
        <v>1.5524</v>
      </c>
      <c r="BR61" s="210">
        <f t="shared" si="12"/>
        <v>1.5396000000000001</v>
      </c>
      <c r="BS61" s="210">
        <f t="shared" si="12"/>
        <v>1.4684999999999999</v>
      </c>
      <c r="BT61" s="210">
        <f t="shared" si="12"/>
        <v>1.4489000000000001</v>
      </c>
      <c r="BU61" s="210">
        <f t="shared" si="12"/>
        <v>1.4473</v>
      </c>
      <c r="BV61" s="210">
        <f t="shared" si="12"/>
        <v>1.4570000000000001</v>
      </c>
      <c r="BW61" s="210">
        <f t="shared" si="12"/>
        <v>1.4767999999999999</v>
      </c>
      <c r="BX61" s="210">
        <f t="shared" si="14"/>
        <v>1.4971000000000001</v>
      </c>
      <c r="BY61" s="210">
        <f t="shared" si="14"/>
        <v>1.4601999999999999</v>
      </c>
      <c r="BZ61" s="210">
        <f t="shared" si="14"/>
        <v>1.4267000000000001</v>
      </c>
      <c r="CA61" s="210">
        <f t="shared" si="14"/>
        <v>1.4097</v>
      </c>
      <c r="CB61" s="210">
        <f t="shared" si="14"/>
        <v>1.4158999999999999</v>
      </c>
      <c r="CC61" s="210">
        <f t="shared" si="14"/>
        <v>1.304</v>
      </c>
      <c r="CD61" s="210">
        <f t="shared" si="14"/>
        <v>1.0116000000000001</v>
      </c>
      <c r="CE61" s="210">
        <f t="shared" si="13"/>
        <v>1</v>
      </c>
    </row>
    <row r="62" spans="1:83" outlineLevel="1" x14ac:dyDescent="0.6">
      <c r="A62" s="205">
        <v>3</v>
      </c>
      <c r="B62" s="206" t="s">
        <v>336</v>
      </c>
      <c r="C62" s="7"/>
      <c r="D62" s="1">
        <v>40</v>
      </c>
      <c r="E62" s="207">
        <v>50</v>
      </c>
      <c r="F62" s="209">
        <f>VLOOKUP($A62,$A$11:$CE$15,F$49)</f>
        <v>0</v>
      </c>
      <c r="G62" s="209">
        <f t="shared" si="8"/>
        <v>0</v>
      </c>
      <c r="H62" s="209">
        <f t="shared" si="8"/>
        <v>0</v>
      </c>
      <c r="I62" s="209">
        <f t="shared" si="8"/>
        <v>0</v>
      </c>
      <c r="J62" s="210">
        <f t="shared" si="8"/>
        <v>0</v>
      </c>
      <c r="K62" s="210">
        <f t="shared" si="8"/>
        <v>0</v>
      </c>
      <c r="L62" s="210">
        <f t="shared" si="8"/>
        <v>0</v>
      </c>
      <c r="M62" s="210">
        <f t="shared" si="8"/>
        <v>0</v>
      </c>
      <c r="N62" s="210">
        <f t="shared" si="8"/>
        <v>0</v>
      </c>
      <c r="O62" s="210">
        <f t="shared" si="8"/>
        <v>0</v>
      </c>
      <c r="P62" s="210">
        <f t="shared" si="8"/>
        <v>0</v>
      </c>
      <c r="Q62" s="210">
        <f t="shared" si="8"/>
        <v>0</v>
      </c>
      <c r="R62" s="210">
        <f t="shared" si="8"/>
        <v>3.8855</v>
      </c>
      <c r="S62" s="210">
        <f t="shared" si="8"/>
        <v>3.8052999999999999</v>
      </c>
      <c r="T62" s="210">
        <f t="shared" si="8"/>
        <v>3.6543999999999999</v>
      </c>
      <c r="U62" s="210">
        <f t="shared" si="8"/>
        <v>3.5832999999999999</v>
      </c>
      <c r="V62" s="210">
        <f t="shared" si="9"/>
        <v>3.5150000000000001</v>
      </c>
      <c r="W62" s="210">
        <f t="shared" si="9"/>
        <v>3.5537000000000001</v>
      </c>
      <c r="X62" s="210">
        <f t="shared" si="9"/>
        <v>3.4127000000000001</v>
      </c>
      <c r="Y62" s="210">
        <f t="shared" si="9"/>
        <v>3.2740999999999998</v>
      </c>
      <c r="Z62" s="210">
        <f t="shared" si="9"/>
        <v>3.0788000000000002</v>
      </c>
      <c r="AA62" s="210">
        <f t="shared" si="9"/>
        <v>3.4037000000000002</v>
      </c>
      <c r="AB62" s="210">
        <f t="shared" si="9"/>
        <v>3.4584000000000001</v>
      </c>
      <c r="AC62" s="210">
        <f t="shared" si="9"/>
        <v>3.1930999999999998</v>
      </c>
      <c r="AD62" s="210">
        <f t="shared" si="9"/>
        <v>2.8731</v>
      </c>
      <c r="AE62" s="210">
        <f t="shared" si="9"/>
        <v>2.9119999999999999</v>
      </c>
      <c r="AF62" s="210">
        <f t="shared" si="9"/>
        <v>2.9318</v>
      </c>
      <c r="AG62" s="210">
        <f t="shared" si="9"/>
        <v>2.8105000000000002</v>
      </c>
      <c r="AH62" s="210">
        <f t="shared" si="9"/>
        <v>2.6326999999999998</v>
      </c>
      <c r="AI62" s="210">
        <f t="shared" si="9"/>
        <v>2.7564000000000002</v>
      </c>
      <c r="AJ62" s="210">
        <f t="shared" si="9"/>
        <v>2.6652999999999998</v>
      </c>
      <c r="AK62" s="210">
        <f t="shared" si="9"/>
        <v>2.6326999999999998</v>
      </c>
      <c r="AL62" s="210">
        <f t="shared" si="10"/>
        <v>2.6598000000000002</v>
      </c>
      <c r="AM62" s="210">
        <f t="shared" si="10"/>
        <v>2.4712999999999998</v>
      </c>
      <c r="AN62" s="210">
        <f t="shared" si="10"/>
        <v>2.2395999999999998</v>
      </c>
      <c r="AO62" s="210">
        <f t="shared" si="10"/>
        <v>2.1286999999999998</v>
      </c>
      <c r="AP62" s="210">
        <f t="shared" si="10"/>
        <v>2.0706000000000002</v>
      </c>
      <c r="AQ62" s="210">
        <f t="shared" si="10"/>
        <v>2.0706000000000002</v>
      </c>
      <c r="AR62" s="210">
        <f t="shared" si="10"/>
        <v>2.0672999999999999</v>
      </c>
      <c r="AS62" s="210">
        <f t="shared" si="10"/>
        <v>2.0541</v>
      </c>
      <c r="AT62" s="210">
        <f t="shared" si="10"/>
        <v>2.0251000000000001</v>
      </c>
      <c r="AU62" s="210">
        <f t="shared" si="10"/>
        <v>1.9906999999999999</v>
      </c>
      <c r="AV62" s="210">
        <f t="shared" si="10"/>
        <v>1.9457</v>
      </c>
      <c r="AW62" s="210">
        <f t="shared" si="10"/>
        <v>1.8971</v>
      </c>
      <c r="AX62" s="210">
        <f t="shared" si="10"/>
        <v>1.8454999999999999</v>
      </c>
      <c r="AY62" s="210">
        <f t="shared" si="10"/>
        <v>1.7818000000000001</v>
      </c>
      <c r="AZ62" s="210">
        <f t="shared" si="10"/>
        <v>1.7339</v>
      </c>
      <c r="BA62" s="210">
        <f t="shared" si="10"/>
        <v>1.7292000000000001</v>
      </c>
      <c r="BB62" s="210">
        <f t="shared" si="11"/>
        <v>1.7339</v>
      </c>
      <c r="BC62" s="210">
        <f t="shared" si="11"/>
        <v>1.7408999999999999</v>
      </c>
      <c r="BD62" s="210">
        <f t="shared" si="11"/>
        <v>1.7891999999999999</v>
      </c>
      <c r="BE62" s="210">
        <f t="shared" si="11"/>
        <v>1.8246</v>
      </c>
      <c r="BF62" s="210">
        <f t="shared" si="11"/>
        <v>1.8298000000000001</v>
      </c>
      <c r="BG62" s="210">
        <f t="shared" si="11"/>
        <v>1.8298000000000001</v>
      </c>
      <c r="BH62" s="210">
        <f t="shared" si="11"/>
        <v>1.772</v>
      </c>
      <c r="BI62" s="210">
        <f t="shared" si="11"/>
        <v>1.7695000000000001</v>
      </c>
      <c r="BJ62" s="210">
        <f t="shared" si="11"/>
        <v>1.8017000000000001</v>
      </c>
      <c r="BK62" s="210">
        <f t="shared" si="11"/>
        <v>1.8324</v>
      </c>
      <c r="BL62" s="210">
        <f t="shared" si="11"/>
        <v>1.8017000000000001</v>
      </c>
      <c r="BM62" s="210">
        <f t="shared" si="11"/>
        <v>1.748</v>
      </c>
      <c r="BN62" s="210">
        <f t="shared" si="12"/>
        <v>1.7040999999999999</v>
      </c>
      <c r="BO62" s="210">
        <f t="shared" si="12"/>
        <v>1.6329</v>
      </c>
      <c r="BP62" s="210">
        <f t="shared" si="12"/>
        <v>1.5848</v>
      </c>
      <c r="BQ62" s="210">
        <f t="shared" si="12"/>
        <v>1.6045</v>
      </c>
      <c r="BR62" s="210">
        <f t="shared" si="12"/>
        <v>1.6391</v>
      </c>
      <c r="BS62" s="210">
        <f t="shared" si="12"/>
        <v>1.5809</v>
      </c>
      <c r="BT62" s="210">
        <f t="shared" si="12"/>
        <v>1.577</v>
      </c>
      <c r="BU62" s="210">
        <f t="shared" si="12"/>
        <v>1.5789</v>
      </c>
      <c r="BV62" s="210">
        <f t="shared" si="12"/>
        <v>1.5692999999999999</v>
      </c>
      <c r="BW62" s="210">
        <f t="shared" si="12"/>
        <v>1.5357000000000001</v>
      </c>
      <c r="BX62" s="210">
        <f t="shared" si="14"/>
        <v>1.5375000000000001</v>
      </c>
      <c r="BY62" s="210">
        <f t="shared" si="14"/>
        <v>1.4964999999999999</v>
      </c>
      <c r="BZ62" s="210">
        <f t="shared" si="14"/>
        <v>1.4349000000000001</v>
      </c>
      <c r="CA62" s="210">
        <f t="shared" si="14"/>
        <v>1.3855999999999999</v>
      </c>
      <c r="CB62" s="210">
        <f t="shared" si="14"/>
        <v>1.3579000000000001</v>
      </c>
      <c r="CC62" s="210">
        <f t="shared" si="14"/>
        <v>1.29</v>
      </c>
      <c r="CD62" s="210">
        <f t="shared" si="14"/>
        <v>1.0705</v>
      </c>
      <c r="CE62" s="210">
        <f t="shared" si="13"/>
        <v>1</v>
      </c>
    </row>
    <row r="63" spans="1:83" outlineLevel="1" x14ac:dyDescent="0.6">
      <c r="A63" s="205">
        <v>2</v>
      </c>
      <c r="B63" s="206" t="s">
        <v>337</v>
      </c>
      <c r="C63" s="7"/>
      <c r="D63" s="1">
        <v>40</v>
      </c>
      <c r="E63" s="207">
        <v>50</v>
      </c>
      <c r="F63" s="209">
        <f t="shared" si="8"/>
        <v>0</v>
      </c>
      <c r="G63" s="209">
        <f t="shared" si="8"/>
        <v>0</v>
      </c>
      <c r="H63" s="209">
        <f t="shared" si="8"/>
        <v>0</v>
      </c>
      <c r="I63" s="209">
        <f t="shared" si="8"/>
        <v>0</v>
      </c>
      <c r="J63" s="210">
        <f t="shared" si="8"/>
        <v>0</v>
      </c>
      <c r="K63" s="210">
        <f t="shared" si="8"/>
        <v>0</v>
      </c>
      <c r="L63" s="210">
        <f t="shared" si="8"/>
        <v>0</v>
      </c>
      <c r="M63" s="210">
        <f t="shared" si="8"/>
        <v>0</v>
      </c>
      <c r="N63" s="210">
        <f t="shared" si="8"/>
        <v>0</v>
      </c>
      <c r="O63" s="210">
        <f t="shared" si="8"/>
        <v>0</v>
      </c>
      <c r="P63" s="210">
        <f t="shared" si="8"/>
        <v>0</v>
      </c>
      <c r="Q63" s="210">
        <f t="shared" si="8"/>
        <v>0</v>
      </c>
      <c r="R63" s="210">
        <f t="shared" si="8"/>
        <v>3.1949000000000001</v>
      </c>
      <c r="S63" s="210">
        <f t="shared" si="8"/>
        <v>3.0842000000000001</v>
      </c>
      <c r="T63" s="210">
        <f t="shared" si="8"/>
        <v>2.9952000000000001</v>
      </c>
      <c r="U63" s="210">
        <f t="shared" si="8"/>
        <v>3.0390000000000001</v>
      </c>
      <c r="V63" s="210">
        <f t="shared" si="9"/>
        <v>2.9809000000000001</v>
      </c>
      <c r="W63" s="210">
        <f t="shared" si="9"/>
        <v>2.9525999999999999</v>
      </c>
      <c r="X63" s="210">
        <f t="shared" si="9"/>
        <v>2.7086999999999999</v>
      </c>
      <c r="Y63" s="210">
        <f t="shared" si="9"/>
        <v>2.5377000000000001</v>
      </c>
      <c r="Z63" s="210">
        <f t="shared" si="9"/>
        <v>2.3733</v>
      </c>
      <c r="AA63" s="210">
        <f t="shared" si="9"/>
        <v>2.6122000000000001</v>
      </c>
      <c r="AB63" s="210">
        <f t="shared" si="9"/>
        <v>2.6067</v>
      </c>
      <c r="AC63" s="210">
        <f t="shared" si="9"/>
        <v>2.492</v>
      </c>
      <c r="AD63" s="210">
        <f t="shared" si="9"/>
        <v>2.3290000000000002</v>
      </c>
      <c r="AE63" s="210">
        <f t="shared" si="9"/>
        <v>2.4100999999999999</v>
      </c>
      <c r="AF63" s="210">
        <f t="shared" si="9"/>
        <v>2.4007999999999998</v>
      </c>
      <c r="AG63" s="210">
        <f t="shared" si="9"/>
        <v>2.2778999999999998</v>
      </c>
      <c r="AH63" s="210">
        <f t="shared" si="9"/>
        <v>2.1482999999999999</v>
      </c>
      <c r="AI63" s="210">
        <f t="shared" si="9"/>
        <v>2.2654999999999998</v>
      </c>
      <c r="AJ63" s="210">
        <f t="shared" si="9"/>
        <v>2.2130999999999998</v>
      </c>
      <c r="AK63" s="210">
        <f t="shared" si="9"/>
        <v>2.1974999999999998</v>
      </c>
      <c r="AL63" s="210">
        <f t="shared" si="10"/>
        <v>2.1520000000000001</v>
      </c>
      <c r="AM63" s="210">
        <f t="shared" si="10"/>
        <v>1.9809000000000001</v>
      </c>
      <c r="AN63" s="210">
        <f t="shared" si="10"/>
        <v>1.8163</v>
      </c>
      <c r="AO63" s="210">
        <f t="shared" si="10"/>
        <v>1.7524999999999999</v>
      </c>
      <c r="AP63" s="210">
        <f t="shared" si="10"/>
        <v>1.75</v>
      </c>
      <c r="AQ63" s="210">
        <f t="shared" si="10"/>
        <v>1.6999</v>
      </c>
      <c r="AR63" s="210">
        <f t="shared" si="10"/>
        <v>1.6636</v>
      </c>
      <c r="AS63" s="210">
        <f t="shared" si="10"/>
        <v>1.6395</v>
      </c>
      <c r="AT63" s="210">
        <f t="shared" si="10"/>
        <v>1.6636</v>
      </c>
      <c r="AU63" s="210">
        <f t="shared" si="10"/>
        <v>1.6437999999999999</v>
      </c>
      <c r="AV63" s="210">
        <f t="shared" si="10"/>
        <v>1.5731999999999999</v>
      </c>
      <c r="AW63" s="210">
        <f t="shared" si="10"/>
        <v>1.5269999999999999</v>
      </c>
      <c r="AX63" s="210">
        <f t="shared" si="10"/>
        <v>1.5345</v>
      </c>
      <c r="AY63" s="210">
        <f t="shared" si="10"/>
        <v>1.494</v>
      </c>
      <c r="AZ63" s="210">
        <f t="shared" si="10"/>
        <v>1.4728000000000001</v>
      </c>
      <c r="BA63" s="210">
        <f t="shared" si="10"/>
        <v>1.4922</v>
      </c>
      <c r="BB63" s="210">
        <f t="shared" si="11"/>
        <v>1.5085</v>
      </c>
      <c r="BC63" s="210">
        <f t="shared" si="11"/>
        <v>1.5287999999999999</v>
      </c>
      <c r="BD63" s="210">
        <f t="shared" si="11"/>
        <v>1.5994999999999999</v>
      </c>
      <c r="BE63" s="210">
        <f t="shared" si="11"/>
        <v>1.6747000000000001</v>
      </c>
      <c r="BF63" s="210">
        <f t="shared" si="11"/>
        <v>1.7115</v>
      </c>
      <c r="BG63" s="210">
        <f t="shared" si="11"/>
        <v>1.7258</v>
      </c>
      <c r="BH63" s="210">
        <f t="shared" si="11"/>
        <v>1.6747000000000001</v>
      </c>
      <c r="BI63" s="210">
        <f t="shared" si="11"/>
        <v>1.6838</v>
      </c>
      <c r="BJ63" s="210">
        <f t="shared" si="11"/>
        <v>1.6999</v>
      </c>
      <c r="BK63" s="210">
        <f t="shared" si="11"/>
        <v>1.7210000000000001</v>
      </c>
      <c r="BL63" s="210">
        <f t="shared" si="11"/>
        <v>1.7234</v>
      </c>
      <c r="BM63" s="210">
        <f t="shared" si="11"/>
        <v>1.7354000000000001</v>
      </c>
      <c r="BN63" s="210">
        <f t="shared" si="12"/>
        <v>1.6701999999999999</v>
      </c>
      <c r="BO63" s="210">
        <f t="shared" si="12"/>
        <v>1.6266</v>
      </c>
      <c r="BP63" s="210">
        <f t="shared" si="12"/>
        <v>1.6161000000000001</v>
      </c>
      <c r="BQ63" s="210">
        <f t="shared" si="12"/>
        <v>1.6459999999999999</v>
      </c>
      <c r="BR63" s="210">
        <f t="shared" si="12"/>
        <v>1.633</v>
      </c>
      <c r="BS63" s="210">
        <f t="shared" si="12"/>
        <v>1.5498000000000001</v>
      </c>
      <c r="BT63" s="210">
        <f t="shared" si="12"/>
        <v>1.5306999999999999</v>
      </c>
      <c r="BU63" s="210">
        <f t="shared" si="12"/>
        <v>1.5383</v>
      </c>
      <c r="BV63" s="210">
        <f t="shared" si="12"/>
        <v>1.5364</v>
      </c>
      <c r="BW63" s="210">
        <f t="shared" si="12"/>
        <v>1.4885999999999999</v>
      </c>
      <c r="BX63" s="210">
        <f t="shared" si="14"/>
        <v>1.4922</v>
      </c>
      <c r="BY63" s="210">
        <f t="shared" si="14"/>
        <v>1.4521999999999999</v>
      </c>
      <c r="BZ63" s="210">
        <f t="shared" si="14"/>
        <v>1.3922000000000001</v>
      </c>
      <c r="CA63" s="210">
        <f t="shared" si="14"/>
        <v>1.3383</v>
      </c>
      <c r="CB63" s="210">
        <f t="shared" si="14"/>
        <v>1.3157000000000001</v>
      </c>
      <c r="CC63" s="210">
        <f t="shared" si="14"/>
        <v>1.246</v>
      </c>
      <c r="CD63" s="210">
        <f t="shared" si="14"/>
        <v>1.0630999999999999</v>
      </c>
      <c r="CE63" s="210">
        <f t="shared" si="13"/>
        <v>1</v>
      </c>
    </row>
    <row r="64" spans="1:83" outlineLevel="1" x14ac:dyDescent="0.6">
      <c r="A64" s="205">
        <v>2</v>
      </c>
      <c r="B64" s="206" t="s">
        <v>338</v>
      </c>
      <c r="C64" s="7"/>
      <c r="D64" s="1">
        <v>40</v>
      </c>
      <c r="E64" s="207">
        <v>50</v>
      </c>
      <c r="F64" s="209">
        <f t="shared" si="8"/>
        <v>0</v>
      </c>
      <c r="G64" s="209">
        <f t="shared" si="8"/>
        <v>0</v>
      </c>
      <c r="H64" s="209">
        <f t="shared" si="8"/>
        <v>0</v>
      </c>
      <c r="I64" s="209">
        <f t="shared" si="8"/>
        <v>0</v>
      </c>
      <c r="J64" s="210">
        <f t="shared" si="8"/>
        <v>0</v>
      </c>
      <c r="K64" s="210">
        <f t="shared" si="8"/>
        <v>0</v>
      </c>
      <c r="L64" s="210">
        <f t="shared" si="8"/>
        <v>0</v>
      </c>
      <c r="M64" s="210">
        <f t="shared" si="8"/>
        <v>0</v>
      </c>
      <c r="N64" s="210">
        <f t="shared" si="8"/>
        <v>0</v>
      </c>
      <c r="O64" s="210">
        <f t="shared" si="8"/>
        <v>0</v>
      </c>
      <c r="P64" s="210">
        <f t="shared" si="8"/>
        <v>0</v>
      </c>
      <c r="Q64" s="210">
        <f t="shared" si="8"/>
        <v>0</v>
      </c>
      <c r="R64" s="210">
        <f t="shared" si="8"/>
        <v>3.1949000000000001</v>
      </c>
      <c r="S64" s="210">
        <f t="shared" si="8"/>
        <v>3.0842000000000001</v>
      </c>
      <c r="T64" s="210">
        <f t="shared" si="8"/>
        <v>2.9952000000000001</v>
      </c>
      <c r="U64" s="210">
        <f t="shared" si="8"/>
        <v>3.0390000000000001</v>
      </c>
      <c r="V64" s="210">
        <f t="shared" si="9"/>
        <v>2.9809000000000001</v>
      </c>
      <c r="W64" s="210">
        <f t="shared" si="9"/>
        <v>2.9525999999999999</v>
      </c>
      <c r="X64" s="210">
        <f t="shared" si="9"/>
        <v>2.7086999999999999</v>
      </c>
      <c r="Y64" s="210">
        <f t="shared" si="9"/>
        <v>2.5377000000000001</v>
      </c>
      <c r="Z64" s="210">
        <f t="shared" si="9"/>
        <v>2.3733</v>
      </c>
      <c r="AA64" s="210">
        <f t="shared" si="9"/>
        <v>2.6122000000000001</v>
      </c>
      <c r="AB64" s="210">
        <f t="shared" si="9"/>
        <v>2.6067</v>
      </c>
      <c r="AC64" s="210">
        <f t="shared" si="9"/>
        <v>2.492</v>
      </c>
      <c r="AD64" s="210">
        <f t="shared" si="9"/>
        <v>2.3290000000000002</v>
      </c>
      <c r="AE64" s="210">
        <f t="shared" si="9"/>
        <v>2.4100999999999999</v>
      </c>
      <c r="AF64" s="210">
        <f t="shared" si="9"/>
        <v>2.4007999999999998</v>
      </c>
      <c r="AG64" s="210">
        <f t="shared" si="9"/>
        <v>2.2778999999999998</v>
      </c>
      <c r="AH64" s="210">
        <f t="shared" si="9"/>
        <v>2.1482999999999999</v>
      </c>
      <c r="AI64" s="210">
        <f t="shared" si="9"/>
        <v>2.2654999999999998</v>
      </c>
      <c r="AJ64" s="210">
        <f t="shared" si="9"/>
        <v>2.2130999999999998</v>
      </c>
      <c r="AK64" s="210">
        <f t="shared" si="9"/>
        <v>2.1974999999999998</v>
      </c>
      <c r="AL64" s="210">
        <f t="shared" si="10"/>
        <v>2.1520000000000001</v>
      </c>
      <c r="AM64" s="210">
        <f t="shared" si="10"/>
        <v>1.9809000000000001</v>
      </c>
      <c r="AN64" s="210">
        <f t="shared" si="10"/>
        <v>1.8163</v>
      </c>
      <c r="AO64" s="210">
        <f t="shared" si="10"/>
        <v>1.7524999999999999</v>
      </c>
      <c r="AP64" s="210">
        <f t="shared" si="10"/>
        <v>1.75</v>
      </c>
      <c r="AQ64" s="210">
        <f t="shared" si="10"/>
        <v>1.6999</v>
      </c>
      <c r="AR64" s="210">
        <f t="shared" si="10"/>
        <v>1.6636</v>
      </c>
      <c r="AS64" s="210">
        <f t="shared" si="10"/>
        <v>1.6395</v>
      </c>
      <c r="AT64" s="210">
        <f t="shared" si="10"/>
        <v>1.6636</v>
      </c>
      <c r="AU64" s="210">
        <f t="shared" si="10"/>
        <v>1.6437999999999999</v>
      </c>
      <c r="AV64" s="210">
        <f t="shared" si="10"/>
        <v>1.5731999999999999</v>
      </c>
      <c r="AW64" s="210">
        <f t="shared" si="10"/>
        <v>1.5269999999999999</v>
      </c>
      <c r="AX64" s="210">
        <f t="shared" si="10"/>
        <v>1.5345</v>
      </c>
      <c r="AY64" s="210">
        <f t="shared" si="10"/>
        <v>1.494</v>
      </c>
      <c r="AZ64" s="210">
        <f t="shared" si="10"/>
        <v>1.4728000000000001</v>
      </c>
      <c r="BA64" s="210">
        <f t="shared" si="10"/>
        <v>1.4922</v>
      </c>
      <c r="BB64" s="210">
        <f t="shared" si="11"/>
        <v>1.5085</v>
      </c>
      <c r="BC64" s="210">
        <f t="shared" si="11"/>
        <v>1.5287999999999999</v>
      </c>
      <c r="BD64" s="210">
        <f t="shared" si="11"/>
        <v>1.5994999999999999</v>
      </c>
      <c r="BE64" s="210">
        <f t="shared" si="11"/>
        <v>1.6747000000000001</v>
      </c>
      <c r="BF64" s="210">
        <f t="shared" si="11"/>
        <v>1.7115</v>
      </c>
      <c r="BG64" s="210">
        <f t="shared" si="11"/>
        <v>1.7258</v>
      </c>
      <c r="BH64" s="210">
        <f t="shared" si="11"/>
        <v>1.6747000000000001</v>
      </c>
      <c r="BI64" s="210">
        <f t="shared" si="11"/>
        <v>1.6838</v>
      </c>
      <c r="BJ64" s="210">
        <f t="shared" si="11"/>
        <v>1.6999</v>
      </c>
      <c r="BK64" s="210">
        <f t="shared" si="11"/>
        <v>1.7210000000000001</v>
      </c>
      <c r="BL64" s="210">
        <f t="shared" si="11"/>
        <v>1.7234</v>
      </c>
      <c r="BM64" s="210">
        <f t="shared" si="11"/>
        <v>1.7354000000000001</v>
      </c>
      <c r="BN64" s="210">
        <f t="shared" si="12"/>
        <v>1.6701999999999999</v>
      </c>
      <c r="BO64" s="210">
        <f t="shared" si="12"/>
        <v>1.6266</v>
      </c>
      <c r="BP64" s="210">
        <f t="shared" si="12"/>
        <v>1.6161000000000001</v>
      </c>
      <c r="BQ64" s="210">
        <f t="shared" si="12"/>
        <v>1.6459999999999999</v>
      </c>
      <c r="BR64" s="210">
        <f t="shared" si="12"/>
        <v>1.633</v>
      </c>
      <c r="BS64" s="210">
        <f t="shared" si="12"/>
        <v>1.5498000000000001</v>
      </c>
      <c r="BT64" s="210">
        <f t="shared" si="12"/>
        <v>1.5306999999999999</v>
      </c>
      <c r="BU64" s="210">
        <f t="shared" si="12"/>
        <v>1.5383</v>
      </c>
      <c r="BV64" s="210">
        <f t="shared" si="12"/>
        <v>1.5364</v>
      </c>
      <c r="BW64" s="210">
        <f t="shared" si="12"/>
        <v>1.4885999999999999</v>
      </c>
      <c r="BX64" s="210">
        <f t="shared" si="14"/>
        <v>1.4922</v>
      </c>
      <c r="BY64" s="210">
        <f t="shared" si="14"/>
        <v>1.4521999999999999</v>
      </c>
      <c r="BZ64" s="210">
        <f t="shared" si="14"/>
        <v>1.3922000000000001</v>
      </c>
      <c r="CA64" s="210">
        <f t="shared" si="14"/>
        <v>1.3383</v>
      </c>
      <c r="CB64" s="210">
        <f t="shared" si="14"/>
        <v>1.3157000000000001</v>
      </c>
      <c r="CC64" s="210">
        <f t="shared" si="14"/>
        <v>1.246</v>
      </c>
      <c r="CD64" s="210">
        <f t="shared" si="14"/>
        <v>1.0630999999999999</v>
      </c>
      <c r="CE64" s="210">
        <f t="shared" si="13"/>
        <v>1</v>
      </c>
    </row>
    <row r="65" spans="1:83" outlineLevel="1" x14ac:dyDescent="0.6">
      <c r="A65" s="205">
        <v>5</v>
      </c>
      <c r="B65" s="206" t="s">
        <v>339</v>
      </c>
      <c r="C65" s="7"/>
      <c r="D65" s="1">
        <v>35</v>
      </c>
      <c r="E65" s="207">
        <v>45</v>
      </c>
      <c r="F65" s="209">
        <f t="shared" si="8"/>
        <v>0</v>
      </c>
      <c r="G65" s="209">
        <f t="shared" si="8"/>
        <v>0</v>
      </c>
      <c r="H65" s="209">
        <f t="shared" si="8"/>
        <v>0</v>
      </c>
      <c r="I65" s="209">
        <f t="shared" si="8"/>
        <v>5.3224</v>
      </c>
      <c r="J65" s="210">
        <f t="shared" si="8"/>
        <v>5.4561000000000002</v>
      </c>
      <c r="K65" s="210">
        <f t="shared" si="8"/>
        <v>4.6241000000000003</v>
      </c>
      <c r="L65" s="210">
        <f t="shared" si="8"/>
        <v>4.4965999999999999</v>
      </c>
      <c r="M65" s="210">
        <f t="shared" si="8"/>
        <v>4.6241000000000003</v>
      </c>
      <c r="N65" s="210">
        <f t="shared" si="8"/>
        <v>4.7076000000000002</v>
      </c>
      <c r="O65" s="210">
        <f t="shared" si="8"/>
        <v>4.6241000000000003</v>
      </c>
      <c r="P65" s="210">
        <f t="shared" si="8"/>
        <v>4.5278</v>
      </c>
      <c r="Q65" s="210">
        <f t="shared" si="8"/>
        <v>4.4504999999999999</v>
      </c>
      <c r="R65" s="210">
        <f t="shared" si="8"/>
        <v>4.4810999999999996</v>
      </c>
      <c r="S65" s="210">
        <f t="shared" si="8"/>
        <v>4.4965999999999999</v>
      </c>
      <c r="T65" s="210">
        <f t="shared" si="8"/>
        <v>4.4504999999999999</v>
      </c>
      <c r="U65" s="210">
        <f t="shared" si="8"/>
        <v>4.3906000000000001</v>
      </c>
      <c r="V65" s="210">
        <f t="shared" si="9"/>
        <v>4.3757999999999999</v>
      </c>
      <c r="W65" s="210">
        <f t="shared" si="9"/>
        <v>4.3467000000000002</v>
      </c>
      <c r="X65" s="210">
        <f t="shared" si="9"/>
        <v>4.2754000000000003</v>
      </c>
      <c r="Y65" s="210">
        <f t="shared" si="9"/>
        <v>4.1661000000000001</v>
      </c>
      <c r="Z65" s="210">
        <f t="shared" si="9"/>
        <v>4.1135999999999999</v>
      </c>
      <c r="AA65" s="210">
        <f t="shared" si="9"/>
        <v>4.1661000000000001</v>
      </c>
      <c r="AB65" s="210">
        <f t="shared" si="9"/>
        <v>4.1661000000000001</v>
      </c>
      <c r="AC65" s="210">
        <f t="shared" si="9"/>
        <v>4.1006</v>
      </c>
      <c r="AD65" s="210">
        <f t="shared" si="9"/>
        <v>3.9041999999999999</v>
      </c>
      <c r="AE65" s="210">
        <f t="shared" si="9"/>
        <v>3.7578999999999998</v>
      </c>
      <c r="AF65" s="210">
        <f t="shared" si="9"/>
        <v>3.6425000000000001</v>
      </c>
      <c r="AG65" s="210">
        <f t="shared" si="9"/>
        <v>3.4316</v>
      </c>
      <c r="AH65" s="210">
        <f t="shared" si="9"/>
        <v>3.0185</v>
      </c>
      <c r="AI65" s="210">
        <f t="shared" si="9"/>
        <v>2.8914</v>
      </c>
      <c r="AJ65" s="210">
        <f t="shared" si="9"/>
        <v>2.7863000000000002</v>
      </c>
      <c r="AK65" s="210">
        <f t="shared" si="9"/>
        <v>2.7109999999999999</v>
      </c>
      <c r="AL65" s="210">
        <f t="shared" si="10"/>
        <v>2.6776</v>
      </c>
      <c r="AM65" s="210">
        <f t="shared" si="10"/>
        <v>2.5821999999999998</v>
      </c>
      <c r="AN65" s="210">
        <f t="shared" si="10"/>
        <v>2.4238</v>
      </c>
      <c r="AO65" s="210">
        <f t="shared" si="10"/>
        <v>2.2717999999999998</v>
      </c>
      <c r="AP65" s="210">
        <f t="shared" si="10"/>
        <v>2.1377000000000002</v>
      </c>
      <c r="AQ65" s="210">
        <f t="shared" si="10"/>
        <v>2.0998000000000001</v>
      </c>
      <c r="AR65" s="210">
        <f t="shared" si="10"/>
        <v>2.0407000000000002</v>
      </c>
      <c r="AS65" s="210">
        <f t="shared" si="10"/>
        <v>1.9968999999999999</v>
      </c>
      <c r="AT65" s="210">
        <f t="shared" si="10"/>
        <v>2.0123000000000002</v>
      </c>
      <c r="AU65" s="210">
        <f t="shared" si="10"/>
        <v>2.06</v>
      </c>
      <c r="AV65" s="210">
        <f t="shared" si="10"/>
        <v>2.0312000000000001</v>
      </c>
      <c r="AW65" s="210">
        <f t="shared" si="10"/>
        <v>1.9787999999999999</v>
      </c>
      <c r="AX65" s="210">
        <f t="shared" si="10"/>
        <v>1.9492</v>
      </c>
      <c r="AY65" s="210">
        <f t="shared" si="10"/>
        <v>1.9064000000000001</v>
      </c>
      <c r="AZ65" s="210">
        <f t="shared" si="10"/>
        <v>1.879</v>
      </c>
      <c r="BA65" s="210">
        <f t="shared" si="10"/>
        <v>1.879</v>
      </c>
      <c r="BB65" s="210">
        <f t="shared" si="11"/>
        <v>1.8735999999999999</v>
      </c>
      <c r="BC65" s="210">
        <f t="shared" si="11"/>
        <v>1.8391999999999999</v>
      </c>
      <c r="BD65" s="210">
        <f t="shared" si="11"/>
        <v>1.8709</v>
      </c>
      <c r="BE65" s="210">
        <f t="shared" si="11"/>
        <v>1.8495999999999999</v>
      </c>
      <c r="BF65" s="210">
        <f t="shared" si="11"/>
        <v>1.8495999999999999</v>
      </c>
      <c r="BG65" s="210">
        <f t="shared" si="11"/>
        <v>1.879</v>
      </c>
      <c r="BH65" s="210">
        <f t="shared" si="11"/>
        <v>1.8444</v>
      </c>
      <c r="BI65" s="210">
        <f t="shared" si="11"/>
        <v>1.7863</v>
      </c>
      <c r="BJ65" s="210">
        <f t="shared" si="11"/>
        <v>1.7961</v>
      </c>
      <c r="BK65" s="210">
        <f t="shared" si="11"/>
        <v>1.7693000000000001</v>
      </c>
      <c r="BL65" s="210">
        <f t="shared" si="11"/>
        <v>1.7456</v>
      </c>
      <c r="BM65" s="210">
        <f t="shared" si="11"/>
        <v>1.6803999999999999</v>
      </c>
      <c r="BN65" s="210">
        <f t="shared" si="12"/>
        <v>1.5961000000000001</v>
      </c>
      <c r="BO65" s="210">
        <f t="shared" si="12"/>
        <v>1.5768</v>
      </c>
      <c r="BP65" s="210">
        <f t="shared" si="12"/>
        <v>1.5005999999999999</v>
      </c>
      <c r="BQ65" s="210">
        <f t="shared" si="12"/>
        <v>1.5524</v>
      </c>
      <c r="BR65" s="210">
        <f t="shared" si="12"/>
        <v>1.5396000000000001</v>
      </c>
      <c r="BS65" s="210">
        <f t="shared" si="12"/>
        <v>1.4684999999999999</v>
      </c>
      <c r="BT65" s="210">
        <f t="shared" si="12"/>
        <v>1.4489000000000001</v>
      </c>
      <c r="BU65" s="210">
        <f t="shared" si="12"/>
        <v>1.4473</v>
      </c>
      <c r="BV65" s="210">
        <f t="shared" si="12"/>
        <v>1.4570000000000001</v>
      </c>
      <c r="BW65" s="210">
        <f t="shared" si="12"/>
        <v>1.4767999999999999</v>
      </c>
      <c r="BX65" s="210">
        <f t="shared" si="14"/>
        <v>1.4971000000000001</v>
      </c>
      <c r="BY65" s="210">
        <f t="shared" si="14"/>
        <v>1.4601999999999999</v>
      </c>
      <c r="BZ65" s="210">
        <f t="shared" si="14"/>
        <v>1.4267000000000001</v>
      </c>
      <c r="CA65" s="210">
        <f t="shared" si="14"/>
        <v>1.4097</v>
      </c>
      <c r="CB65" s="210">
        <f t="shared" si="14"/>
        <v>1.4158999999999999</v>
      </c>
      <c r="CC65" s="210">
        <f t="shared" si="14"/>
        <v>1.304</v>
      </c>
      <c r="CD65" s="210">
        <f t="shared" si="14"/>
        <v>1.0116000000000001</v>
      </c>
      <c r="CE65" s="210">
        <f t="shared" si="13"/>
        <v>1</v>
      </c>
    </row>
    <row r="66" spans="1:83" outlineLevel="1" x14ac:dyDescent="0.6">
      <c r="A66" s="205">
        <v>5</v>
      </c>
      <c r="B66" s="206" t="s">
        <v>340</v>
      </c>
      <c r="C66" s="7"/>
      <c r="D66" s="1">
        <v>25</v>
      </c>
      <c r="E66" s="207">
        <v>30</v>
      </c>
      <c r="F66" s="209">
        <f t="shared" si="8"/>
        <v>0</v>
      </c>
      <c r="G66" s="209">
        <f t="shared" si="8"/>
        <v>0</v>
      </c>
      <c r="H66" s="209">
        <f t="shared" si="8"/>
        <v>0</v>
      </c>
      <c r="I66" s="209">
        <f t="shared" si="8"/>
        <v>5.3224</v>
      </c>
      <c r="J66" s="210">
        <f t="shared" si="8"/>
        <v>5.4561000000000002</v>
      </c>
      <c r="K66" s="210">
        <f t="shared" si="8"/>
        <v>4.6241000000000003</v>
      </c>
      <c r="L66" s="210">
        <f t="shared" si="8"/>
        <v>4.4965999999999999</v>
      </c>
      <c r="M66" s="210">
        <f t="shared" si="8"/>
        <v>4.6241000000000003</v>
      </c>
      <c r="N66" s="210">
        <f t="shared" si="8"/>
        <v>4.7076000000000002</v>
      </c>
      <c r="O66" s="210">
        <f t="shared" si="8"/>
        <v>4.6241000000000003</v>
      </c>
      <c r="P66" s="210">
        <f t="shared" si="8"/>
        <v>4.5278</v>
      </c>
      <c r="Q66" s="210">
        <f t="shared" si="8"/>
        <v>4.4504999999999999</v>
      </c>
      <c r="R66" s="210">
        <f t="shared" si="8"/>
        <v>4.4810999999999996</v>
      </c>
      <c r="S66" s="210">
        <f t="shared" si="8"/>
        <v>4.4965999999999999</v>
      </c>
      <c r="T66" s="210">
        <f t="shared" si="8"/>
        <v>4.4504999999999999</v>
      </c>
      <c r="U66" s="210">
        <f t="shared" si="8"/>
        <v>4.3906000000000001</v>
      </c>
      <c r="V66" s="210">
        <f t="shared" si="9"/>
        <v>4.3757999999999999</v>
      </c>
      <c r="W66" s="210">
        <f t="shared" si="9"/>
        <v>4.3467000000000002</v>
      </c>
      <c r="X66" s="210">
        <f t="shared" si="9"/>
        <v>4.2754000000000003</v>
      </c>
      <c r="Y66" s="210">
        <f t="shared" si="9"/>
        <v>4.1661000000000001</v>
      </c>
      <c r="Z66" s="210">
        <f t="shared" si="9"/>
        <v>4.1135999999999999</v>
      </c>
      <c r="AA66" s="210">
        <f t="shared" si="9"/>
        <v>4.1661000000000001</v>
      </c>
      <c r="AB66" s="210">
        <f t="shared" si="9"/>
        <v>4.1661000000000001</v>
      </c>
      <c r="AC66" s="210">
        <f t="shared" si="9"/>
        <v>4.1006</v>
      </c>
      <c r="AD66" s="210">
        <f t="shared" si="9"/>
        <v>3.9041999999999999</v>
      </c>
      <c r="AE66" s="210">
        <f t="shared" si="9"/>
        <v>3.7578999999999998</v>
      </c>
      <c r="AF66" s="210">
        <f t="shared" si="9"/>
        <v>3.6425000000000001</v>
      </c>
      <c r="AG66" s="210">
        <f t="shared" si="9"/>
        <v>3.4316</v>
      </c>
      <c r="AH66" s="210">
        <f t="shared" si="9"/>
        <v>3.0185</v>
      </c>
      <c r="AI66" s="210">
        <f t="shared" si="9"/>
        <v>2.8914</v>
      </c>
      <c r="AJ66" s="210">
        <f t="shared" si="9"/>
        <v>2.7863000000000002</v>
      </c>
      <c r="AK66" s="210">
        <f t="shared" ref="AJ66:AY81" si="15">VLOOKUP($A66,$A$11:$CE$15,AK$49)</f>
        <v>2.7109999999999999</v>
      </c>
      <c r="AL66" s="210">
        <f t="shared" si="15"/>
        <v>2.6776</v>
      </c>
      <c r="AM66" s="210">
        <f t="shared" si="15"/>
        <v>2.5821999999999998</v>
      </c>
      <c r="AN66" s="210">
        <f t="shared" si="15"/>
        <v>2.4238</v>
      </c>
      <c r="AO66" s="210">
        <f t="shared" si="15"/>
        <v>2.2717999999999998</v>
      </c>
      <c r="AP66" s="210">
        <f t="shared" si="15"/>
        <v>2.1377000000000002</v>
      </c>
      <c r="AQ66" s="210">
        <f t="shared" si="15"/>
        <v>2.0998000000000001</v>
      </c>
      <c r="AR66" s="210">
        <f t="shared" si="15"/>
        <v>2.0407000000000002</v>
      </c>
      <c r="AS66" s="210">
        <f t="shared" si="15"/>
        <v>1.9968999999999999</v>
      </c>
      <c r="AT66" s="210">
        <f t="shared" si="10"/>
        <v>2.0123000000000002</v>
      </c>
      <c r="AU66" s="210">
        <f t="shared" si="10"/>
        <v>2.06</v>
      </c>
      <c r="AV66" s="210">
        <f t="shared" si="10"/>
        <v>2.0312000000000001</v>
      </c>
      <c r="AW66" s="210">
        <f t="shared" si="10"/>
        <v>1.9787999999999999</v>
      </c>
      <c r="AX66" s="210">
        <f t="shared" si="10"/>
        <v>1.9492</v>
      </c>
      <c r="AY66" s="210">
        <f t="shared" si="10"/>
        <v>1.9064000000000001</v>
      </c>
      <c r="AZ66" s="210">
        <f t="shared" si="10"/>
        <v>1.879</v>
      </c>
      <c r="BA66" s="210">
        <f t="shared" si="10"/>
        <v>1.879</v>
      </c>
      <c r="BB66" s="210">
        <f t="shared" si="11"/>
        <v>1.8735999999999999</v>
      </c>
      <c r="BC66" s="210">
        <f t="shared" si="11"/>
        <v>1.8391999999999999</v>
      </c>
      <c r="BD66" s="210">
        <f t="shared" si="11"/>
        <v>1.8709</v>
      </c>
      <c r="BE66" s="210">
        <f t="shared" si="11"/>
        <v>1.8495999999999999</v>
      </c>
      <c r="BF66" s="210">
        <f t="shared" si="11"/>
        <v>1.8495999999999999</v>
      </c>
      <c r="BG66" s="210">
        <f t="shared" si="11"/>
        <v>1.879</v>
      </c>
      <c r="BH66" s="210">
        <f t="shared" si="11"/>
        <v>1.8444</v>
      </c>
      <c r="BI66" s="210">
        <f t="shared" si="11"/>
        <v>1.7863</v>
      </c>
      <c r="BJ66" s="210">
        <f t="shared" si="11"/>
        <v>1.7961</v>
      </c>
      <c r="BK66" s="210">
        <f t="shared" si="11"/>
        <v>1.7693000000000001</v>
      </c>
      <c r="BL66" s="210">
        <f t="shared" si="11"/>
        <v>1.7456</v>
      </c>
      <c r="BM66" s="210">
        <f t="shared" si="11"/>
        <v>1.6803999999999999</v>
      </c>
      <c r="BN66" s="210">
        <f t="shared" si="12"/>
        <v>1.5961000000000001</v>
      </c>
      <c r="BO66" s="210">
        <f t="shared" si="12"/>
        <v>1.5768</v>
      </c>
      <c r="BP66" s="210">
        <f t="shared" si="12"/>
        <v>1.5005999999999999</v>
      </c>
      <c r="BQ66" s="210">
        <f t="shared" si="12"/>
        <v>1.5524</v>
      </c>
      <c r="BR66" s="210">
        <f t="shared" si="12"/>
        <v>1.5396000000000001</v>
      </c>
      <c r="BS66" s="210">
        <f t="shared" si="12"/>
        <v>1.4684999999999999</v>
      </c>
      <c r="BT66" s="210">
        <f t="shared" si="12"/>
        <v>1.4489000000000001</v>
      </c>
      <c r="BU66" s="210">
        <f t="shared" si="12"/>
        <v>1.4473</v>
      </c>
      <c r="BV66" s="210">
        <f t="shared" si="12"/>
        <v>1.4570000000000001</v>
      </c>
      <c r="BW66" s="210">
        <f t="shared" si="12"/>
        <v>1.4767999999999999</v>
      </c>
      <c r="BX66" s="210">
        <f t="shared" si="14"/>
        <v>1.4971000000000001</v>
      </c>
      <c r="BY66" s="210">
        <f t="shared" si="14"/>
        <v>1.4601999999999999</v>
      </c>
      <c r="BZ66" s="210">
        <f t="shared" si="14"/>
        <v>1.4267000000000001</v>
      </c>
      <c r="CA66" s="210">
        <f t="shared" si="14"/>
        <v>1.4097</v>
      </c>
      <c r="CB66" s="210">
        <f t="shared" si="14"/>
        <v>1.4158999999999999</v>
      </c>
      <c r="CC66" s="210">
        <f t="shared" si="14"/>
        <v>1.304</v>
      </c>
      <c r="CD66" s="210">
        <f t="shared" si="14"/>
        <v>1.0116000000000001</v>
      </c>
      <c r="CE66" s="210">
        <f t="shared" si="13"/>
        <v>1</v>
      </c>
    </row>
    <row r="67" spans="1:83" outlineLevel="1" x14ac:dyDescent="0.6">
      <c r="A67" s="205">
        <v>5</v>
      </c>
      <c r="B67" s="319" t="s">
        <v>341</v>
      </c>
      <c r="C67" s="7"/>
      <c r="D67" s="1">
        <v>20</v>
      </c>
      <c r="E67" s="207">
        <v>20</v>
      </c>
      <c r="F67" s="209">
        <f t="shared" ref="F67:U82" si="16">VLOOKUP($A67,$A$11:$CE$15,F$49)</f>
        <v>0</v>
      </c>
      <c r="G67" s="209">
        <f t="shared" si="16"/>
        <v>0</v>
      </c>
      <c r="H67" s="209">
        <f t="shared" si="16"/>
        <v>0</v>
      </c>
      <c r="I67" s="209">
        <f t="shared" si="16"/>
        <v>5.3224</v>
      </c>
      <c r="J67" s="210">
        <f t="shared" si="16"/>
        <v>5.4561000000000002</v>
      </c>
      <c r="K67" s="210">
        <f t="shared" si="16"/>
        <v>4.6241000000000003</v>
      </c>
      <c r="L67" s="210">
        <f t="shared" si="16"/>
        <v>4.4965999999999999</v>
      </c>
      <c r="M67" s="210">
        <f t="shared" si="16"/>
        <v>4.6241000000000003</v>
      </c>
      <c r="N67" s="210">
        <f t="shared" si="16"/>
        <v>4.7076000000000002</v>
      </c>
      <c r="O67" s="210">
        <f t="shared" si="16"/>
        <v>4.6241000000000003</v>
      </c>
      <c r="P67" s="210">
        <f t="shared" si="16"/>
        <v>4.5278</v>
      </c>
      <c r="Q67" s="210">
        <f t="shared" si="16"/>
        <v>4.4504999999999999</v>
      </c>
      <c r="R67" s="210">
        <f t="shared" si="16"/>
        <v>4.4810999999999996</v>
      </c>
      <c r="S67" s="210">
        <f t="shared" si="16"/>
        <v>4.4965999999999999</v>
      </c>
      <c r="T67" s="210">
        <f t="shared" si="16"/>
        <v>4.4504999999999999</v>
      </c>
      <c r="U67" s="210">
        <f t="shared" si="16"/>
        <v>4.3906000000000001</v>
      </c>
      <c r="V67" s="210">
        <f t="shared" ref="V67:AK82" si="17">VLOOKUP($A67,$A$11:$CE$15,V$49)</f>
        <v>4.3757999999999999</v>
      </c>
      <c r="W67" s="210">
        <f t="shared" si="17"/>
        <v>4.3467000000000002</v>
      </c>
      <c r="X67" s="210">
        <f t="shared" si="17"/>
        <v>4.2754000000000003</v>
      </c>
      <c r="Y67" s="210">
        <f t="shared" si="17"/>
        <v>4.1661000000000001</v>
      </c>
      <c r="Z67" s="210">
        <f t="shared" si="17"/>
        <v>4.1135999999999999</v>
      </c>
      <c r="AA67" s="210">
        <f t="shared" si="17"/>
        <v>4.1661000000000001</v>
      </c>
      <c r="AB67" s="210">
        <f t="shared" si="17"/>
        <v>4.1661000000000001</v>
      </c>
      <c r="AC67" s="210">
        <f t="shared" si="17"/>
        <v>4.1006</v>
      </c>
      <c r="AD67" s="210">
        <f t="shared" si="17"/>
        <v>3.9041999999999999</v>
      </c>
      <c r="AE67" s="210">
        <f t="shared" si="17"/>
        <v>3.7578999999999998</v>
      </c>
      <c r="AF67" s="210">
        <f t="shared" si="17"/>
        <v>3.6425000000000001</v>
      </c>
      <c r="AG67" s="210">
        <f t="shared" si="17"/>
        <v>3.4316</v>
      </c>
      <c r="AH67" s="210">
        <f t="shared" si="17"/>
        <v>3.0185</v>
      </c>
      <c r="AI67" s="210">
        <f t="shared" si="17"/>
        <v>2.8914</v>
      </c>
      <c r="AJ67" s="210">
        <f t="shared" si="15"/>
        <v>2.7863000000000002</v>
      </c>
      <c r="AK67" s="210">
        <f t="shared" si="15"/>
        <v>2.7109999999999999</v>
      </c>
      <c r="AL67" s="210">
        <f t="shared" si="15"/>
        <v>2.6776</v>
      </c>
      <c r="AM67" s="210">
        <f t="shared" si="15"/>
        <v>2.5821999999999998</v>
      </c>
      <c r="AN67" s="210">
        <f t="shared" si="15"/>
        <v>2.4238</v>
      </c>
      <c r="AO67" s="210">
        <f t="shared" si="15"/>
        <v>2.2717999999999998</v>
      </c>
      <c r="AP67" s="210">
        <f t="shared" si="15"/>
        <v>2.1377000000000002</v>
      </c>
      <c r="AQ67" s="210">
        <f t="shared" si="15"/>
        <v>2.0998000000000001</v>
      </c>
      <c r="AR67" s="210">
        <f t="shared" si="15"/>
        <v>2.0407000000000002</v>
      </c>
      <c r="AS67" s="210">
        <f t="shared" si="15"/>
        <v>1.9968999999999999</v>
      </c>
      <c r="AT67" s="210">
        <f t="shared" si="15"/>
        <v>2.0123000000000002</v>
      </c>
      <c r="AU67" s="210">
        <f t="shared" si="15"/>
        <v>2.06</v>
      </c>
      <c r="AV67" s="210">
        <f t="shared" si="15"/>
        <v>2.0312000000000001</v>
      </c>
      <c r="AW67" s="210">
        <f t="shared" si="15"/>
        <v>1.9787999999999999</v>
      </c>
      <c r="AX67" s="210">
        <f t="shared" si="15"/>
        <v>1.9492</v>
      </c>
      <c r="AY67" s="210">
        <f t="shared" si="15"/>
        <v>1.9064000000000001</v>
      </c>
      <c r="AZ67" s="210">
        <f t="shared" ref="AZ67:BO82" si="18">VLOOKUP($A67,$A$11:$CE$15,AZ$49)</f>
        <v>1.879</v>
      </c>
      <c r="BA67" s="210">
        <f t="shared" si="18"/>
        <v>1.879</v>
      </c>
      <c r="BB67" s="210">
        <f t="shared" si="18"/>
        <v>1.8735999999999999</v>
      </c>
      <c r="BC67" s="210">
        <f t="shared" si="18"/>
        <v>1.8391999999999999</v>
      </c>
      <c r="BD67" s="210">
        <f t="shared" si="18"/>
        <v>1.8709</v>
      </c>
      <c r="BE67" s="210">
        <f t="shared" si="18"/>
        <v>1.8495999999999999</v>
      </c>
      <c r="BF67" s="210">
        <f t="shared" si="18"/>
        <v>1.8495999999999999</v>
      </c>
      <c r="BG67" s="210">
        <f t="shared" si="18"/>
        <v>1.879</v>
      </c>
      <c r="BH67" s="210">
        <f t="shared" si="18"/>
        <v>1.8444</v>
      </c>
      <c r="BI67" s="210">
        <f t="shared" si="18"/>
        <v>1.7863</v>
      </c>
      <c r="BJ67" s="210">
        <f t="shared" si="18"/>
        <v>1.7961</v>
      </c>
      <c r="BK67" s="210">
        <f t="shared" si="18"/>
        <v>1.7693000000000001</v>
      </c>
      <c r="BL67" s="210">
        <f t="shared" si="18"/>
        <v>1.7456</v>
      </c>
      <c r="BM67" s="210">
        <f t="shared" si="18"/>
        <v>1.6803999999999999</v>
      </c>
      <c r="BN67" s="210">
        <f t="shared" si="18"/>
        <v>1.5961000000000001</v>
      </c>
      <c r="BO67" s="210">
        <f t="shared" si="18"/>
        <v>1.5768</v>
      </c>
      <c r="BP67" s="210">
        <f t="shared" ref="BN67:CC82" si="19">VLOOKUP($A67,$A$11:$CE$15,BP$49)</f>
        <v>1.5005999999999999</v>
      </c>
      <c r="BQ67" s="210">
        <f t="shared" si="19"/>
        <v>1.5524</v>
      </c>
      <c r="BR67" s="210">
        <f t="shared" si="19"/>
        <v>1.5396000000000001</v>
      </c>
      <c r="BS67" s="210">
        <f t="shared" si="19"/>
        <v>1.4684999999999999</v>
      </c>
      <c r="BT67" s="210">
        <f t="shared" si="19"/>
        <v>1.4489000000000001</v>
      </c>
      <c r="BU67" s="210">
        <f t="shared" si="19"/>
        <v>1.4473</v>
      </c>
      <c r="BV67" s="210">
        <f t="shared" si="19"/>
        <v>1.4570000000000001</v>
      </c>
      <c r="BW67" s="210">
        <f t="shared" si="19"/>
        <v>1.4767999999999999</v>
      </c>
      <c r="BX67" s="210">
        <f t="shared" si="14"/>
        <v>1.4971000000000001</v>
      </c>
      <c r="BY67" s="210">
        <f t="shared" si="14"/>
        <v>1.4601999999999999</v>
      </c>
      <c r="BZ67" s="210">
        <f t="shared" si="14"/>
        <v>1.4267000000000001</v>
      </c>
      <c r="CA67" s="210">
        <f t="shared" si="14"/>
        <v>1.4097</v>
      </c>
      <c r="CB67" s="210">
        <f t="shared" si="14"/>
        <v>1.4158999999999999</v>
      </c>
      <c r="CC67" s="210">
        <f t="shared" si="14"/>
        <v>1.304</v>
      </c>
      <c r="CD67" s="210">
        <f t="shared" si="14"/>
        <v>1.0116000000000001</v>
      </c>
      <c r="CE67" s="210">
        <f t="shared" si="13"/>
        <v>1</v>
      </c>
    </row>
    <row r="68" spans="1:83" outlineLevel="1" x14ac:dyDescent="0.6">
      <c r="A68" s="205">
        <v>5</v>
      </c>
      <c r="B68" s="206" t="s">
        <v>342</v>
      </c>
      <c r="C68" s="7"/>
      <c r="D68" s="1">
        <v>20</v>
      </c>
      <c r="E68" s="207">
        <v>30</v>
      </c>
      <c r="F68" s="209">
        <f t="shared" si="16"/>
        <v>0</v>
      </c>
      <c r="G68" s="209">
        <f t="shared" si="16"/>
        <v>0</v>
      </c>
      <c r="H68" s="209">
        <f t="shared" si="16"/>
        <v>0</v>
      </c>
      <c r="I68" s="209">
        <f t="shared" si="16"/>
        <v>5.3224</v>
      </c>
      <c r="J68" s="210">
        <f t="shared" si="16"/>
        <v>5.4561000000000002</v>
      </c>
      <c r="K68" s="210">
        <f t="shared" si="16"/>
        <v>4.6241000000000003</v>
      </c>
      <c r="L68" s="210">
        <f t="shared" si="16"/>
        <v>4.4965999999999999</v>
      </c>
      <c r="M68" s="210">
        <f t="shared" si="16"/>
        <v>4.6241000000000003</v>
      </c>
      <c r="N68" s="210">
        <f t="shared" si="16"/>
        <v>4.7076000000000002</v>
      </c>
      <c r="O68" s="210">
        <f t="shared" si="16"/>
        <v>4.6241000000000003</v>
      </c>
      <c r="P68" s="210">
        <f t="shared" si="16"/>
        <v>4.5278</v>
      </c>
      <c r="Q68" s="210">
        <f>VLOOKUP($A68,$A$11:$CE$15,Q$49)</f>
        <v>4.4504999999999999</v>
      </c>
      <c r="R68" s="210">
        <f t="shared" si="16"/>
        <v>4.4810999999999996</v>
      </c>
      <c r="S68" s="210">
        <f t="shared" si="16"/>
        <v>4.4965999999999999</v>
      </c>
      <c r="T68" s="210">
        <f t="shared" si="16"/>
        <v>4.4504999999999999</v>
      </c>
      <c r="U68" s="210">
        <f t="shared" si="16"/>
        <v>4.3906000000000001</v>
      </c>
      <c r="V68" s="210">
        <f t="shared" si="17"/>
        <v>4.3757999999999999</v>
      </c>
      <c r="W68" s="210">
        <f t="shared" si="17"/>
        <v>4.3467000000000002</v>
      </c>
      <c r="X68" s="210">
        <f t="shared" si="17"/>
        <v>4.2754000000000003</v>
      </c>
      <c r="Y68" s="210">
        <f t="shared" si="17"/>
        <v>4.1661000000000001</v>
      </c>
      <c r="Z68" s="210">
        <f t="shared" si="17"/>
        <v>4.1135999999999999</v>
      </c>
      <c r="AA68" s="210">
        <f t="shared" si="17"/>
        <v>4.1661000000000001</v>
      </c>
      <c r="AB68" s="210">
        <f t="shared" si="17"/>
        <v>4.1661000000000001</v>
      </c>
      <c r="AC68" s="210">
        <f t="shared" si="17"/>
        <v>4.1006</v>
      </c>
      <c r="AD68" s="210">
        <f t="shared" si="17"/>
        <v>3.9041999999999999</v>
      </c>
      <c r="AE68" s="210">
        <f t="shared" si="17"/>
        <v>3.7578999999999998</v>
      </c>
      <c r="AF68" s="210">
        <f t="shared" si="17"/>
        <v>3.6425000000000001</v>
      </c>
      <c r="AG68" s="210">
        <f t="shared" si="17"/>
        <v>3.4316</v>
      </c>
      <c r="AH68" s="210">
        <f t="shared" si="17"/>
        <v>3.0185</v>
      </c>
      <c r="AI68" s="210">
        <f t="shared" si="17"/>
        <v>2.8914</v>
      </c>
      <c r="AJ68" s="210">
        <f t="shared" si="15"/>
        <v>2.7863000000000002</v>
      </c>
      <c r="AK68" s="210">
        <f t="shared" si="15"/>
        <v>2.7109999999999999</v>
      </c>
      <c r="AL68" s="210">
        <f t="shared" si="15"/>
        <v>2.6776</v>
      </c>
      <c r="AM68" s="210">
        <f t="shared" si="15"/>
        <v>2.5821999999999998</v>
      </c>
      <c r="AN68" s="210">
        <f t="shared" si="15"/>
        <v>2.4238</v>
      </c>
      <c r="AO68" s="210">
        <f t="shared" si="15"/>
        <v>2.2717999999999998</v>
      </c>
      <c r="AP68" s="210">
        <f t="shared" si="15"/>
        <v>2.1377000000000002</v>
      </c>
      <c r="AQ68" s="210">
        <f t="shared" si="15"/>
        <v>2.0998000000000001</v>
      </c>
      <c r="AR68" s="210">
        <f t="shared" si="15"/>
        <v>2.0407000000000002</v>
      </c>
      <c r="AS68" s="210">
        <f t="shared" si="15"/>
        <v>1.9968999999999999</v>
      </c>
      <c r="AT68" s="210">
        <f t="shared" si="15"/>
        <v>2.0123000000000002</v>
      </c>
      <c r="AU68" s="210">
        <f t="shared" si="15"/>
        <v>2.06</v>
      </c>
      <c r="AV68" s="210">
        <f t="shared" si="15"/>
        <v>2.0312000000000001</v>
      </c>
      <c r="AW68" s="210">
        <f t="shared" si="15"/>
        <v>1.9787999999999999</v>
      </c>
      <c r="AX68" s="210">
        <f t="shared" si="15"/>
        <v>1.9492</v>
      </c>
      <c r="AY68" s="210">
        <f t="shared" si="15"/>
        <v>1.9064000000000001</v>
      </c>
      <c r="AZ68" s="210">
        <f t="shared" si="18"/>
        <v>1.879</v>
      </c>
      <c r="BA68" s="210">
        <f t="shared" si="18"/>
        <v>1.879</v>
      </c>
      <c r="BB68" s="210">
        <f t="shared" si="18"/>
        <v>1.8735999999999999</v>
      </c>
      <c r="BC68" s="210">
        <f t="shared" si="18"/>
        <v>1.8391999999999999</v>
      </c>
      <c r="BD68" s="210">
        <f t="shared" si="18"/>
        <v>1.8709</v>
      </c>
      <c r="BE68" s="210">
        <f t="shared" si="18"/>
        <v>1.8495999999999999</v>
      </c>
      <c r="BF68" s="210">
        <f t="shared" si="18"/>
        <v>1.8495999999999999</v>
      </c>
      <c r="BG68" s="210">
        <f t="shared" si="18"/>
        <v>1.879</v>
      </c>
      <c r="BH68" s="210">
        <f t="shared" si="18"/>
        <v>1.8444</v>
      </c>
      <c r="BI68" s="210">
        <f t="shared" si="18"/>
        <v>1.7863</v>
      </c>
      <c r="BJ68" s="210">
        <f t="shared" si="18"/>
        <v>1.7961</v>
      </c>
      <c r="BK68" s="210">
        <f t="shared" si="18"/>
        <v>1.7693000000000001</v>
      </c>
      <c r="BL68" s="210">
        <f t="shared" si="18"/>
        <v>1.7456</v>
      </c>
      <c r="BM68" s="210">
        <f t="shared" si="18"/>
        <v>1.6803999999999999</v>
      </c>
      <c r="BN68" s="210">
        <f t="shared" si="19"/>
        <v>1.5961000000000001</v>
      </c>
      <c r="BO68" s="210">
        <f t="shared" si="19"/>
        <v>1.5768</v>
      </c>
      <c r="BP68" s="210">
        <f t="shared" si="19"/>
        <v>1.5005999999999999</v>
      </c>
      <c r="BQ68" s="210">
        <f t="shared" si="19"/>
        <v>1.5524</v>
      </c>
      <c r="BR68" s="210">
        <f t="shared" si="19"/>
        <v>1.5396000000000001</v>
      </c>
      <c r="BS68" s="210">
        <f t="shared" si="19"/>
        <v>1.4684999999999999</v>
      </c>
      <c r="BT68" s="210">
        <f t="shared" si="19"/>
        <v>1.4489000000000001</v>
      </c>
      <c r="BU68" s="210">
        <f t="shared" si="19"/>
        <v>1.4473</v>
      </c>
      <c r="BV68" s="210">
        <f t="shared" si="19"/>
        <v>1.4570000000000001</v>
      </c>
      <c r="BW68" s="210">
        <f t="shared" si="19"/>
        <v>1.4767999999999999</v>
      </c>
      <c r="BX68" s="210">
        <f t="shared" si="14"/>
        <v>1.4971000000000001</v>
      </c>
      <c r="BY68" s="210">
        <f t="shared" si="14"/>
        <v>1.4601999999999999</v>
      </c>
      <c r="BZ68" s="210">
        <f t="shared" si="14"/>
        <v>1.4267000000000001</v>
      </c>
      <c r="CA68" s="210">
        <f t="shared" si="14"/>
        <v>1.4097</v>
      </c>
      <c r="CB68" s="210">
        <f t="shared" si="14"/>
        <v>1.4158999999999999</v>
      </c>
      <c r="CC68" s="210">
        <f t="shared" si="14"/>
        <v>1.304</v>
      </c>
      <c r="CD68" s="210">
        <f t="shared" si="14"/>
        <v>1.0116000000000001</v>
      </c>
      <c r="CE68" s="210">
        <f t="shared" si="13"/>
        <v>1</v>
      </c>
    </row>
    <row r="69" spans="1:83" outlineLevel="1" x14ac:dyDescent="0.6">
      <c r="A69" s="205">
        <v>2</v>
      </c>
      <c r="B69" s="206" t="s">
        <v>343</v>
      </c>
      <c r="C69" s="7"/>
      <c r="D69" s="1">
        <v>40</v>
      </c>
      <c r="E69" s="207">
        <v>45</v>
      </c>
      <c r="F69" s="209">
        <f t="shared" si="16"/>
        <v>0</v>
      </c>
      <c r="G69" s="209">
        <f t="shared" si="16"/>
        <v>0</v>
      </c>
      <c r="H69" s="209">
        <f t="shared" si="16"/>
        <v>0</v>
      </c>
      <c r="I69" s="209">
        <f t="shared" si="16"/>
        <v>0</v>
      </c>
      <c r="J69" s="210">
        <f t="shared" si="16"/>
        <v>0</v>
      </c>
      <c r="K69" s="210">
        <f t="shared" si="16"/>
        <v>0</v>
      </c>
      <c r="L69" s="210">
        <f t="shared" si="16"/>
        <v>0</v>
      </c>
      <c r="M69" s="210">
        <f t="shared" si="16"/>
        <v>0</v>
      </c>
      <c r="N69" s="210">
        <f t="shared" si="16"/>
        <v>0</v>
      </c>
      <c r="O69" s="210">
        <f t="shared" si="16"/>
        <v>0</v>
      </c>
      <c r="P69" s="210">
        <f t="shared" si="16"/>
        <v>0</v>
      </c>
      <c r="Q69" s="210">
        <f t="shared" si="16"/>
        <v>0</v>
      </c>
      <c r="R69" s="210">
        <f t="shared" si="16"/>
        <v>3.1949000000000001</v>
      </c>
      <c r="S69" s="210">
        <f t="shared" si="16"/>
        <v>3.0842000000000001</v>
      </c>
      <c r="T69" s="210">
        <f t="shared" si="16"/>
        <v>2.9952000000000001</v>
      </c>
      <c r="U69" s="210">
        <f t="shared" si="16"/>
        <v>3.0390000000000001</v>
      </c>
      <c r="V69" s="210">
        <f t="shared" si="17"/>
        <v>2.9809000000000001</v>
      </c>
      <c r="W69" s="210">
        <f t="shared" si="17"/>
        <v>2.9525999999999999</v>
      </c>
      <c r="X69" s="210">
        <f t="shared" si="17"/>
        <v>2.7086999999999999</v>
      </c>
      <c r="Y69" s="210">
        <f t="shared" si="17"/>
        <v>2.5377000000000001</v>
      </c>
      <c r="Z69" s="210">
        <f t="shared" si="17"/>
        <v>2.3733</v>
      </c>
      <c r="AA69" s="210">
        <f t="shared" si="17"/>
        <v>2.6122000000000001</v>
      </c>
      <c r="AB69" s="210">
        <f t="shared" si="17"/>
        <v>2.6067</v>
      </c>
      <c r="AC69" s="210">
        <f t="shared" si="17"/>
        <v>2.492</v>
      </c>
      <c r="AD69" s="210">
        <f t="shared" si="17"/>
        <v>2.3290000000000002</v>
      </c>
      <c r="AE69" s="210">
        <f t="shared" si="17"/>
        <v>2.4100999999999999</v>
      </c>
      <c r="AF69" s="210">
        <f t="shared" si="17"/>
        <v>2.4007999999999998</v>
      </c>
      <c r="AG69" s="210">
        <f t="shared" si="17"/>
        <v>2.2778999999999998</v>
      </c>
      <c r="AH69" s="210">
        <f t="shared" si="17"/>
        <v>2.1482999999999999</v>
      </c>
      <c r="AI69" s="210">
        <f t="shared" si="17"/>
        <v>2.2654999999999998</v>
      </c>
      <c r="AJ69" s="210">
        <f t="shared" si="15"/>
        <v>2.2130999999999998</v>
      </c>
      <c r="AK69" s="210">
        <f t="shared" si="15"/>
        <v>2.1974999999999998</v>
      </c>
      <c r="AL69" s="210">
        <f t="shared" si="15"/>
        <v>2.1520000000000001</v>
      </c>
      <c r="AM69" s="210">
        <f t="shared" si="15"/>
        <v>1.9809000000000001</v>
      </c>
      <c r="AN69" s="210">
        <f t="shared" si="15"/>
        <v>1.8163</v>
      </c>
      <c r="AO69" s="210">
        <f t="shared" si="15"/>
        <v>1.7524999999999999</v>
      </c>
      <c r="AP69" s="210">
        <f t="shared" si="15"/>
        <v>1.75</v>
      </c>
      <c r="AQ69" s="210">
        <f t="shared" si="15"/>
        <v>1.6999</v>
      </c>
      <c r="AR69" s="210">
        <f t="shared" si="15"/>
        <v>1.6636</v>
      </c>
      <c r="AS69" s="210">
        <f t="shared" si="15"/>
        <v>1.6395</v>
      </c>
      <c r="AT69" s="210">
        <f t="shared" si="15"/>
        <v>1.6636</v>
      </c>
      <c r="AU69" s="210">
        <f t="shared" si="15"/>
        <v>1.6437999999999999</v>
      </c>
      <c r="AV69" s="210">
        <f t="shared" si="15"/>
        <v>1.5731999999999999</v>
      </c>
      <c r="AW69" s="210">
        <f t="shared" si="15"/>
        <v>1.5269999999999999</v>
      </c>
      <c r="AX69" s="210">
        <f t="shared" si="15"/>
        <v>1.5345</v>
      </c>
      <c r="AY69" s="210">
        <f t="shared" si="15"/>
        <v>1.494</v>
      </c>
      <c r="AZ69" s="210">
        <f t="shared" si="18"/>
        <v>1.4728000000000001</v>
      </c>
      <c r="BA69" s="210">
        <f t="shared" si="18"/>
        <v>1.4922</v>
      </c>
      <c r="BB69" s="210">
        <f t="shared" si="18"/>
        <v>1.5085</v>
      </c>
      <c r="BC69" s="210">
        <f t="shared" si="18"/>
        <v>1.5287999999999999</v>
      </c>
      <c r="BD69" s="210">
        <f t="shared" si="18"/>
        <v>1.5994999999999999</v>
      </c>
      <c r="BE69" s="210">
        <f t="shared" si="18"/>
        <v>1.6747000000000001</v>
      </c>
      <c r="BF69" s="210">
        <f t="shared" si="18"/>
        <v>1.7115</v>
      </c>
      <c r="BG69" s="210">
        <f t="shared" si="18"/>
        <v>1.7258</v>
      </c>
      <c r="BH69" s="210">
        <f t="shared" si="18"/>
        <v>1.6747000000000001</v>
      </c>
      <c r="BI69" s="210">
        <f t="shared" si="18"/>
        <v>1.6838</v>
      </c>
      <c r="BJ69" s="210">
        <f t="shared" si="18"/>
        <v>1.6999</v>
      </c>
      <c r="BK69" s="210">
        <f t="shared" si="18"/>
        <v>1.7210000000000001</v>
      </c>
      <c r="BL69" s="210">
        <f t="shared" si="18"/>
        <v>1.7234</v>
      </c>
      <c r="BM69" s="210">
        <f t="shared" si="18"/>
        <v>1.7354000000000001</v>
      </c>
      <c r="BN69" s="210">
        <f t="shared" si="19"/>
        <v>1.6701999999999999</v>
      </c>
      <c r="BO69" s="210">
        <f t="shared" si="19"/>
        <v>1.6266</v>
      </c>
      <c r="BP69" s="210">
        <f t="shared" si="19"/>
        <v>1.6161000000000001</v>
      </c>
      <c r="BQ69" s="210">
        <f t="shared" si="19"/>
        <v>1.6459999999999999</v>
      </c>
      <c r="BR69" s="210">
        <f t="shared" si="19"/>
        <v>1.633</v>
      </c>
      <c r="BS69" s="210">
        <f t="shared" si="19"/>
        <v>1.5498000000000001</v>
      </c>
      <c r="BT69" s="210">
        <f t="shared" si="19"/>
        <v>1.5306999999999999</v>
      </c>
      <c r="BU69" s="210">
        <f t="shared" si="19"/>
        <v>1.5383</v>
      </c>
      <c r="BV69" s="210">
        <f t="shared" si="19"/>
        <v>1.5364</v>
      </c>
      <c r="BW69" s="210">
        <f t="shared" si="19"/>
        <v>1.4885999999999999</v>
      </c>
      <c r="BX69" s="210">
        <f t="shared" si="19"/>
        <v>1.4922</v>
      </c>
      <c r="BY69" s="210">
        <f t="shared" si="19"/>
        <v>1.4521999999999999</v>
      </c>
      <c r="BZ69" s="210">
        <f t="shared" si="19"/>
        <v>1.3922000000000001</v>
      </c>
      <c r="CA69" s="210">
        <f t="shared" si="19"/>
        <v>1.3383</v>
      </c>
      <c r="CB69" s="210">
        <f t="shared" si="19"/>
        <v>1.3157000000000001</v>
      </c>
      <c r="CC69" s="210">
        <f t="shared" si="19"/>
        <v>1.246</v>
      </c>
      <c r="CD69" s="210">
        <f t="shared" ref="BX69:CD84" si="20">VLOOKUP($A69,$A$11:$CE$15,CD$49)</f>
        <v>1.0630999999999999</v>
      </c>
      <c r="CE69" s="210">
        <f t="shared" si="13"/>
        <v>1</v>
      </c>
    </row>
    <row r="70" spans="1:83" outlineLevel="1" x14ac:dyDescent="0.6">
      <c r="A70" s="205">
        <v>3</v>
      </c>
      <c r="B70" s="206" t="s">
        <v>344</v>
      </c>
      <c r="C70" s="7"/>
      <c r="D70" s="1">
        <v>30</v>
      </c>
      <c r="E70" s="207">
        <v>40</v>
      </c>
      <c r="F70" s="209">
        <f t="shared" si="16"/>
        <v>0</v>
      </c>
      <c r="G70" s="209">
        <f t="shared" si="16"/>
        <v>0</v>
      </c>
      <c r="H70" s="209">
        <f t="shared" si="16"/>
        <v>0</v>
      </c>
      <c r="I70" s="209">
        <f t="shared" si="16"/>
        <v>0</v>
      </c>
      <c r="J70" s="210">
        <f t="shared" si="16"/>
        <v>0</v>
      </c>
      <c r="K70" s="210">
        <f t="shared" si="16"/>
        <v>0</v>
      </c>
      <c r="L70" s="210">
        <f t="shared" si="16"/>
        <v>0</v>
      </c>
      <c r="M70" s="210">
        <f t="shared" si="16"/>
        <v>0</v>
      </c>
      <c r="N70" s="210">
        <f t="shared" si="16"/>
        <v>0</v>
      </c>
      <c r="O70" s="210">
        <f t="shared" si="16"/>
        <v>0</v>
      </c>
      <c r="P70" s="210">
        <f t="shared" si="16"/>
        <v>0</v>
      </c>
      <c r="Q70" s="210">
        <f t="shared" si="16"/>
        <v>0</v>
      </c>
      <c r="R70" s="210">
        <f t="shared" si="16"/>
        <v>3.8855</v>
      </c>
      <c r="S70" s="210">
        <f t="shared" si="16"/>
        <v>3.8052999999999999</v>
      </c>
      <c r="T70" s="210">
        <f t="shared" si="16"/>
        <v>3.6543999999999999</v>
      </c>
      <c r="U70" s="210">
        <f t="shared" si="16"/>
        <v>3.5832999999999999</v>
      </c>
      <c r="V70" s="210">
        <f t="shared" si="17"/>
        <v>3.5150000000000001</v>
      </c>
      <c r="W70" s="210">
        <f t="shared" si="17"/>
        <v>3.5537000000000001</v>
      </c>
      <c r="X70" s="210">
        <f t="shared" si="17"/>
        <v>3.4127000000000001</v>
      </c>
      <c r="Y70" s="210">
        <f t="shared" si="17"/>
        <v>3.2740999999999998</v>
      </c>
      <c r="Z70" s="210">
        <f t="shared" si="17"/>
        <v>3.0788000000000002</v>
      </c>
      <c r="AA70" s="210">
        <f t="shared" si="17"/>
        <v>3.4037000000000002</v>
      </c>
      <c r="AB70" s="210">
        <f t="shared" si="17"/>
        <v>3.4584000000000001</v>
      </c>
      <c r="AC70" s="210">
        <f t="shared" si="17"/>
        <v>3.1930999999999998</v>
      </c>
      <c r="AD70" s="210">
        <f t="shared" si="17"/>
        <v>2.8731</v>
      </c>
      <c r="AE70" s="210">
        <f t="shared" si="17"/>
        <v>2.9119999999999999</v>
      </c>
      <c r="AF70" s="210">
        <f t="shared" si="17"/>
        <v>2.9318</v>
      </c>
      <c r="AG70" s="210">
        <f t="shared" si="17"/>
        <v>2.8105000000000002</v>
      </c>
      <c r="AH70" s="210">
        <f t="shared" si="17"/>
        <v>2.6326999999999998</v>
      </c>
      <c r="AI70" s="210">
        <f t="shared" si="17"/>
        <v>2.7564000000000002</v>
      </c>
      <c r="AJ70" s="210">
        <f t="shared" si="15"/>
        <v>2.6652999999999998</v>
      </c>
      <c r="AK70" s="210">
        <f t="shared" si="15"/>
        <v>2.6326999999999998</v>
      </c>
      <c r="AL70" s="210">
        <f t="shared" si="15"/>
        <v>2.6598000000000002</v>
      </c>
      <c r="AM70" s="210">
        <f t="shared" si="15"/>
        <v>2.4712999999999998</v>
      </c>
      <c r="AN70" s="210">
        <f t="shared" si="15"/>
        <v>2.2395999999999998</v>
      </c>
      <c r="AO70" s="210">
        <f t="shared" si="15"/>
        <v>2.1286999999999998</v>
      </c>
      <c r="AP70" s="210">
        <f t="shared" si="15"/>
        <v>2.0706000000000002</v>
      </c>
      <c r="AQ70" s="210">
        <f t="shared" si="15"/>
        <v>2.0706000000000002</v>
      </c>
      <c r="AR70" s="210">
        <f t="shared" si="15"/>
        <v>2.0672999999999999</v>
      </c>
      <c r="AS70" s="210">
        <f t="shared" si="15"/>
        <v>2.0541</v>
      </c>
      <c r="AT70" s="210">
        <f t="shared" si="15"/>
        <v>2.0251000000000001</v>
      </c>
      <c r="AU70" s="210">
        <f t="shared" si="15"/>
        <v>1.9906999999999999</v>
      </c>
      <c r="AV70" s="210">
        <f t="shared" si="15"/>
        <v>1.9457</v>
      </c>
      <c r="AW70" s="210">
        <f t="shared" si="15"/>
        <v>1.8971</v>
      </c>
      <c r="AX70" s="210">
        <f t="shared" si="15"/>
        <v>1.8454999999999999</v>
      </c>
      <c r="AY70" s="210">
        <f t="shared" si="15"/>
        <v>1.7818000000000001</v>
      </c>
      <c r="AZ70" s="210">
        <f t="shared" si="18"/>
        <v>1.7339</v>
      </c>
      <c r="BA70" s="210">
        <f t="shared" si="18"/>
        <v>1.7292000000000001</v>
      </c>
      <c r="BB70" s="210">
        <f t="shared" si="18"/>
        <v>1.7339</v>
      </c>
      <c r="BC70" s="210">
        <f t="shared" si="18"/>
        <v>1.7408999999999999</v>
      </c>
      <c r="BD70" s="210">
        <f t="shared" si="18"/>
        <v>1.7891999999999999</v>
      </c>
      <c r="BE70" s="210">
        <f t="shared" si="18"/>
        <v>1.8246</v>
      </c>
      <c r="BF70" s="210">
        <f t="shared" si="18"/>
        <v>1.8298000000000001</v>
      </c>
      <c r="BG70" s="210">
        <f t="shared" si="18"/>
        <v>1.8298000000000001</v>
      </c>
      <c r="BH70" s="210">
        <f t="shared" si="18"/>
        <v>1.772</v>
      </c>
      <c r="BI70" s="210">
        <f t="shared" si="18"/>
        <v>1.7695000000000001</v>
      </c>
      <c r="BJ70" s="210">
        <f t="shared" si="18"/>
        <v>1.8017000000000001</v>
      </c>
      <c r="BK70" s="210">
        <f t="shared" si="18"/>
        <v>1.8324</v>
      </c>
      <c r="BL70" s="210">
        <f t="shared" si="18"/>
        <v>1.8017000000000001</v>
      </c>
      <c r="BM70" s="210">
        <f t="shared" si="18"/>
        <v>1.748</v>
      </c>
      <c r="BN70" s="210">
        <f t="shared" si="19"/>
        <v>1.7040999999999999</v>
      </c>
      <c r="BO70" s="210">
        <f t="shared" si="19"/>
        <v>1.6329</v>
      </c>
      <c r="BP70" s="210">
        <f t="shared" si="19"/>
        <v>1.5848</v>
      </c>
      <c r="BQ70" s="210">
        <f t="shared" si="19"/>
        <v>1.6045</v>
      </c>
      <c r="BR70" s="210">
        <f t="shared" si="19"/>
        <v>1.6391</v>
      </c>
      <c r="BS70" s="210">
        <f t="shared" si="19"/>
        <v>1.5809</v>
      </c>
      <c r="BT70" s="210">
        <f t="shared" si="19"/>
        <v>1.577</v>
      </c>
      <c r="BU70" s="210">
        <f t="shared" si="19"/>
        <v>1.5789</v>
      </c>
      <c r="BV70" s="210">
        <f t="shared" si="19"/>
        <v>1.5692999999999999</v>
      </c>
      <c r="BW70" s="210">
        <f t="shared" si="19"/>
        <v>1.5357000000000001</v>
      </c>
      <c r="BX70" s="210">
        <f t="shared" si="20"/>
        <v>1.5375000000000001</v>
      </c>
      <c r="BY70" s="210">
        <f t="shared" si="20"/>
        <v>1.4964999999999999</v>
      </c>
      <c r="BZ70" s="210">
        <f t="shared" si="20"/>
        <v>1.4349000000000001</v>
      </c>
      <c r="CA70" s="210">
        <f t="shared" si="20"/>
        <v>1.3855999999999999</v>
      </c>
      <c r="CB70" s="210">
        <f t="shared" si="20"/>
        <v>1.3579000000000001</v>
      </c>
      <c r="CC70" s="210">
        <f t="shared" si="20"/>
        <v>1.29</v>
      </c>
      <c r="CD70" s="210">
        <f t="shared" si="20"/>
        <v>1.0705</v>
      </c>
      <c r="CE70" s="210">
        <f t="shared" si="13"/>
        <v>1</v>
      </c>
    </row>
    <row r="71" spans="1:83" outlineLevel="1" x14ac:dyDescent="0.6">
      <c r="A71" s="205">
        <v>2</v>
      </c>
      <c r="B71" s="206" t="s">
        <v>345</v>
      </c>
      <c r="C71" s="7"/>
      <c r="D71" s="1">
        <v>40</v>
      </c>
      <c r="E71" s="207">
        <v>45</v>
      </c>
      <c r="F71" s="209">
        <f t="shared" si="16"/>
        <v>0</v>
      </c>
      <c r="G71" s="209">
        <f t="shared" si="16"/>
        <v>0</v>
      </c>
      <c r="H71" s="209">
        <f t="shared" si="16"/>
        <v>0</v>
      </c>
      <c r="I71" s="209">
        <f t="shared" si="16"/>
        <v>0</v>
      </c>
      <c r="J71" s="210">
        <f t="shared" si="16"/>
        <v>0</v>
      </c>
      <c r="K71" s="210">
        <f t="shared" si="16"/>
        <v>0</v>
      </c>
      <c r="L71" s="210">
        <f t="shared" si="16"/>
        <v>0</v>
      </c>
      <c r="M71" s="210">
        <f t="shared" si="16"/>
        <v>0</v>
      </c>
      <c r="N71" s="210">
        <f t="shared" si="16"/>
        <v>0</v>
      </c>
      <c r="O71" s="210">
        <f t="shared" si="16"/>
        <v>0</v>
      </c>
      <c r="P71" s="210">
        <f t="shared" si="16"/>
        <v>0</v>
      </c>
      <c r="Q71" s="210">
        <f t="shared" si="16"/>
        <v>0</v>
      </c>
      <c r="R71" s="210">
        <f t="shared" si="16"/>
        <v>3.1949000000000001</v>
      </c>
      <c r="S71" s="210">
        <f t="shared" si="16"/>
        <v>3.0842000000000001</v>
      </c>
      <c r="T71" s="210">
        <f t="shared" si="16"/>
        <v>2.9952000000000001</v>
      </c>
      <c r="U71" s="210">
        <f t="shared" si="16"/>
        <v>3.0390000000000001</v>
      </c>
      <c r="V71" s="210">
        <f t="shared" si="17"/>
        <v>2.9809000000000001</v>
      </c>
      <c r="W71" s="210">
        <f t="shared" si="17"/>
        <v>2.9525999999999999</v>
      </c>
      <c r="X71" s="210">
        <f t="shared" si="17"/>
        <v>2.7086999999999999</v>
      </c>
      <c r="Y71" s="210">
        <f t="shared" si="17"/>
        <v>2.5377000000000001</v>
      </c>
      <c r="Z71" s="210">
        <f t="shared" si="17"/>
        <v>2.3733</v>
      </c>
      <c r="AA71" s="210">
        <f t="shared" si="17"/>
        <v>2.6122000000000001</v>
      </c>
      <c r="AB71" s="210">
        <f t="shared" si="17"/>
        <v>2.6067</v>
      </c>
      <c r="AC71" s="210">
        <f t="shared" si="17"/>
        <v>2.492</v>
      </c>
      <c r="AD71" s="210">
        <f t="shared" si="17"/>
        <v>2.3290000000000002</v>
      </c>
      <c r="AE71" s="210">
        <f t="shared" si="17"/>
        <v>2.4100999999999999</v>
      </c>
      <c r="AF71" s="210">
        <f t="shared" si="17"/>
        <v>2.4007999999999998</v>
      </c>
      <c r="AG71" s="210">
        <f t="shared" si="17"/>
        <v>2.2778999999999998</v>
      </c>
      <c r="AH71" s="210">
        <f t="shared" si="17"/>
        <v>2.1482999999999999</v>
      </c>
      <c r="AI71" s="210">
        <f t="shared" si="17"/>
        <v>2.2654999999999998</v>
      </c>
      <c r="AJ71" s="210">
        <f t="shared" si="15"/>
        <v>2.2130999999999998</v>
      </c>
      <c r="AK71" s="210">
        <f t="shared" si="15"/>
        <v>2.1974999999999998</v>
      </c>
      <c r="AL71" s="210">
        <f t="shared" si="15"/>
        <v>2.1520000000000001</v>
      </c>
      <c r="AM71" s="210">
        <f t="shared" si="15"/>
        <v>1.9809000000000001</v>
      </c>
      <c r="AN71" s="210">
        <f t="shared" si="15"/>
        <v>1.8163</v>
      </c>
      <c r="AO71" s="210">
        <f t="shared" si="15"/>
        <v>1.7524999999999999</v>
      </c>
      <c r="AP71" s="210">
        <f t="shared" si="15"/>
        <v>1.75</v>
      </c>
      <c r="AQ71" s="210">
        <f t="shared" si="15"/>
        <v>1.6999</v>
      </c>
      <c r="AR71" s="210">
        <f t="shared" si="15"/>
        <v>1.6636</v>
      </c>
      <c r="AS71" s="210">
        <f t="shared" si="15"/>
        <v>1.6395</v>
      </c>
      <c r="AT71" s="210">
        <f t="shared" si="15"/>
        <v>1.6636</v>
      </c>
      <c r="AU71" s="210">
        <f t="shared" si="15"/>
        <v>1.6437999999999999</v>
      </c>
      <c r="AV71" s="210">
        <f t="shared" si="15"/>
        <v>1.5731999999999999</v>
      </c>
      <c r="AW71" s="210">
        <f t="shared" si="15"/>
        <v>1.5269999999999999</v>
      </c>
      <c r="AX71" s="210">
        <f t="shared" si="15"/>
        <v>1.5345</v>
      </c>
      <c r="AY71" s="210">
        <f t="shared" si="15"/>
        <v>1.494</v>
      </c>
      <c r="AZ71" s="210">
        <f t="shared" si="18"/>
        <v>1.4728000000000001</v>
      </c>
      <c r="BA71" s="210">
        <f t="shared" si="18"/>
        <v>1.4922</v>
      </c>
      <c r="BB71" s="210">
        <f t="shared" si="18"/>
        <v>1.5085</v>
      </c>
      <c r="BC71" s="210">
        <f t="shared" si="18"/>
        <v>1.5287999999999999</v>
      </c>
      <c r="BD71" s="210">
        <f t="shared" si="18"/>
        <v>1.5994999999999999</v>
      </c>
      <c r="BE71" s="210">
        <f t="shared" si="18"/>
        <v>1.6747000000000001</v>
      </c>
      <c r="BF71" s="210">
        <f t="shared" si="18"/>
        <v>1.7115</v>
      </c>
      <c r="BG71" s="210">
        <f t="shared" si="18"/>
        <v>1.7258</v>
      </c>
      <c r="BH71" s="210">
        <f t="shared" si="18"/>
        <v>1.6747000000000001</v>
      </c>
      <c r="BI71" s="210">
        <f t="shared" si="18"/>
        <v>1.6838</v>
      </c>
      <c r="BJ71" s="210">
        <f t="shared" si="18"/>
        <v>1.6999</v>
      </c>
      <c r="BK71" s="210">
        <f t="shared" si="18"/>
        <v>1.7210000000000001</v>
      </c>
      <c r="BL71" s="210">
        <f t="shared" si="18"/>
        <v>1.7234</v>
      </c>
      <c r="BM71" s="210">
        <f t="shared" si="18"/>
        <v>1.7354000000000001</v>
      </c>
      <c r="BN71" s="210">
        <f t="shared" si="19"/>
        <v>1.6701999999999999</v>
      </c>
      <c r="BO71" s="210">
        <f t="shared" si="19"/>
        <v>1.6266</v>
      </c>
      <c r="BP71" s="210">
        <f t="shared" si="19"/>
        <v>1.6161000000000001</v>
      </c>
      <c r="BQ71" s="210">
        <f t="shared" si="19"/>
        <v>1.6459999999999999</v>
      </c>
      <c r="BR71" s="210">
        <f t="shared" si="19"/>
        <v>1.633</v>
      </c>
      <c r="BS71" s="210">
        <f t="shared" si="19"/>
        <v>1.5498000000000001</v>
      </c>
      <c r="BT71" s="210">
        <f t="shared" si="19"/>
        <v>1.5306999999999999</v>
      </c>
      <c r="BU71" s="210">
        <f t="shared" si="19"/>
        <v>1.5383</v>
      </c>
      <c r="BV71" s="210">
        <f t="shared" si="19"/>
        <v>1.5364</v>
      </c>
      <c r="BW71" s="210">
        <f t="shared" si="19"/>
        <v>1.4885999999999999</v>
      </c>
      <c r="BX71" s="210">
        <f t="shared" si="20"/>
        <v>1.4922</v>
      </c>
      <c r="BY71" s="210">
        <f t="shared" si="20"/>
        <v>1.4521999999999999</v>
      </c>
      <c r="BZ71" s="210">
        <f t="shared" si="20"/>
        <v>1.3922000000000001</v>
      </c>
      <c r="CA71" s="210">
        <f t="shared" si="20"/>
        <v>1.3383</v>
      </c>
      <c r="CB71" s="210">
        <f t="shared" si="20"/>
        <v>1.3157000000000001</v>
      </c>
      <c r="CC71" s="210">
        <f t="shared" si="20"/>
        <v>1.246</v>
      </c>
      <c r="CD71" s="210">
        <f t="shared" si="20"/>
        <v>1.0630999999999999</v>
      </c>
      <c r="CE71" s="210">
        <f t="shared" si="13"/>
        <v>1</v>
      </c>
    </row>
    <row r="72" spans="1:83" outlineLevel="1" x14ac:dyDescent="0.6">
      <c r="A72" s="205">
        <v>3</v>
      </c>
      <c r="B72" s="206" t="s">
        <v>346</v>
      </c>
      <c r="C72" s="7"/>
      <c r="D72" s="1">
        <v>30</v>
      </c>
      <c r="E72" s="207">
        <v>40</v>
      </c>
      <c r="F72" s="209">
        <f t="shared" si="16"/>
        <v>0</v>
      </c>
      <c r="G72" s="209">
        <f t="shared" si="16"/>
        <v>0</v>
      </c>
      <c r="H72" s="209">
        <f t="shared" si="16"/>
        <v>0</v>
      </c>
      <c r="I72" s="209">
        <f t="shared" si="16"/>
        <v>0</v>
      </c>
      <c r="J72" s="210">
        <f t="shared" si="16"/>
        <v>0</v>
      </c>
      <c r="K72" s="210">
        <f t="shared" si="16"/>
        <v>0</v>
      </c>
      <c r="L72" s="210">
        <f t="shared" si="16"/>
        <v>0</v>
      </c>
      <c r="M72" s="210">
        <f t="shared" si="16"/>
        <v>0</v>
      </c>
      <c r="N72" s="210">
        <f t="shared" si="16"/>
        <v>0</v>
      </c>
      <c r="O72" s="210">
        <f t="shared" si="16"/>
        <v>0</v>
      </c>
      <c r="P72" s="210">
        <f t="shared" si="16"/>
        <v>0</v>
      </c>
      <c r="Q72" s="210">
        <f t="shared" si="16"/>
        <v>0</v>
      </c>
      <c r="R72" s="210">
        <f t="shared" si="16"/>
        <v>3.8855</v>
      </c>
      <c r="S72" s="210">
        <f t="shared" si="16"/>
        <v>3.8052999999999999</v>
      </c>
      <c r="T72" s="210">
        <f t="shared" si="16"/>
        <v>3.6543999999999999</v>
      </c>
      <c r="U72" s="210">
        <f t="shared" si="16"/>
        <v>3.5832999999999999</v>
      </c>
      <c r="V72" s="210">
        <f t="shared" si="17"/>
        <v>3.5150000000000001</v>
      </c>
      <c r="W72" s="210">
        <f t="shared" si="17"/>
        <v>3.5537000000000001</v>
      </c>
      <c r="X72" s="210">
        <f t="shared" si="17"/>
        <v>3.4127000000000001</v>
      </c>
      <c r="Y72" s="210">
        <f t="shared" si="17"/>
        <v>3.2740999999999998</v>
      </c>
      <c r="Z72" s="210">
        <f t="shared" si="17"/>
        <v>3.0788000000000002</v>
      </c>
      <c r="AA72" s="210">
        <f t="shared" si="17"/>
        <v>3.4037000000000002</v>
      </c>
      <c r="AB72" s="210">
        <f t="shared" si="17"/>
        <v>3.4584000000000001</v>
      </c>
      <c r="AC72" s="210">
        <f t="shared" si="17"/>
        <v>3.1930999999999998</v>
      </c>
      <c r="AD72" s="210">
        <f t="shared" si="17"/>
        <v>2.8731</v>
      </c>
      <c r="AE72" s="210">
        <f t="shared" si="17"/>
        <v>2.9119999999999999</v>
      </c>
      <c r="AF72" s="210">
        <f t="shared" si="17"/>
        <v>2.9318</v>
      </c>
      <c r="AG72" s="210">
        <f t="shared" si="17"/>
        <v>2.8105000000000002</v>
      </c>
      <c r="AH72" s="210">
        <f t="shared" si="17"/>
        <v>2.6326999999999998</v>
      </c>
      <c r="AI72" s="210">
        <f t="shared" si="17"/>
        <v>2.7564000000000002</v>
      </c>
      <c r="AJ72" s="210">
        <f t="shared" si="15"/>
        <v>2.6652999999999998</v>
      </c>
      <c r="AK72" s="210">
        <f t="shared" si="15"/>
        <v>2.6326999999999998</v>
      </c>
      <c r="AL72" s="210">
        <f t="shared" si="15"/>
        <v>2.6598000000000002</v>
      </c>
      <c r="AM72" s="210">
        <f t="shared" si="15"/>
        <v>2.4712999999999998</v>
      </c>
      <c r="AN72" s="210">
        <f t="shared" si="15"/>
        <v>2.2395999999999998</v>
      </c>
      <c r="AO72" s="210">
        <f t="shared" si="15"/>
        <v>2.1286999999999998</v>
      </c>
      <c r="AP72" s="210">
        <f t="shared" si="15"/>
        <v>2.0706000000000002</v>
      </c>
      <c r="AQ72" s="210">
        <f t="shared" si="15"/>
        <v>2.0706000000000002</v>
      </c>
      <c r="AR72" s="210">
        <f t="shared" si="15"/>
        <v>2.0672999999999999</v>
      </c>
      <c r="AS72" s="210">
        <f t="shared" si="15"/>
        <v>2.0541</v>
      </c>
      <c r="AT72" s="210">
        <f t="shared" si="15"/>
        <v>2.0251000000000001</v>
      </c>
      <c r="AU72" s="210">
        <f t="shared" si="15"/>
        <v>1.9906999999999999</v>
      </c>
      <c r="AV72" s="210">
        <f t="shared" si="15"/>
        <v>1.9457</v>
      </c>
      <c r="AW72" s="210">
        <f t="shared" si="15"/>
        <v>1.8971</v>
      </c>
      <c r="AX72" s="210">
        <f t="shared" si="15"/>
        <v>1.8454999999999999</v>
      </c>
      <c r="AY72" s="210">
        <f t="shared" si="15"/>
        <v>1.7818000000000001</v>
      </c>
      <c r="AZ72" s="210">
        <f t="shared" si="18"/>
        <v>1.7339</v>
      </c>
      <c r="BA72" s="210">
        <f t="shared" si="18"/>
        <v>1.7292000000000001</v>
      </c>
      <c r="BB72" s="210">
        <f t="shared" si="18"/>
        <v>1.7339</v>
      </c>
      <c r="BC72" s="210">
        <f t="shared" si="18"/>
        <v>1.7408999999999999</v>
      </c>
      <c r="BD72" s="210">
        <f t="shared" si="18"/>
        <v>1.7891999999999999</v>
      </c>
      <c r="BE72" s="210">
        <f t="shared" si="18"/>
        <v>1.8246</v>
      </c>
      <c r="BF72" s="210">
        <f t="shared" si="18"/>
        <v>1.8298000000000001</v>
      </c>
      <c r="BG72" s="210">
        <f t="shared" si="18"/>
        <v>1.8298000000000001</v>
      </c>
      <c r="BH72" s="210">
        <f t="shared" si="18"/>
        <v>1.772</v>
      </c>
      <c r="BI72" s="210">
        <f t="shared" si="18"/>
        <v>1.7695000000000001</v>
      </c>
      <c r="BJ72" s="210">
        <f t="shared" si="18"/>
        <v>1.8017000000000001</v>
      </c>
      <c r="BK72" s="210">
        <f t="shared" si="18"/>
        <v>1.8324</v>
      </c>
      <c r="BL72" s="210">
        <f t="shared" si="18"/>
        <v>1.8017000000000001</v>
      </c>
      <c r="BM72" s="210">
        <f t="shared" si="18"/>
        <v>1.748</v>
      </c>
      <c r="BN72" s="210">
        <f t="shared" si="19"/>
        <v>1.7040999999999999</v>
      </c>
      <c r="BO72" s="210">
        <f t="shared" si="19"/>
        <v>1.6329</v>
      </c>
      <c r="BP72" s="210">
        <f t="shared" si="19"/>
        <v>1.5848</v>
      </c>
      <c r="BQ72" s="210">
        <f t="shared" si="19"/>
        <v>1.6045</v>
      </c>
      <c r="BR72" s="210">
        <f t="shared" si="19"/>
        <v>1.6391</v>
      </c>
      <c r="BS72" s="210">
        <f t="shared" si="19"/>
        <v>1.5809</v>
      </c>
      <c r="BT72" s="210">
        <f t="shared" si="19"/>
        <v>1.577</v>
      </c>
      <c r="BU72" s="210">
        <f t="shared" si="19"/>
        <v>1.5789</v>
      </c>
      <c r="BV72" s="210">
        <f t="shared" si="19"/>
        <v>1.5692999999999999</v>
      </c>
      <c r="BW72" s="210">
        <f t="shared" si="19"/>
        <v>1.5357000000000001</v>
      </c>
      <c r="BX72" s="210">
        <f t="shared" si="20"/>
        <v>1.5375000000000001</v>
      </c>
      <c r="BY72" s="210">
        <f t="shared" si="20"/>
        <v>1.4964999999999999</v>
      </c>
      <c r="BZ72" s="210">
        <f t="shared" si="20"/>
        <v>1.4349000000000001</v>
      </c>
      <c r="CA72" s="210">
        <f t="shared" si="20"/>
        <v>1.3855999999999999</v>
      </c>
      <c r="CB72" s="210">
        <f t="shared" si="20"/>
        <v>1.3579000000000001</v>
      </c>
      <c r="CC72" s="210">
        <f t="shared" si="20"/>
        <v>1.29</v>
      </c>
      <c r="CD72" s="210">
        <f t="shared" si="20"/>
        <v>1.0705</v>
      </c>
      <c r="CE72" s="210">
        <f t="shared" si="13"/>
        <v>1</v>
      </c>
    </row>
    <row r="73" spans="1:83" outlineLevel="1" x14ac:dyDescent="0.6">
      <c r="A73" s="205">
        <v>4</v>
      </c>
      <c r="B73" s="206" t="s">
        <v>347</v>
      </c>
      <c r="C73" s="7"/>
      <c r="D73" s="1">
        <v>25</v>
      </c>
      <c r="E73" s="207">
        <v>35</v>
      </c>
      <c r="F73" s="209">
        <f t="shared" si="16"/>
        <v>0</v>
      </c>
      <c r="G73" s="209">
        <f t="shared" si="16"/>
        <v>0</v>
      </c>
      <c r="H73" s="209">
        <f t="shared" si="16"/>
        <v>0</v>
      </c>
      <c r="I73" s="209">
        <f t="shared" si="16"/>
        <v>0</v>
      </c>
      <c r="J73" s="210">
        <f t="shared" si="16"/>
        <v>0</v>
      </c>
      <c r="K73" s="210">
        <f t="shared" si="16"/>
        <v>0</v>
      </c>
      <c r="L73" s="210">
        <f t="shared" si="16"/>
        <v>0</v>
      </c>
      <c r="M73" s="210">
        <f t="shared" si="16"/>
        <v>0</v>
      </c>
      <c r="N73" s="210">
        <f t="shared" si="16"/>
        <v>0</v>
      </c>
      <c r="O73" s="210">
        <f t="shared" si="16"/>
        <v>0</v>
      </c>
      <c r="P73" s="210">
        <f t="shared" si="16"/>
        <v>0</v>
      </c>
      <c r="Q73" s="210">
        <f t="shared" si="16"/>
        <v>0</v>
      </c>
      <c r="R73" s="210">
        <f t="shared" si="16"/>
        <v>5.2186000000000003</v>
      </c>
      <c r="S73" s="210">
        <f t="shared" si="16"/>
        <v>5.1355000000000004</v>
      </c>
      <c r="T73" s="210">
        <f t="shared" si="16"/>
        <v>4.9961000000000002</v>
      </c>
      <c r="U73" s="210">
        <f t="shared" si="16"/>
        <v>4.8642000000000003</v>
      </c>
      <c r="V73" s="210">
        <f t="shared" si="17"/>
        <v>4.7740999999999998</v>
      </c>
      <c r="W73" s="210">
        <f t="shared" si="17"/>
        <v>4.6703000000000001</v>
      </c>
      <c r="X73" s="210">
        <f t="shared" si="17"/>
        <v>4.6036000000000001</v>
      </c>
      <c r="Y73" s="210">
        <f t="shared" si="17"/>
        <v>4.5548000000000002</v>
      </c>
      <c r="Z73" s="210">
        <f t="shared" si="17"/>
        <v>4.5069999999999997</v>
      </c>
      <c r="AA73" s="210">
        <f t="shared" si="17"/>
        <v>4.6036000000000001</v>
      </c>
      <c r="AB73" s="210">
        <f t="shared" si="17"/>
        <v>4.5228000000000002</v>
      </c>
      <c r="AC73" s="210">
        <f t="shared" si="17"/>
        <v>4.4143999999999997</v>
      </c>
      <c r="AD73" s="210">
        <f t="shared" si="17"/>
        <v>4.0791000000000004</v>
      </c>
      <c r="AE73" s="210">
        <f t="shared" si="17"/>
        <v>3.8708999999999998</v>
      </c>
      <c r="AF73" s="210">
        <f t="shared" si="17"/>
        <v>3.7471000000000001</v>
      </c>
      <c r="AG73" s="210">
        <f t="shared" si="17"/>
        <v>3.5510000000000002</v>
      </c>
      <c r="AH73" s="210">
        <f t="shared" si="17"/>
        <v>3.1905999999999999</v>
      </c>
      <c r="AI73" s="210">
        <f t="shared" si="17"/>
        <v>3.0836999999999999</v>
      </c>
      <c r="AJ73" s="210">
        <f t="shared" si="15"/>
        <v>2.9838</v>
      </c>
      <c r="AK73" s="210">
        <f t="shared" si="15"/>
        <v>2.8965999999999998</v>
      </c>
      <c r="AL73" s="210">
        <f t="shared" si="15"/>
        <v>2.8206000000000002</v>
      </c>
      <c r="AM73" s="210">
        <f t="shared" si="15"/>
        <v>2.6743000000000001</v>
      </c>
      <c r="AN73" s="210">
        <f t="shared" si="15"/>
        <v>2.4788000000000001</v>
      </c>
      <c r="AO73" s="210">
        <f t="shared" si="15"/>
        <v>2.3521999999999998</v>
      </c>
      <c r="AP73" s="210">
        <f t="shared" si="15"/>
        <v>2.2694000000000001</v>
      </c>
      <c r="AQ73" s="210">
        <f t="shared" si="15"/>
        <v>2.2456</v>
      </c>
      <c r="AR73" s="210">
        <f t="shared" si="15"/>
        <v>2.1922000000000001</v>
      </c>
      <c r="AS73" s="210">
        <f t="shared" si="15"/>
        <v>2.1555</v>
      </c>
      <c r="AT73" s="210">
        <f t="shared" si="15"/>
        <v>2.1555</v>
      </c>
      <c r="AU73" s="210">
        <f t="shared" si="15"/>
        <v>2.1774</v>
      </c>
      <c r="AV73" s="210">
        <f t="shared" si="15"/>
        <v>2.1482999999999999</v>
      </c>
      <c r="AW73" s="210">
        <f t="shared" si="15"/>
        <v>2.0891000000000002</v>
      </c>
      <c r="AX73" s="210">
        <f t="shared" si="15"/>
        <v>2.0266999999999999</v>
      </c>
      <c r="AY73" s="210">
        <f t="shared" si="15"/>
        <v>1.9500999999999999</v>
      </c>
      <c r="AZ73" s="210">
        <f t="shared" si="18"/>
        <v>1.8928</v>
      </c>
      <c r="BA73" s="210">
        <f t="shared" si="18"/>
        <v>1.8734999999999999</v>
      </c>
      <c r="BB73" s="210">
        <f t="shared" si="18"/>
        <v>1.8653999999999999</v>
      </c>
      <c r="BC73" s="210">
        <f t="shared" si="18"/>
        <v>1.8362000000000001</v>
      </c>
      <c r="BD73" s="210">
        <f t="shared" si="18"/>
        <v>1.8681000000000001</v>
      </c>
      <c r="BE73" s="210">
        <f t="shared" si="18"/>
        <v>1.8653999999999999</v>
      </c>
      <c r="BF73" s="210">
        <f t="shared" si="18"/>
        <v>1.8763000000000001</v>
      </c>
      <c r="BG73" s="210">
        <f t="shared" si="18"/>
        <v>1.8984000000000001</v>
      </c>
      <c r="BH73" s="210">
        <f t="shared" si="18"/>
        <v>1.8734999999999999</v>
      </c>
      <c r="BI73" s="210">
        <f t="shared" si="18"/>
        <v>1.8362000000000001</v>
      </c>
      <c r="BJ73" s="210">
        <f t="shared" si="18"/>
        <v>1.8441000000000001</v>
      </c>
      <c r="BK73" s="210">
        <f t="shared" si="18"/>
        <v>1.8258000000000001</v>
      </c>
      <c r="BL73" s="210">
        <f t="shared" si="18"/>
        <v>1.8104</v>
      </c>
      <c r="BM73" s="210">
        <f t="shared" si="18"/>
        <v>1.7633000000000001</v>
      </c>
      <c r="BN73" s="210">
        <f t="shared" si="19"/>
        <v>1.6894</v>
      </c>
      <c r="BO73" s="210">
        <f t="shared" si="19"/>
        <v>1.6589</v>
      </c>
      <c r="BP73" s="210">
        <f t="shared" si="19"/>
        <v>1.5873999999999999</v>
      </c>
      <c r="BQ73" s="210">
        <f t="shared" si="19"/>
        <v>1.6173</v>
      </c>
      <c r="BR73" s="210">
        <f t="shared" si="19"/>
        <v>1.6052</v>
      </c>
      <c r="BS73" s="210">
        <f t="shared" si="19"/>
        <v>1.5456000000000001</v>
      </c>
      <c r="BT73" s="210">
        <f t="shared" si="19"/>
        <v>1.5183</v>
      </c>
      <c r="BU73" s="210">
        <f t="shared" si="19"/>
        <v>1.5094000000000001</v>
      </c>
      <c r="BV73" s="210">
        <f t="shared" si="19"/>
        <v>1.5094000000000001</v>
      </c>
      <c r="BW73" s="210">
        <f t="shared" si="19"/>
        <v>1.5128999999999999</v>
      </c>
      <c r="BX73" s="210">
        <f t="shared" si="20"/>
        <v>1.52</v>
      </c>
      <c r="BY73" s="210">
        <f t="shared" si="20"/>
        <v>1.4764999999999999</v>
      </c>
      <c r="BZ73" s="210">
        <f t="shared" si="20"/>
        <v>1.4275</v>
      </c>
      <c r="CA73" s="210">
        <f t="shared" si="20"/>
        <v>1.3905000000000001</v>
      </c>
      <c r="CB73" s="210">
        <f t="shared" si="20"/>
        <v>1.3815999999999999</v>
      </c>
      <c r="CC73" s="210">
        <f t="shared" si="20"/>
        <v>1.2889999999999999</v>
      </c>
      <c r="CD73" s="210">
        <f t="shared" si="20"/>
        <v>1.0395000000000001</v>
      </c>
      <c r="CE73" s="210">
        <f t="shared" si="13"/>
        <v>1</v>
      </c>
    </row>
    <row r="74" spans="1:83" outlineLevel="1" x14ac:dyDescent="0.6">
      <c r="A74" s="205">
        <v>4</v>
      </c>
      <c r="B74" s="206" t="s">
        <v>348</v>
      </c>
      <c r="C74" s="7"/>
      <c r="D74" s="1">
        <v>25</v>
      </c>
      <c r="E74" s="207">
        <v>35</v>
      </c>
      <c r="F74" s="209">
        <f t="shared" si="16"/>
        <v>0</v>
      </c>
      <c r="G74" s="209">
        <f t="shared" si="16"/>
        <v>0</v>
      </c>
      <c r="H74" s="209">
        <f t="shared" si="16"/>
        <v>0</v>
      </c>
      <c r="I74" s="209">
        <f t="shared" si="16"/>
        <v>0</v>
      </c>
      <c r="J74" s="210">
        <f t="shared" si="16"/>
        <v>0</v>
      </c>
      <c r="K74" s="210">
        <f t="shared" si="16"/>
        <v>0</v>
      </c>
      <c r="L74" s="210">
        <f t="shared" si="16"/>
        <v>0</v>
      </c>
      <c r="M74" s="210">
        <f t="shared" si="16"/>
        <v>0</v>
      </c>
      <c r="N74" s="210">
        <f t="shared" si="16"/>
        <v>0</v>
      </c>
      <c r="O74" s="210">
        <f t="shared" si="16"/>
        <v>0</v>
      </c>
      <c r="P74" s="210">
        <f t="shared" si="16"/>
        <v>0</v>
      </c>
      <c r="Q74" s="210">
        <f t="shared" si="16"/>
        <v>0</v>
      </c>
      <c r="R74" s="210">
        <f t="shared" si="16"/>
        <v>5.2186000000000003</v>
      </c>
      <c r="S74" s="210">
        <f t="shared" si="16"/>
        <v>5.1355000000000004</v>
      </c>
      <c r="T74" s="210">
        <f t="shared" si="16"/>
        <v>4.9961000000000002</v>
      </c>
      <c r="U74" s="210">
        <f t="shared" si="16"/>
        <v>4.8642000000000003</v>
      </c>
      <c r="V74" s="210">
        <f t="shared" si="17"/>
        <v>4.7740999999999998</v>
      </c>
      <c r="W74" s="210">
        <f t="shared" si="17"/>
        <v>4.6703000000000001</v>
      </c>
      <c r="X74" s="210">
        <f t="shared" si="17"/>
        <v>4.6036000000000001</v>
      </c>
      <c r="Y74" s="210">
        <f t="shared" si="17"/>
        <v>4.5548000000000002</v>
      </c>
      <c r="Z74" s="210">
        <f t="shared" si="17"/>
        <v>4.5069999999999997</v>
      </c>
      <c r="AA74" s="210">
        <f t="shared" si="17"/>
        <v>4.6036000000000001</v>
      </c>
      <c r="AB74" s="210">
        <f t="shared" si="17"/>
        <v>4.5228000000000002</v>
      </c>
      <c r="AC74" s="210">
        <f t="shared" si="17"/>
        <v>4.4143999999999997</v>
      </c>
      <c r="AD74" s="210">
        <f t="shared" si="17"/>
        <v>4.0791000000000004</v>
      </c>
      <c r="AE74" s="210">
        <f t="shared" si="17"/>
        <v>3.8708999999999998</v>
      </c>
      <c r="AF74" s="210">
        <f t="shared" si="17"/>
        <v>3.7471000000000001</v>
      </c>
      <c r="AG74" s="210">
        <f t="shared" si="17"/>
        <v>3.5510000000000002</v>
      </c>
      <c r="AH74" s="210">
        <f t="shared" si="17"/>
        <v>3.1905999999999999</v>
      </c>
      <c r="AI74" s="210">
        <f t="shared" si="17"/>
        <v>3.0836999999999999</v>
      </c>
      <c r="AJ74" s="210">
        <f t="shared" si="15"/>
        <v>2.9838</v>
      </c>
      <c r="AK74" s="210">
        <f t="shared" si="15"/>
        <v>2.8965999999999998</v>
      </c>
      <c r="AL74" s="210">
        <f t="shared" si="15"/>
        <v>2.8206000000000002</v>
      </c>
      <c r="AM74" s="210">
        <f t="shared" si="15"/>
        <v>2.6743000000000001</v>
      </c>
      <c r="AN74" s="210">
        <f t="shared" si="15"/>
        <v>2.4788000000000001</v>
      </c>
      <c r="AO74" s="210">
        <f t="shared" si="15"/>
        <v>2.3521999999999998</v>
      </c>
      <c r="AP74" s="210">
        <f t="shared" si="15"/>
        <v>2.2694000000000001</v>
      </c>
      <c r="AQ74" s="210">
        <f t="shared" si="15"/>
        <v>2.2456</v>
      </c>
      <c r="AR74" s="210">
        <f t="shared" si="15"/>
        <v>2.1922000000000001</v>
      </c>
      <c r="AS74" s="210">
        <f t="shared" si="15"/>
        <v>2.1555</v>
      </c>
      <c r="AT74" s="210">
        <f t="shared" si="15"/>
        <v>2.1555</v>
      </c>
      <c r="AU74" s="210">
        <f t="shared" si="15"/>
        <v>2.1774</v>
      </c>
      <c r="AV74" s="210">
        <f t="shared" si="15"/>
        <v>2.1482999999999999</v>
      </c>
      <c r="AW74" s="210">
        <f t="shared" si="15"/>
        <v>2.0891000000000002</v>
      </c>
      <c r="AX74" s="210">
        <f t="shared" si="15"/>
        <v>2.0266999999999999</v>
      </c>
      <c r="AY74" s="210">
        <f t="shared" si="15"/>
        <v>1.9500999999999999</v>
      </c>
      <c r="AZ74" s="210">
        <f t="shared" si="18"/>
        <v>1.8928</v>
      </c>
      <c r="BA74" s="210">
        <f t="shared" si="18"/>
        <v>1.8734999999999999</v>
      </c>
      <c r="BB74" s="210">
        <f t="shared" si="18"/>
        <v>1.8653999999999999</v>
      </c>
      <c r="BC74" s="210">
        <f t="shared" si="18"/>
        <v>1.8362000000000001</v>
      </c>
      <c r="BD74" s="210">
        <f t="shared" si="18"/>
        <v>1.8681000000000001</v>
      </c>
      <c r="BE74" s="210">
        <f t="shared" si="18"/>
        <v>1.8653999999999999</v>
      </c>
      <c r="BF74" s="210">
        <f t="shared" si="18"/>
        <v>1.8763000000000001</v>
      </c>
      <c r="BG74" s="210">
        <f t="shared" si="18"/>
        <v>1.8984000000000001</v>
      </c>
      <c r="BH74" s="210">
        <f t="shared" si="18"/>
        <v>1.8734999999999999</v>
      </c>
      <c r="BI74" s="210">
        <f t="shared" si="18"/>
        <v>1.8362000000000001</v>
      </c>
      <c r="BJ74" s="210">
        <f t="shared" si="18"/>
        <v>1.8441000000000001</v>
      </c>
      <c r="BK74" s="210">
        <f t="shared" si="18"/>
        <v>1.8258000000000001</v>
      </c>
      <c r="BL74" s="210">
        <f t="shared" si="18"/>
        <v>1.8104</v>
      </c>
      <c r="BM74" s="210">
        <f t="shared" si="18"/>
        <v>1.7633000000000001</v>
      </c>
      <c r="BN74" s="210">
        <f t="shared" si="19"/>
        <v>1.6894</v>
      </c>
      <c r="BO74" s="210">
        <f t="shared" si="19"/>
        <v>1.6589</v>
      </c>
      <c r="BP74" s="210">
        <f t="shared" si="19"/>
        <v>1.5873999999999999</v>
      </c>
      <c r="BQ74" s="210">
        <f t="shared" si="19"/>
        <v>1.6173</v>
      </c>
      <c r="BR74" s="210">
        <f t="shared" si="19"/>
        <v>1.6052</v>
      </c>
      <c r="BS74" s="210">
        <f t="shared" si="19"/>
        <v>1.5456000000000001</v>
      </c>
      <c r="BT74" s="210">
        <f t="shared" si="19"/>
        <v>1.5183</v>
      </c>
      <c r="BU74" s="210">
        <f t="shared" si="19"/>
        <v>1.5094000000000001</v>
      </c>
      <c r="BV74" s="210">
        <f t="shared" si="19"/>
        <v>1.5094000000000001</v>
      </c>
      <c r="BW74" s="210">
        <f t="shared" si="19"/>
        <v>1.5128999999999999</v>
      </c>
      <c r="BX74" s="210">
        <f t="shared" si="20"/>
        <v>1.52</v>
      </c>
      <c r="BY74" s="210">
        <f t="shared" si="20"/>
        <v>1.4764999999999999</v>
      </c>
      <c r="BZ74" s="210">
        <f t="shared" si="20"/>
        <v>1.4275</v>
      </c>
      <c r="CA74" s="210">
        <f t="shared" si="20"/>
        <v>1.3905000000000001</v>
      </c>
      <c r="CB74" s="210">
        <f t="shared" si="20"/>
        <v>1.3815999999999999</v>
      </c>
      <c r="CC74" s="210">
        <f t="shared" si="20"/>
        <v>1.2889999999999999</v>
      </c>
      <c r="CD74" s="210">
        <f t="shared" si="20"/>
        <v>1.0395000000000001</v>
      </c>
      <c r="CE74" s="210">
        <f t="shared" si="13"/>
        <v>1</v>
      </c>
    </row>
    <row r="75" spans="1:83" outlineLevel="1" x14ac:dyDescent="0.6">
      <c r="A75" s="205">
        <v>4</v>
      </c>
      <c r="B75" s="206" t="s">
        <v>349</v>
      </c>
      <c r="C75" s="7"/>
      <c r="D75" s="1">
        <v>30</v>
      </c>
      <c r="E75" s="207">
        <v>40</v>
      </c>
      <c r="F75" s="209">
        <f t="shared" si="16"/>
        <v>0</v>
      </c>
      <c r="G75" s="209">
        <f t="shared" si="16"/>
        <v>0</v>
      </c>
      <c r="H75" s="209">
        <f t="shared" si="16"/>
        <v>0</v>
      </c>
      <c r="I75" s="209">
        <f t="shared" si="16"/>
        <v>0</v>
      </c>
      <c r="J75" s="210">
        <f t="shared" si="16"/>
        <v>0</v>
      </c>
      <c r="K75" s="210">
        <f t="shared" si="16"/>
        <v>0</v>
      </c>
      <c r="L75" s="210">
        <f t="shared" si="16"/>
        <v>0</v>
      </c>
      <c r="M75" s="210">
        <f t="shared" si="16"/>
        <v>0</v>
      </c>
      <c r="N75" s="210">
        <f t="shared" si="16"/>
        <v>0</v>
      </c>
      <c r="O75" s="210">
        <f t="shared" si="16"/>
        <v>0</v>
      </c>
      <c r="P75" s="210">
        <f t="shared" si="16"/>
        <v>0</v>
      </c>
      <c r="Q75" s="210">
        <f t="shared" si="16"/>
        <v>0</v>
      </c>
      <c r="R75" s="210">
        <f t="shared" si="16"/>
        <v>5.2186000000000003</v>
      </c>
      <c r="S75" s="210">
        <f t="shared" si="16"/>
        <v>5.1355000000000004</v>
      </c>
      <c r="T75" s="210">
        <f t="shared" si="16"/>
        <v>4.9961000000000002</v>
      </c>
      <c r="U75" s="210">
        <f t="shared" si="16"/>
        <v>4.8642000000000003</v>
      </c>
      <c r="V75" s="210">
        <f t="shared" si="17"/>
        <v>4.7740999999999998</v>
      </c>
      <c r="W75" s="210">
        <f t="shared" si="17"/>
        <v>4.6703000000000001</v>
      </c>
      <c r="X75" s="210">
        <f t="shared" si="17"/>
        <v>4.6036000000000001</v>
      </c>
      <c r="Y75" s="210">
        <f t="shared" si="17"/>
        <v>4.5548000000000002</v>
      </c>
      <c r="Z75" s="210">
        <f t="shared" si="17"/>
        <v>4.5069999999999997</v>
      </c>
      <c r="AA75" s="210">
        <f t="shared" si="17"/>
        <v>4.6036000000000001</v>
      </c>
      <c r="AB75" s="210">
        <f t="shared" si="17"/>
        <v>4.5228000000000002</v>
      </c>
      <c r="AC75" s="210">
        <f t="shared" si="17"/>
        <v>4.4143999999999997</v>
      </c>
      <c r="AD75" s="210">
        <f t="shared" si="17"/>
        <v>4.0791000000000004</v>
      </c>
      <c r="AE75" s="210">
        <f t="shared" si="17"/>
        <v>3.8708999999999998</v>
      </c>
      <c r="AF75" s="210">
        <f t="shared" si="17"/>
        <v>3.7471000000000001</v>
      </c>
      <c r="AG75" s="210">
        <f t="shared" si="17"/>
        <v>3.5510000000000002</v>
      </c>
      <c r="AH75" s="210">
        <f t="shared" si="17"/>
        <v>3.1905999999999999</v>
      </c>
      <c r="AI75" s="210">
        <f t="shared" si="17"/>
        <v>3.0836999999999999</v>
      </c>
      <c r="AJ75" s="210">
        <f t="shared" si="15"/>
        <v>2.9838</v>
      </c>
      <c r="AK75" s="210">
        <f t="shared" si="15"/>
        <v>2.8965999999999998</v>
      </c>
      <c r="AL75" s="210">
        <f t="shared" si="15"/>
        <v>2.8206000000000002</v>
      </c>
      <c r="AM75" s="210">
        <f t="shared" si="15"/>
        <v>2.6743000000000001</v>
      </c>
      <c r="AN75" s="210">
        <f t="shared" si="15"/>
        <v>2.4788000000000001</v>
      </c>
      <c r="AO75" s="210">
        <f t="shared" si="15"/>
        <v>2.3521999999999998</v>
      </c>
      <c r="AP75" s="210">
        <f t="shared" si="15"/>
        <v>2.2694000000000001</v>
      </c>
      <c r="AQ75" s="210">
        <f t="shared" si="15"/>
        <v>2.2456</v>
      </c>
      <c r="AR75" s="210">
        <f t="shared" si="15"/>
        <v>2.1922000000000001</v>
      </c>
      <c r="AS75" s="210">
        <f t="shared" si="15"/>
        <v>2.1555</v>
      </c>
      <c r="AT75" s="210">
        <f t="shared" si="15"/>
        <v>2.1555</v>
      </c>
      <c r="AU75" s="210">
        <f t="shared" si="15"/>
        <v>2.1774</v>
      </c>
      <c r="AV75" s="210">
        <f t="shared" si="15"/>
        <v>2.1482999999999999</v>
      </c>
      <c r="AW75" s="210">
        <f t="shared" si="15"/>
        <v>2.0891000000000002</v>
      </c>
      <c r="AX75" s="210">
        <f t="shared" si="15"/>
        <v>2.0266999999999999</v>
      </c>
      <c r="AY75" s="210">
        <f t="shared" si="15"/>
        <v>1.9500999999999999</v>
      </c>
      <c r="AZ75" s="210">
        <f t="shared" si="18"/>
        <v>1.8928</v>
      </c>
      <c r="BA75" s="210">
        <f t="shared" si="18"/>
        <v>1.8734999999999999</v>
      </c>
      <c r="BB75" s="210">
        <f t="shared" si="18"/>
        <v>1.8653999999999999</v>
      </c>
      <c r="BC75" s="210">
        <f t="shared" si="18"/>
        <v>1.8362000000000001</v>
      </c>
      <c r="BD75" s="210">
        <f t="shared" si="18"/>
        <v>1.8681000000000001</v>
      </c>
      <c r="BE75" s="210">
        <f t="shared" si="18"/>
        <v>1.8653999999999999</v>
      </c>
      <c r="BF75" s="210">
        <f t="shared" si="18"/>
        <v>1.8763000000000001</v>
      </c>
      <c r="BG75" s="210">
        <f t="shared" si="18"/>
        <v>1.8984000000000001</v>
      </c>
      <c r="BH75" s="210">
        <f t="shared" si="18"/>
        <v>1.8734999999999999</v>
      </c>
      <c r="BI75" s="210">
        <f t="shared" si="18"/>
        <v>1.8362000000000001</v>
      </c>
      <c r="BJ75" s="210">
        <f t="shared" si="18"/>
        <v>1.8441000000000001</v>
      </c>
      <c r="BK75" s="210">
        <f t="shared" si="18"/>
        <v>1.8258000000000001</v>
      </c>
      <c r="BL75" s="210">
        <f t="shared" si="18"/>
        <v>1.8104</v>
      </c>
      <c r="BM75" s="210">
        <f t="shared" si="18"/>
        <v>1.7633000000000001</v>
      </c>
      <c r="BN75" s="210">
        <f t="shared" si="19"/>
        <v>1.6894</v>
      </c>
      <c r="BO75" s="210">
        <f t="shared" si="19"/>
        <v>1.6589</v>
      </c>
      <c r="BP75" s="210">
        <f t="shared" si="19"/>
        <v>1.5873999999999999</v>
      </c>
      <c r="BQ75" s="210">
        <f t="shared" si="19"/>
        <v>1.6173</v>
      </c>
      <c r="BR75" s="210">
        <f t="shared" si="19"/>
        <v>1.6052</v>
      </c>
      <c r="BS75" s="210">
        <f t="shared" si="19"/>
        <v>1.5456000000000001</v>
      </c>
      <c r="BT75" s="210">
        <f t="shared" si="19"/>
        <v>1.5183</v>
      </c>
      <c r="BU75" s="210">
        <f t="shared" si="19"/>
        <v>1.5094000000000001</v>
      </c>
      <c r="BV75" s="210">
        <f t="shared" si="19"/>
        <v>1.5094000000000001</v>
      </c>
      <c r="BW75" s="210">
        <f t="shared" si="19"/>
        <v>1.5128999999999999</v>
      </c>
      <c r="BX75" s="210">
        <f t="shared" si="20"/>
        <v>1.52</v>
      </c>
      <c r="BY75" s="210">
        <f t="shared" si="20"/>
        <v>1.4764999999999999</v>
      </c>
      <c r="BZ75" s="210">
        <f t="shared" si="20"/>
        <v>1.4275</v>
      </c>
      <c r="CA75" s="210">
        <f t="shared" si="20"/>
        <v>1.3905000000000001</v>
      </c>
      <c r="CB75" s="210">
        <f t="shared" si="20"/>
        <v>1.3815999999999999</v>
      </c>
      <c r="CC75" s="210">
        <f t="shared" si="20"/>
        <v>1.2889999999999999</v>
      </c>
      <c r="CD75" s="210">
        <f t="shared" si="20"/>
        <v>1.0395000000000001</v>
      </c>
      <c r="CE75" s="210">
        <f t="shared" si="13"/>
        <v>1</v>
      </c>
    </row>
    <row r="76" spans="1:83" outlineLevel="1" x14ac:dyDescent="0.6">
      <c r="A76" s="205">
        <v>4</v>
      </c>
      <c r="B76" s="206" t="s">
        <v>350</v>
      </c>
      <c r="C76" s="7"/>
      <c r="D76" s="1">
        <v>30</v>
      </c>
      <c r="E76" s="207">
        <v>40</v>
      </c>
      <c r="F76" s="209">
        <f t="shared" si="16"/>
        <v>0</v>
      </c>
      <c r="G76" s="209">
        <f t="shared" si="16"/>
        <v>0</v>
      </c>
      <c r="H76" s="209">
        <f t="shared" si="16"/>
        <v>0</v>
      </c>
      <c r="I76" s="209">
        <f t="shared" si="16"/>
        <v>0</v>
      </c>
      <c r="J76" s="210">
        <f t="shared" si="16"/>
        <v>0</v>
      </c>
      <c r="K76" s="210">
        <f t="shared" si="16"/>
        <v>0</v>
      </c>
      <c r="L76" s="210">
        <f t="shared" si="16"/>
        <v>0</v>
      </c>
      <c r="M76" s="210">
        <f t="shared" si="16"/>
        <v>0</v>
      </c>
      <c r="N76" s="210">
        <f t="shared" si="16"/>
        <v>0</v>
      </c>
      <c r="O76" s="210">
        <f t="shared" si="16"/>
        <v>0</v>
      </c>
      <c r="P76" s="210">
        <f t="shared" si="16"/>
        <v>0</v>
      </c>
      <c r="Q76" s="210">
        <f t="shared" si="16"/>
        <v>0</v>
      </c>
      <c r="R76" s="210">
        <f t="shared" si="16"/>
        <v>5.2186000000000003</v>
      </c>
      <c r="S76" s="210">
        <f t="shared" si="16"/>
        <v>5.1355000000000004</v>
      </c>
      <c r="T76" s="210">
        <f t="shared" si="16"/>
        <v>4.9961000000000002</v>
      </c>
      <c r="U76" s="210">
        <f t="shared" si="16"/>
        <v>4.8642000000000003</v>
      </c>
      <c r="V76" s="210">
        <f t="shared" si="17"/>
        <v>4.7740999999999998</v>
      </c>
      <c r="W76" s="210">
        <f t="shared" si="17"/>
        <v>4.6703000000000001</v>
      </c>
      <c r="X76" s="210">
        <f t="shared" si="17"/>
        <v>4.6036000000000001</v>
      </c>
      <c r="Y76" s="210">
        <f t="shared" si="17"/>
        <v>4.5548000000000002</v>
      </c>
      <c r="Z76" s="210">
        <f t="shared" si="17"/>
        <v>4.5069999999999997</v>
      </c>
      <c r="AA76" s="210">
        <f t="shared" si="17"/>
        <v>4.6036000000000001</v>
      </c>
      <c r="AB76" s="210">
        <f t="shared" si="17"/>
        <v>4.5228000000000002</v>
      </c>
      <c r="AC76" s="210">
        <f t="shared" si="17"/>
        <v>4.4143999999999997</v>
      </c>
      <c r="AD76" s="210">
        <f t="shared" si="17"/>
        <v>4.0791000000000004</v>
      </c>
      <c r="AE76" s="210">
        <f t="shared" si="17"/>
        <v>3.8708999999999998</v>
      </c>
      <c r="AF76" s="210">
        <f t="shared" si="17"/>
        <v>3.7471000000000001</v>
      </c>
      <c r="AG76" s="210">
        <f t="shared" si="17"/>
        <v>3.5510000000000002</v>
      </c>
      <c r="AH76" s="210">
        <f t="shared" si="17"/>
        <v>3.1905999999999999</v>
      </c>
      <c r="AI76" s="210">
        <f t="shared" si="17"/>
        <v>3.0836999999999999</v>
      </c>
      <c r="AJ76" s="210">
        <f t="shared" si="15"/>
        <v>2.9838</v>
      </c>
      <c r="AK76" s="210">
        <f t="shared" si="15"/>
        <v>2.8965999999999998</v>
      </c>
      <c r="AL76" s="210">
        <f t="shared" si="15"/>
        <v>2.8206000000000002</v>
      </c>
      <c r="AM76" s="210">
        <f t="shared" si="15"/>
        <v>2.6743000000000001</v>
      </c>
      <c r="AN76" s="210">
        <f t="shared" si="15"/>
        <v>2.4788000000000001</v>
      </c>
      <c r="AO76" s="210">
        <f t="shared" si="15"/>
        <v>2.3521999999999998</v>
      </c>
      <c r="AP76" s="210">
        <f t="shared" si="15"/>
        <v>2.2694000000000001</v>
      </c>
      <c r="AQ76" s="210">
        <f t="shared" si="15"/>
        <v>2.2456</v>
      </c>
      <c r="AR76" s="210">
        <f t="shared" si="15"/>
        <v>2.1922000000000001</v>
      </c>
      <c r="AS76" s="210">
        <f t="shared" si="15"/>
        <v>2.1555</v>
      </c>
      <c r="AT76" s="210">
        <f t="shared" si="15"/>
        <v>2.1555</v>
      </c>
      <c r="AU76" s="210">
        <f t="shared" si="15"/>
        <v>2.1774</v>
      </c>
      <c r="AV76" s="210">
        <f t="shared" si="15"/>
        <v>2.1482999999999999</v>
      </c>
      <c r="AW76" s="210">
        <f t="shared" si="15"/>
        <v>2.0891000000000002</v>
      </c>
      <c r="AX76" s="210">
        <f t="shared" si="15"/>
        <v>2.0266999999999999</v>
      </c>
      <c r="AY76" s="210">
        <f t="shared" si="15"/>
        <v>1.9500999999999999</v>
      </c>
      <c r="AZ76" s="210">
        <f t="shared" si="18"/>
        <v>1.8928</v>
      </c>
      <c r="BA76" s="210">
        <f t="shared" si="18"/>
        <v>1.8734999999999999</v>
      </c>
      <c r="BB76" s="210">
        <f t="shared" si="18"/>
        <v>1.8653999999999999</v>
      </c>
      <c r="BC76" s="210">
        <f t="shared" si="18"/>
        <v>1.8362000000000001</v>
      </c>
      <c r="BD76" s="210">
        <f t="shared" si="18"/>
        <v>1.8681000000000001</v>
      </c>
      <c r="BE76" s="210">
        <f t="shared" si="18"/>
        <v>1.8653999999999999</v>
      </c>
      <c r="BF76" s="210">
        <f t="shared" si="18"/>
        <v>1.8763000000000001</v>
      </c>
      <c r="BG76" s="210">
        <f t="shared" si="18"/>
        <v>1.8984000000000001</v>
      </c>
      <c r="BH76" s="210">
        <f t="shared" si="18"/>
        <v>1.8734999999999999</v>
      </c>
      <c r="BI76" s="210">
        <f t="shared" si="18"/>
        <v>1.8362000000000001</v>
      </c>
      <c r="BJ76" s="210">
        <f t="shared" si="18"/>
        <v>1.8441000000000001</v>
      </c>
      <c r="BK76" s="210">
        <f t="shared" si="18"/>
        <v>1.8258000000000001</v>
      </c>
      <c r="BL76" s="210">
        <f t="shared" si="18"/>
        <v>1.8104</v>
      </c>
      <c r="BM76" s="210">
        <f t="shared" si="18"/>
        <v>1.7633000000000001</v>
      </c>
      <c r="BN76" s="210">
        <f t="shared" si="19"/>
        <v>1.6894</v>
      </c>
      <c r="BO76" s="210">
        <f t="shared" si="19"/>
        <v>1.6589</v>
      </c>
      <c r="BP76" s="210">
        <f t="shared" si="19"/>
        <v>1.5873999999999999</v>
      </c>
      <c r="BQ76" s="210">
        <f t="shared" si="19"/>
        <v>1.6173</v>
      </c>
      <c r="BR76" s="210">
        <f t="shared" si="19"/>
        <v>1.6052</v>
      </c>
      <c r="BS76" s="210">
        <f t="shared" si="19"/>
        <v>1.5456000000000001</v>
      </c>
      <c r="BT76" s="210">
        <f t="shared" si="19"/>
        <v>1.5183</v>
      </c>
      <c r="BU76" s="210">
        <f t="shared" si="19"/>
        <v>1.5094000000000001</v>
      </c>
      <c r="BV76" s="210">
        <f t="shared" si="19"/>
        <v>1.5094000000000001</v>
      </c>
      <c r="BW76" s="210">
        <f t="shared" si="19"/>
        <v>1.5128999999999999</v>
      </c>
      <c r="BX76" s="210">
        <f t="shared" si="20"/>
        <v>1.52</v>
      </c>
      <c r="BY76" s="210">
        <f t="shared" si="20"/>
        <v>1.4764999999999999</v>
      </c>
      <c r="BZ76" s="210">
        <f t="shared" si="20"/>
        <v>1.4275</v>
      </c>
      <c r="CA76" s="210">
        <f t="shared" si="20"/>
        <v>1.3905000000000001</v>
      </c>
      <c r="CB76" s="210">
        <f t="shared" si="20"/>
        <v>1.3815999999999999</v>
      </c>
      <c r="CC76" s="210">
        <f t="shared" si="20"/>
        <v>1.2889999999999999</v>
      </c>
      <c r="CD76" s="210">
        <f t="shared" si="20"/>
        <v>1.0395000000000001</v>
      </c>
      <c r="CE76" s="210">
        <f t="shared" si="13"/>
        <v>1</v>
      </c>
    </row>
    <row r="77" spans="1:83" outlineLevel="1" x14ac:dyDescent="0.6">
      <c r="A77" s="205">
        <v>1</v>
      </c>
      <c r="B77" s="206" t="s">
        <v>351</v>
      </c>
      <c r="C77" s="7"/>
      <c r="D77" s="1">
        <v>30</v>
      </c>
      <c r="E77" s="207">
        <v>50</v>
      </c>
      <c r="F77" s="209">
        <f t="shared" si="16"/>
        <v>22.2807</v>
      </c>
      <c r="G77" s="209">
        <f t="shared" si="16"/>
        <v>19.2424</v>
      </c>
      <c r="H77" s="209">
        <f t="shared" si="16"/>
        <v>17.6389</v>
      </c>
      <c r="I77" s="209">
        <f t="shared" si="16"/>
        <v>15.4878</v>
      </c>
      <c r="J77" s="210">
        <f t="shared" si="16"/>
        <v>16.2821</v>
      </c>
      <c r="K77" s="210">
        <f t="shared" si="16"/>
        <v>14.1111</v>
      </c>
      <c r="L77" s="210">
        <f t="shared" si="16"/>
        <v>13.229200000000001</v>
      </c>
      <c r="M77" s="210">
        <f t="shared" si="16"/>
        <v>13.655900000000001</v>
      </c>
      <c r="N77" s="210">
        <f t="shared" si="16"/>
        <v>13.655900000000001</v>
      </c>
      <c r="O77" s="210">
        <f t="shared" si="16"/>
        <v>12.959199999999999</v>
      </c>
      <c r="P77" s="210">
        <f t="shared" si="16"/>
        <v>12.574299999999999</v>
      </c>
      <c r="Q77" s="210">
        <f t="shared" si="16"/>
        <v>12.0952</v>
      </c>
      <c r="R77" s="210">
        <f t="shared" si="16"/>
        <v>11.7593</v>
      </c>
      <c r="S77" s="210">
        <f t="shared" si="16"/>
        <v>11.4414</v>
      </c>
      <c r="T77" s="210">
        <f t="shared" si="16"/>
        <v>10.6723</v>
      </c>
      <c r="U77" s="210">
        <f t="shared" si="16"/>
        <v>10</v>
      </c>
      <c r="V77" s="210">
        <f t="shared" si="17"/>
        <v>9.3382000000000005</v>
      </c>
      <c r="W77" s="210">
        <f t="shared" si="17"/>
        <v>8.8811</v>
      </c>
      <c r="X77" s="210">
        <f t="shared" si="17"/>
        <v>8.5810999999999993</v>
      </c>
      <c r="Y77" s="210">
        <f t="shared" si="17"/>
        <v>8.2468000000000004</v>
      </c>
      <c r="Z77" s="210">
        <f t="shared" si="17"/>
        <v>8.0380000000000003</v>
      </c>
      <c r="AA77" s="210">
        <f t="shared" si="17"/>
        <v>8.4666999999999994</v>
      </c>
      <c r="AB77" s="210">
        <f t="shared" si="17"/>
        <v>8.0380000000000003</v>
      </c>
      <c r="AC77" s="210">
        <f t="shared" si="17"/>
        <v>7.4268999999999998</v>
      </c>
      <c r="AD77" s="210">
        <f t="shared" si="17"/>
        <v>6.2870999999999997</v>
      </c>
      <c r="AE77" s="210">
        <f t="shared" si="17"/>
        <v>5.6696</v>
      </c>
      <c r="AF77" s="210">
        <f t="shared" si="17"/>
        <v>5.4043000000000001</v>
      </c>
      <c r="AG77" s="210">
        <f t="shared" si="17"/>
        <v>5.1003999999999996</v>
      </c>
      <c r="AH77" s="210">
        <f t="shared" si="17"/>
        <v>4.8106</v>
      </c>
      <c r="AI77" s="210">
        <f t="shared" si="17"/>
        <v>4.6863000000000001</v>
      </c>
      <c r="AJ77" s="210">
        <f t="shared" si="15"/>
        <v>4.5195999999999996</v>
      </c>
      <c r="AK77" s="210">
        <f t="shared" si="15"/>
        <v>4.3345000000000002</v>
      </c>
      <c r="AL77" s="210">
        <f t="shared" si="15"/>
        <v>4.1502999999999997</v>
      </c>
      <c r="AM77" s="210">
        <f t="shared" si="15"/>
        <v>3.8601999999999999</v>
      </c>
      <c r="AN77" s="210">
        <f t="shared" si="15"/>
        <v>3.5083000000000002</v>
      </c>
      <c r="AO77" s="210">
        <f t="shared" si="15"/>
        <v>3.3073000000000001</v>
      </c>
      <c r="AP77" s="210">
        <f t="shared" si="15"/>
        <v>3.1749999999999998</v>
      </c>
      <c r="AQ77" s="210">
        <f t="shared" si="15"/>
        <v>3.1204000000000001</v>
      </c>
      <c r="AR77" s="210">
        <f t="shared" si="15"/>
        <v>3.0602</v>
      </c>
      <c r="AS77" s="210">
        <f t="shared" si="15"/>
        <v>3.0383</v>
      </c>
      <c r="AT77" s="210">
        <f t="shared" si="15"/>
        <v>2.9811999999999999</v>
      </c>
      <c r="AU77" s="210">
        <f t="shared" si="15"/>
        <v>2.9127999999999998</v>
      </c>
      <c r="AV77" s="210">
        <f t="shared" si="15"/>
        <v>2.8475000000000001</v>
      </c>
      <c r="AW77" s="210">
        <f t="shared" si="15"/>
        <v>2.7549000000000001</v>
      </c>
      <c r="AX77" s="210">
        <f t="shared" si="15"/>
        <v>2.5971000000000002</v>
      </c>
      <c r="AY77" s="210">
        <f t="shared" si="15"/>
        <v>2.4422999999999999</v>
      </c>
      <c r="AZ77" s="210">
        <f t="shared" si="18"/>
        <v>2.3007</v>
      </c>
      <c r="BA77" s="210">
        <f t="shared" si="18"/>
        <v>2.2242000000000002</v>
      </c>
      <c r="BB77" s="210">
        <f t="shared" si="18"/>
        <v>2.1783999999999999</v>
      </c>
      <c r="BC77" s="210">
        <f t="shared" si="18"/>
        <v>2.1309</v>
      </c>
      <c r="BD77" s="210">
        <f t="shared" si="18"/>
        <v>2.1236999999999999</v>
      </c>
      <c r="BE77" s="210">
        <f t="shared" si="18"/>
        <v>2.1379999999999999</v>
      </c>
      <c r="BF77" s="210">
        <f t="shared" si="18"/>
        <v>2.1488999999999998</v>
      </c>
      <c r="BG77" s="210">
        <f t="shared" si="18"/>
        <v>2.1598999999999999</v>
      </c>
      <c r="BH77" s="210">
        <f t="shared" si="18"/>
        <v>2.1453000000000002</v>
      </c>
      <c r="BI77" s="210">
        <f t="shared" si="18"/>
        <v>2.1379999999999999</v>
      </c>
      <c r="BJ77" s="210">
        <f t="shared" si="18"/>
        <v>2.1309</v>
      </c>
      <c r="BK77" s="210">
        <f t="shared" si="18"/>
        <v>2.1273</v>
      </c>
      <c r="BL77" s="210">
        <f t="shared" si="18"/>
        <v>2.0956999999999999</v>
      </c>
      <c r="BM77" s="210">
        <f t="shared" si="18"/>
        <v>2.0516999999999999</v>
      </c>
      <c r="BN77" s="210">
        <f t="shared" si="19"/>
        <v>2.0063</v>
      </c>
      <c r="BO77" s="210">
        <f t="shared" si="19"/>
        <v>1.9213</v>
      </c>
      <c r="BP77" s="210">
        <f t="shared" si="19"/>
        <v>1.8540000000000001</v>
      </c>
      <c r="BQ77" s="210">
        <f t="shared" si="19"/>
        <v>1.8326</v>
      </c>
      <c r="BR77" s="210">
        <f t="shared" si="19"/>
        <v>1.8143</v>
      </c>
      <c r="BS77" s="210">
        <f t="shared" si="19"/>
        <v>1.7589999999999999</v>
      </c>
      <c r="BT77" s="210">
        <f t="shared" si="19"/>
        <v>1.7139</v>
      </c>
      <c r="BU77" s="210">
        <f t="shared" si="19"/>
        <v>1.6820999999999999</v>
      </c>
      <c r="BV77" s="210">
        <f t="shared" si="19"/>
        <v>1.6536</v>
      </c>
      <c r="BW77" s="210">
        <f t="shared" si="19"/>
        <v>1.6261000000000001</v>
      </c>
      <c r="BX77" s="210">
        <f t="shared" si="20"/>
        <v>1.5934999999999999</v>
      </c>
      <c r="BY77" s="210">
        <f t="shared" si="20"/>
        <v>1.5412999999999999</v>
      </c>
      <c r="BZ77" s="210">
        <f t="shared" si="20"/>
        <v>1.4750000000000001</v>
      </c>
      <c r="CA77" s="210">
        <f t="shared" si="20"/>
        <v>1.4127000000000001</v>
      </c>
      <c r="CB77" s="210">
        <f t="shared" si="20"/>
        <v>1.3745000000000001</v>
      </c>
      <c r="CC77" s="210">
        <f t="shared" si="20"/>
        <v>1.27</v>
      </c>
      <c r="CD77" s="210">
        <f t="shared" si="20"/>
        <v>1.0835999999999999</v>
      </c>
      <c r="CE77" s="210">
        <f t="shared" si="13"/>
        <v>1</v>
      </c>
    </row>
    <row r="78" spans="1:83" outlineLevel="1" x14ac:dyDescent="0.6">
      <c r="A78" s="205">
        <v>5</v>
      </c>
      <c r="B78" s="206" t="s">
        <v>352</v>
      </c>
      <c r="C78" s="7"/>
      <c r="D78" s="1">
        <v>25</v>
      </c>
      <c r="E78" s="207">
        <v>30</v>
      </c>
      <c r="F78" s="209">
        <f t="shared" si="16"/>
        <v>0</v>
      </c>
      <c r="G78" s="209">
        <f t="shared" si="16"/>
        <v>0</v>
      </c>
      <c r="H78" s="209">
        <f t="shared" si="16"/>
        <v>0</v>
      </c>
      <c r="I78" s="209">
        <f t="shared" si="16"/>
        <v>5.3224</v>
      </c>
      <c r="J78" s="210">
        <f t="shared" si="16"/>
        <v>5.4561000000000002</v>
      </c>
      <c r="K78" s="210">
        <f t="shared" si="16"/>
        <v>4.6241000000000003</v>
      </c>
      <c r="L78" s="210">
        <f t="shared" si="16"/>
        <v>4.4965999999999999</v>
      </c>
      <c r="M78" s="210">
        <f t="shared" si="16"/>
        <v>4.6241000000000003</v>
      </c>
      <c r="N78" s="210">
        <f t="shared" si="16"/>
        <v>4.7076000000000002</v>
      </c>
      <c r="O78" s="210">
        <f t="shared" si="16"/>
        <v>4.6241000000000003</v>
      </c>
      <c r="P78" s="210">
        <f t="shared" si="16"/>
        <v>4.5278</v>
      </c>
      <c r="Q78" s="210">
        <f t="shared" si="16"/>
        <v>4.4504999999999999</v>
      </c>
      <c r="R78" s="210">
        <f t="shared" si="16"/>
        <v>4.4810999999999996</v>
      </c>
      <c r="S78" s="210">
        <f t="shared" si="16"/>
        <v>4.4965999999999999</v>
      </c>
      <c r="T78" s="210">
        <f t="shared" si="16"/>
        <v>4.4504999999999999</v>
      </c>
      <c r="U78" s="210">
        <f t="shared" si="16"/>
        <v>4.3906000000000001</v>
      </c>
      <c r="V78" s="210">
        <f t="shared" si="17"/>
        <v>4.3757999999999999</v>
      </c>
      <c r="W78" s="210">
        <f t="shared" si="17"/>
        <v>4.3467000000000002</v>
      </c>
      <c r="X78" s="210">
        <f t="shared" si="17"/>
        <v>4.2754000000000003</v>
      </c>
      <c r="Y78" s="210">
        <f t="shared" si="17"/>
        <v>4.1661000000000001</v>
      </c>
      <c r="Z78" s="210">
        <f t="shared" si="17"/>
        <v>4.1135999999999999</v>
      </c>
      <c r="AA78" s="210">
        <f t="shared" si="17"/>
        <v>4.1661000000000001</v>
      </c>
      <c r="AB78" s="210">
        <f t="shared" si="17"/>
        <v>4.1661000000000001</v>
      </c>
      <c r="AC78" s="210">
        <f t="shared" si="17"/>
        <v>4.1006</v>
      </c>
      <c r="AD78" s="210">
        <f t="shared" si="17"/>
        <v>3.9041999999999999</v>
      </c>
      <c r="AE78" s="210">
        <f t="shared" si="17"/>
        <v>3.7578999999999998</v>
      </c>
      <c r="AF78" s="210">
        <f t="shared" si="17"/>
        <v>3.6425000000000001</v>
      </c>
      <c r="AG78" s="210">
        <f t="shared" si="17"/>
        <v>3.4316</v>
      </c>
      <c r="AH78" s="210">
        <f t="shared" si="17"/>
        <v>3.0185</v>
      </c>
      <c r="AI78" s="210">
        <f t="shared" si="17"/>
        <v>2.8914</v>
      </c>
      <c r="AJ78" s="210">
        <f t="shared" si="15"/>
        <v>2.7863000000000002</v>
      </c>
      <c r="AK78" s="210">
        <f t="shared" si="15"/>
        <v>2.7109999999999999</v>
      </c>
      <c r="AL78" s="210">
        <f t="shared" si="15"/>
        <v>2.6776</v>
      </c>
      <c r="AM78" s="210">
        <f t="shared" si="15"/>
        <v>2.5821999999999998</v>
      </c>
      <c r="AN78" s="210">
        <f t="shared" si="15"/>
        <v>2.4238</v>
      </c>
      <c r="AO78" s="210">
        <f t="shared" si="15"/>
        <v>2.2717999999999998</v>
      </c>
      <c r="AP78" s="210">
        <f t="shared" si="15"/>
        <v>2.1377000000000002</v>
      </c>
      <c r="AQ78" s="210">
        <f t="shared" si="15"/>
        <v>2.0998000000000001</v>
      </c>
      <c r="AR78" s="210">
        <f t="shared" si="15"/>
        <v>2.0407000000000002</v>
      </c>
      <c r="AS78" s="210">
        <f t="shared" si="15"/>
        <v>1.9968999999999999</v>
      </c>
      <c r="AT78" s="210">
        <f t="shared" si="15"/>
        <v>2.0123000000000002</v>
      </c>
      <c r="AU78" s="210">
        <f t="shared" si="15"/>
        <v>2.06</v>
      </c>
      <c r="AV78" s="210">
        <f t="shared" si="15"/>
        <v>2.0312000000000001</v>
      </c>
      <c r="AW78" s="210">
        <f t="shared" si="15"/>
        <v>1.9787999999999999</v>
      </c>
      <c r="AX78" s="210">
        <f t="shared" si="15"/>
        <v>1.9492</v>
      </c>
      <c r="AY78" s="210">
        <f t="shared" si="15"/>
        <v>1.9064000000000001</v>
      </c>
      <c r="AZ78" s="210">
        <f t="shared" si="18"/>
        <v>1.879</v>
      </c>
      <c r="BA78" s="210">
        <f t="shared" si="18"/>
        <v>1.879</v>
      </c>
      <c r="BB78" s="210">
        <f t="shared" si="18"/>
        <v>1.8735999999999999</v>
      </c>
      <c r="BC78" s="210">
        <f t="shared" si="18"/>
        <v>1.8391999999999999</v>
      </c>
      <c r="BD78" s="210">
        <f t="shared" si="18"/>
        <v>1.8709</v>
      </c>
      <c r="BE78" s="210">
        <f t="shared" si="18"/>
        <v>1.8495999999999999</v>
      </c>
      <c r="BF78" s="210">
        <f t="shared" si="18"/>
        <v>1.8495999999999999</v>
      </c>
      <c r="BG78" s="210">
        <f t="shared" si="18"/>
        <v>1.879</v>
      </c>
      <c r="BH78" s="210">
        <f t="shared" si="18"/>
        <v>1.8444</v>
      </c>
      <c r="BI78" s="210">
        <f t="shared" si="18"/>
        <v>1.7863</v>
      </c>
      <c r="BJ78" s="210">
        <f t="shared" si="18"/>
        <v>1.7961</v>
      </c>
      <c r="BK78" s="210">
        <f t="shared" si="18"/>
        <v>1.7693000000000001</v>
      </c>
      <c r="BL78" s="210">
        <f t="shared" si="18"/>
        <v>1.7456</v>
      </c>
      <c r="BM78" s="210">
        <f t="shared" si="18"/>
        <v>1.6803999999999999</v>
      </c>
      <c r="BN78" s="210">
        <f t="shared" si="19"/>
        <v>1.5961000000000001</v>
      </c>
      <c r="BO78" s="210">
        <f t="shared" si="19"/>
        <v>1.5768</v>
      </c>
      <c r="BP78" s="210">
        <f t="shared" si="19"/>
        <v>1.5005999999999999</v>
      </c>
      <c r="BQ78" s="210">
        <f t="shared" si="19"/>
        <v>1.5524</v>
      </c>
      <c r="BR78" s="210">
        <f t="shared" si="19"/>
        <v>1.5396000000000001</v>
      </c>
      <c r="BS78" s="210">
        <f t="shared" si="19"/>
        <v>1.4684999999999999</v>
      </c>
      <c r="BT78" s="210">
        <f t="shared" si="19"/>
        <v>1.4489000000000001</v>
      </c>
      <c r="BU78" s="210">
        <f t="shared" si="19"/>
        <v>1.4473</v>
      </c>
      <c r="BV78" s="210">
        <f t="shared" si="19"/>
        <v>1.4570000000000001</v>
      </c>
      <c r="BW78" s="210">
        <f t="shared" si="19"/>
        <v>1.4767999999999999</v>
      </c>
      <c r="BX78" s="210">
        <f t="shared" si="20"/>
        <v>1.4971000000000001</v>
      </c>
      <c r="BY78" s="210">
        <f t="shared" si="20"/>
        <v>1.4601999999999999</v>
      </c>
      <c r="BZ78" s="210">
        <f t="shared" si="20"/>
        <v>1.4267000000000001</v>
      </c>
      <c r="CA78" s="210">
        <f t="shared" si="20"/>
        <v>1.4097</v>
      </c>
      <c r="CB78" s="210">
        <f t="shared" si="20"/>
        <v>1.4158999999999999</v>
      </c>
      <c r="CC78" s="210">
        <f t="shared" si="20"/>
        <v>1.304</v>
      </c>
      <c r="CD78" s="210">
        <f t="shared" si="20"/>
        <v>1.0116000000000001</v>
      </c>
      <c r="CE78" s="210">
        <f t="shared" si="13"/>
        <v>1</v>
      </c>
    </row>
    <row r="79" spans="1:83" outlineLevel="1" x14ac:dyDescent="0.6">
      <c r="A79" s="205">
        <v>5</v>
      </c>
      <c r="B79" s="206" t="s">
        <v>353</v>
      </c>
      <c r="C79" s="7"/>
      <c r="D79" s="1">
        <v>25</v>
      </c>
      <c r="E79" s="207">
        <v>30</v>
      </c>
      <c r="F79" s="209">
        <f t="shared" si="16"/>
        <v>0</v>
      </c>
      <c r="G79" s="209">
        <f t="shared" si="16"/>
        <v>0</v>
      </c>
      <c r="H79" s="209">
        <f t="shared" si="16"/>
        <v>0</v>
      </c>
      <c r="I79" s="209">
        <f t="shared" si="16"/>
        <v>5.3224</v>
      </c>
      <c r="J79" s="210">
        <f t="shared" si="16"/>
        <v>5.4561000000000002</v>
      </c>
      <c r="K79" s="210">
        <f t="shared" si="16"/>
        <v>4.6241000000000003</v>
      </c>
      <c r="L79" s="210">
        <f t="shared" si="16"/>
        <v>4.4965999999999999</v>
      </c>
      <c r="M79" s="210">
        <f t="shared" si="16"/>
        <v>4.6241000000000003</v>
      </c>
      <c r="N79" s="210">
        <f t="shared" si="16"/>
        <v>4.7076000000000002</v>
      </c>
      <c r="O79" s="210">
        <f t="shared" si="16"/>
        <v>4.6241000000000003</v>
      </c>
      <c r="P79" s="210">
        <f t="shared" si="16"/>
        <v>4.5278</v>
      </c>
      <c r="Q79" s="210">
        <f t="shared" si="16"/>
        <v>4.4504999999999999</v>
      </c>
      <c r="R79" s="210">
        <f t="shared" si="16"/>
        <v>4.4810999999999996</v>
      </c>
      <c r="S79" s="210">
        <f t="shared" si="16"/>
        <v>4.4965999999999999</v>
      </c>
      <c r="T79" s="210">
        <f t="shared" si="16"/>
        <v>4.4504999999999999</v>
      </c>
      <c r="U79" s="210">
        <f t="shared" si="16"/>
        <v>4.3906000000000001</v>
      </c>
      <c r="V79" s="210">
        <f t="shared" si="17"/>
        <v>4.3757999999999999</v>
      </c>
      <c r="W79" s="210">
        <f t="shared" si="17"/>
        <v>4.3467000000000002</v>
      </c>
      <c r="X79" s="210">
        <f t="shared" si="17"/>
        <v>4.2754000000000003</v>
      </c>
      <c r="Y79" s="210">
        <f t="shared" si="17"/>
        <v>4.1661000000000001</v>
      </c>
      <c r="Z79" s="210">
        <f t="shared" si="17"/>
        <v>4.1135999999999999</v>
      </c>
      <c r="AA79" s="210">
        <f t="shared" si="17"/>
        <v>4.1661000000000001</v>
      </c>
      <c r="AB79" s="210">
        <f t="shared" si="17"/>
        <v>4.1661000000000001</v>
      </c>
      <c r="AC79" s="210">
        <f t="shared" si="17"/>
        <v>4.1006</v>
      </c>
      <c r="AD79" s="210">
        <f t="shared" si="17"/>
        <v>3.9041999999999999</v>
      </c>
      <c r="AE79" s="210">
        <f t="shared" si="17"/>
        <v>3.7578999999999998</v>
      </c>
      <c r="AF79" s="210">
        <f t="shared" si="17"/>
        <v>3.6425000000000001</v>
      </c>
      <c r="AG79" s="210">
        <f t="shared" si="17"/>
        <v>3.4316</v>
      </c>
      <c r="AH79" s="210">
        <f t="shared" si="17"/>
        <v>3.0185</v>
      </c>
      <c r="AI79" s="210">
        <f t="shared" si="17"/>
        <v>2.8914</v>
      </c>
      <c r="AJ79" s="210">
        <f t="shared" si="15"/>
        <v>2.7863000000000002</v>
      </c>
      <c r="AK79" s="210">
        <f t="shared" si="15"/>
        <v>2.7109999999999999</v>
      </c>
      <c r="AL79" s="210">
        <f t="shared" si="15"/>
        <v>2.6776</v>
      </c>
      <c r="AM79" s="210">
        <f t="shared" si="15"/>
        <v>2.5821999999999998</v>
      </c>
      <c r="AN79" s="210">
        <f t="shared" si="15"/>
        <v>2.4238</v>
      </c>
      <c r="AO79" s="210">
        <f t="shared" si="15"/>
        <v>2.2717999999999998</v>
      </c>
      <c r="AP79" s="210">
        <f t="shared" si="15"/>
        <v>2.1377000000000002</v>
      </c>
      <c r="AQ79" s="210">
        <f t="shared" si="15"/>
        <v>2.0998000000000001</v>
      </c>
      <c r="AR79" s="210">
        <f t="shared" si="15"/>
        <v>2.0407000000000002</v>
      </c>
      <c r="AS79" s="210">
        <f t="shared" si="15"/>
        <v>1.9968999999999999</v>
      </c>
      <c r="AT79" s="210">
        <f t="shared" si="15"/>
        <v>2.0123000000000002</v>
      </c>
      <c r="AU79" s="210">
        <f t="shared" si="15"/>
        <v>2.06</v>
      </c>
      <c r="AV79" s="210">
        <f t="shared" si="15"/>
        <v>2.0312000000000001</v>
      </c>
      <c r="AW79" s="210">
        <f t="shared" si="15"/>
        <v>1.9787999999999999</v>
      </c>
      <c r="AX79" s="210">
        <f t="shared" si="15"/>
        <v>1.9492</v>
      </c>
      <c r="AY79" s="210">
        <f t="shared" si="15"/>
        <v>1.9064000000000001</v>
      </c>
      <c r="AZ79" s="210">
        <f t="shared" si="18"/>
        <v>1.879</v>
      </c>
      <c r="BA79" s="210">
        <f t="shared" si="18"/>
        <v>1.879</v>
      </c>
      <c r="BB79" s="210">
        <f t="shared" si="18"/>
        <v>1.8735999999999999</v>
      </c>
      <c r="BC79" s="210">
        <f t="shared" si="18"/>
        <v>1.8391999999999999</v>
      </c>
      <c r="BD79" s="210">
        <f t="shared" si="18"/>
        <v>1.8709</v>
      </c>
      <c r="BE79" s="210">
        <f t="shared" si="18"/>
        <v>1.8495999999999999</v>
      </c>
      <c r="BF79" s="210">
        <f t="shared" si="18"/>
        <v>1.8495999999999999</v>
      </c>
      <c r="BG79" s="210">
        <f t="shared" si="18"/>
        <v>1.879</v>
      </c>
      <c r="BH79" s="210">
        <f t="shared" si="18"/>
        <v>1.8444</v>
      </c>
      <c r="BI79" s="210">
        <f t="shared" si="18"/>
        <v>1.7863</v>
      </c>
      <c r="BJ79" s="210">
        <f t="shared" si="18"/>
        <v>1.7961</v>
      </c>
      <c r="BK79" s="210">
        <f t="shared" si="18"/>
        <v>1.7693000000000001</v>
      </c>
      <c r="BL79" s="210">
        <f t="shared" si="18"/>
        <v>1.7456</v>
      </c>
      <c r="BM79" s="210">
        <f t="shared" si="18"/>
        <v>1.6803999999999999</v>
      </c>
      <c r="BN79" s="210">
        <f t="shared" si="19"/>
        <v>1.5961000000000001</v>
      </c>
      <c r="BO79" s="210">
        <f t="shared" si="19"/>
        <v>1.5768</v>
      </c>
      <c r="BP79" s="210">
        <f t="shared" si="19"/>
        <v>1.5005999999999999</v>
      </c>
      <c r="BQ79" s="210">
        <f t="shared" si="19"/>
        <v>1.5524</v>
      </c>
      <c r="BR79" s="210">
        <f t="shared" si="19"/>
        <v>1.5396000000000001</v>
      </c>
      <c r="BS79" s="210">
        <f t="shared" si="19"/>
        <v>1.4684999999999999</v>
      </c>
      <c r="BT79" s="210">
        <f t="shared" si="19"/>
        <v>1.4489000000000001</v>
      </c>
      <c r="BU79" s="210">
        <f t="shared" si="19"/>
        <v>1.4473</v>
      </c>
      <c r="BV79" s="210">
        <f t="shared" si="19"/>
        <v>1.4570000000000001</v>
      </c>
      <c r="BW79" s="210">
        <f t="shared" si="19"/>
        <v>1.4767999999999999</v>
      </c>
      <c r="BX79" s="210">
        <f t="shared" si="20"/>
        <v>1.4971000000000001</v>
      </c>
      <c r="BY79" s="210">
        <f t="shared" si="20"/>
        <v>1.4601999999999999</v>
      </c>
      <c r="BZ79" s="210">
        <f t="shared" si="20"/>
        <v>1.4267000000000001</v>
      </c>
      <c r="CA79" s="210">
        <f t="shared" si="20"/>
        <v>1.4097</v>
      </c>
      <c r="CB79" s="210">
        <f t="shared" si="20"/>
        <v>1.4158999999999999</v>
      </c>
      <c r="CC79" s="210">
        <f t="shared" si="20"/>
        <v>1.304</v>
      </c>
      <c r="CD79" s="210">
        <f t="shared" si="20"/>
        <v>1.0116000000000001</v>
      </c>
      <c r="CE79" s="210">
        <f t="shared" si="13"/>
        <v>1</v>
      </c>
    </row>
    <row r="80" spans="1:83" outlineLevel="1" x14ac:dyDescent="0.6">
      <c r="A80" s="205">
        <v>5</v>
      </c>
      <c r="B80" s="206" t="s">
        <v>354</v>
      </c>
      <c r="C80" s="7"/>
      <c r="D80" s="1">
        <v>30</v>
      </c>
      <c r="E80" s="207">
        <v>35</v>
      </c>
      <c r="F80" s="209">
        <f t="shared" si="16"/>
        <v>0</v>
      </c>
      <c r="G80" s="209">
        <f t="shared" si="16"/>
        <v>0</v>
      </c>
      <c r="H80" s="209">
        <f t="shared" si="16"/>
        <v>0</v>
      </c>
      <c r="I80" s="209">
        <f t="shared" si="16"/>
        <v>5.3224</v>
      </c>
      <c r="J80" s="210">
        <f t="shared" si="16"/>
        <v>5.4561000000000002</v>
      </c>
      <c r="K80" s="210">
        <f t="shared" si="16"/>
        <v>4.6241000000000003</v>
      </c>
      <c r="L80" s="210">
        <f t="shared" si="16"/>
        <v>4.4965999999999999</v>
      </c>
      <c r="M80" s="210">
        <f t="shared" si="16"/>
        <v>4.6241000000000003</v>
      </c>
      <c r="N80" s="210">
        <f t="shared" si="16"/>
        <v>4.7076000000000002</v>
      </c>
      <c r="O80" s="210">
        <f t="shared" si="16"/>
        <v>4.6241000000000003</v>
      </c>
      <c r="P80" s="210">
        <f t="shared" si="16"/>
        <v>4.5278</v>
      </c>
      <c r="Q80" s="210">
        <f t="shared" si="16"/>
        <v>4.4504999999999999</v>
      </c>
      <c r="R80" s="210">
        <f t="shared" si="16"/>
        <v>4.4810999999999996</v>
      </c>
      <c r="S80" s="210">
        <f t="shared" si="16"/>
        <v>4.4965999999999999</v>
      </c>
      <c r="T80" s="210">
        <f t="shared" si="16"/>
        <v>4.4504999999999999</v>
      </c>
      <c r="U80" s="210">
        <f t="shared" si="16"/>
        <v>4.3906000000000001</v>
      </c>
      <c r="V80" s="210">
        <f t="shared" si="17"/>
        <v>4.3757999999999999</v>
      </c>
      <c r="W80" s="210">
        <f t="shared" si="17"/>
        <v>4.3467000000000002</v>
      </c>
      <c r="X80" s="210">
        <f t="shared" si="17"/>
        <v>4.2754000000000003</v>
      </c>
      <c r="Y80" s="210">
        <f t="shared" si="17"/>
        <v>4.1661000000000001</v>
      </c>
      <c r="Z80" s="210">
        <f t="shared" si="17"/>
        <v>4.1135999999999999</v>
      </c>
      <c r="AA80" s="210">
        <f t="shared" si="17"/>
        <v>4.1661000000000001</v>
      </c>
      <c r="AB80" s="210">
        <f t="shared" si="17"/>
        <v>4.1661000000000001</v>
      </c>
      <c r="AC80" s="210">
        <f t="shared" si="17"/>
        <v>4.1006</v>
      </c>
      <c r="AD80" s="210">
        <f t="shared" si="17"/>
        <v>3.9041999999999999</v>
      </c>
      <c r="AE80" s="210">
        <f t="shared" si="17"/>
        <v>3.7578999999999998</v>
      </c>
      <c r="AF80" s="210">
        <f t="shared" si="17"/>
        <v>3.6425000000000001</v>
      </c>
      <c r="AG80" s="210">
        <f t="shared" si="17"/>
        <v>3.4316</v>
      </c>
      <c r="AH80" s="210">
        <f t="shared" si="17"/>
        <v>3.0185</v>
      </c>
      <c r="AI80" s="210">
        <f t="shared" si="17"/>
        <v>2.8914</v>
      </c>
      <c r="AJ80" s="210">
        <f t="shared" si="15"/>
        <v>2.7863000000000002</v>
      </c>
      <c r="AK80" s="210">
        <f t="shared" si="15"/>
        <v>2.7109999999999999</v>
      </c>
      <c r="AL80" s="210">
        <f t="shared" si="15"/>
        <v>2.6776</v>
      </c>
      <c r="AM80" s="210">
        <f t="shared" si="15"/>
        <v>2.5821999999999998</v>
      </c>
      <c r="AN80" s="210">
        <f t="shared" si="15"/>
        <v>2.4238</v>
      </c>
      <c r="AO80" s="210">
        <f t="shared" si="15"/>
        <v>2.2717999999999998</v>
      </c>
      <c r="AP80" s="210">
        <f t="shared" si="15"/>
        <v>2.1377000000000002</v>
      </c>
      <c r="AQ80" s="210">
        <f t="shared" si="15"/>
        <v>2.0998000000000001</v>
      </c>
      <c r="AR80" s="210">
        <f t="shared" si="15"/>
        <v>2.0407000000000002</v>
      </c>
      <c r="AS80" s="210">
        <f t="shared" si="15"/>
        <v>1.9968999999999999</v>
      </c>
      <c r="AT80" s="210">
        <f t="shared" si="15"/>
        <v>2.0123000000000002</v>
      </c>
      <c r="AU80" s="210">
        <f t="shared" si="15"/>
        <v>2.06</v>
      </c>
      <c r="AV80" s="210">
        <f t="shared" si="15"/>
        <v>2.0312000000000001</v>
      </c>
      <c r="AW80" s="210">
        <f t="shared" si="15"/>
        <v>1.9787999999999999</v>
      </c>
      <c r="AX80" s="210">
        <f t="shared" si="15"/>
        <v>1.9492</v>
      </c>
      <c r="AY80" s="210">
        <f t="shared" si="15"/>
        <v>1.9064000000000001</v>
      </c>
      <c r="AZ80" s="210">
        <f t="shared" si="18"/>
        <v>1.879</v>
      </c>
      <c r="BA80" s="210">
        <f t="shared" si="18"/>
        <v>1.879</v>
      </c>
      <c r="BB80" s="210">
        <f t="shared" si="18"/>
        <v>1.8735999999999999</v>
      </c>
      <c r="BC80" s="210">
        <f t="shared" si="18"/>
        <v>1.8391999999999999</v>
      </c>
      <c r="BD80" s="210">
        <f t="shared" si="18"/>
        <v>1.8709</v>
      </c>
      <c r="BE80" s="210">
        <f t="shared" si="18"/>
        <v>1.8495999999999999</v>
      </c>
      <c r="BF80" s="210">
        <f t="shared" si="18"/>
        <v>1.8495999999999999</v>
      </c>
      <c r="BG80" s="210">
        <f t="shared" si="18"/>
        <v>1.879</v>
      </c>
      <c r="BH80" s="210">
        <f t="shared" si="18"/>
        <v>1.8444</v>
      </c>
      <c r="BI80" s="210">
        <f t="shared" si="18"/>
        <v>1.7863</v>
      </c>
      <c r="BJ80" s="210">
        <f t="shared" si="18"/>
        <v>1.7961</v>
      </c>
      <c r="BK80" s="210">
        <f t="shared" si="18"/>
        <v>1.7693000000000001</v>
      </c>
      <c r="BL80" s="210">
        <f t="shared" si="18"/>
        <v>1.7456</v>
      </c>
      <c r="BM80" s="210">
        <f t="shared" si="18"/>
        <v>1.6803999999999999</v>
      </c>
      <c r="BN80" s="210">
        <f t="shared" si="19"/>
        <v>1.5961000000000001</v>
      </c>
      <c r="BO80" s="210">
        <f t="shared" si="19"/>
        <v>1.5768</v>
      </c>
      <c r="BP80" s="210">
        <f t="shared" si="19"/>
        <v>1.5005999999999999</v>
      </c>
      <c r="BQ80" s="210">
        <f t="shared" si="19"/>
        <v>1.5524</v>
      </c>
      <c r="BR80" s="210">
        <f t="shared" si="19"/>
        <v>1.5396000000000001</v>
      </c>
      <c r="BS80" s="210">
        <f t="shared" si="19"/>
        <v>1.4684999999999999</v>
      </c>
      <c r="BT80" s="210">
        <f t="shared" si="19"/>
        <v>1.4489000000000001</v>
      </c>
      <c r="BU80" s="210">
        <f t="shared" si="19"/>
        <v>1.4473</v>
      </c>
      <c r="BV80" s="210">
        <f t="shared" si="19"/>
        <v>1.4570000000000001</v>
      </c>
      <c r="BW80" s="210">
        <f t="shared" si="19"/>
        <v>1.4767999999999999</v>
      </c>
      <c r="BX80" s="210">
        <f t="shared" si="20"/>
        <v>1.4971000000000001</v>
      </c>
      <c r="BY80" s="210">
        <f t="shared" si="20"/>
        <v>1.4601999999999999</v>
      </c>
      <c r="BZ80" s="210">
        <f t="shared" si="20"/>
        <v>1.4267000000000001</v>
      </c>
      <c r="CA80" s="210">
        <f t="shared" si="20"/>
        <v>1.4097</v>
      </c>
      <c r="CB80" s="210">
        <f t="shared" si="20"/>
        <v>1.4158999999999999</v>
      </c>
      <c r="CC80" s="210">
        <f t="shared" si="20"/>
        <v>1.304</v>
      </c>
      <c r="CD80" s="210">
        <f t="shared" si="20"/>
        <v>1.0116000000000001</v>
      </c>
      <c r="CE80" s="210">
        <f t="shared" si="13"/>
        <v>1</v>
      </c>
    </row>
    <row r="81" spans="1:83" outlineLevel="1" x14ac:dyDescent="0.6">
      <c r="A81" s="205">
        <v>5</v>
      </c>
      <c r="B81" s="206" t="s">
        <v>355</v>
      </c>
      <c r="C81" s="7"/>
      <c r="D81" s="1">
        <v>25</v>
      </c>
      <c r="E81" s="207">
        <v>30</v>
      </c>
      <c r="F81" s="209">
        <f t="shared" si="16"/>
        <v>0</v>
      </c>
      <c r="G81" s="209">
        <f t="shared" si="16"/>
        <v>0</v>
      </c>
      <c r="H81" s="209">
        <f t="shared" si="16"/>
        <v>0</v>
      </c>
      <c r="I81" s="209">
        <f t="shared" si="16"/>
        <v>5.3224</v>
      </c>
      <c r="J81" s="210">
        <f t="shared" si="16"/>
        <v>5.4561000000000002</v>
      </c>
      <c r="K81" s="210">
        <f t="shared" si="16"/>
        <v>4.6241000000000003</v>
      </c>
      <c r="L81" s="210">
        <f t="shared" si="16"/>
        <v>4.4965999999999999</v>
      </c>
      <c r="M81" s="210">
        <f t="shared" si="16"/>
        <v>4.6241000000000003</v>
      </c>
      <c r="N81" s="210">
        <f t="shared" si="16"/>
        <v>4.7076000000000002</v>
      </c>
      <c r="O81" s="210">
        <f t="shared" si="16"/>
        <v>4.6241000000000003</v>
      </c>
      <c r="P81" s="210">
        <f t="shared" si="16"/>
        <v>4.5278</v>
      </c>
      <c r="Q81" s="210">
        <f t="shared" si="16"/>
        <v>4.4504999999999999</v>
      </c>
      <c r="R81" s="210">
        <f t="shared" si="16"/>
        <v>4.4810999999999996</v>
      </c>
      <c r="S81" s="210">
        <f t="shared" si="16"/>
        <v>4.4965999999999999</v>
      </c>
      <c r="T81" s="210">
        <f t="shared" si="16"/>
        <v>4.4504999999999999</v>
      </c>
      <c r="U81" s="210">
        <f t="shared" si="16"/>
        <v>4.3906000000000001</v>
      </c>
      <c r="V81" s="210">
        <f t="shared" si="17"/>
        <v>4.3757999999999999</v>
      </c>
      <c r="W81" s="210">
        <f t="shared" si="17"/>
        <v>4.3467000000000002</v>
      </c>
      <c r="X81" s="210">
        <f t="shared" si="17"/>
        <v>4.2754000000000003</v>
      </c>
      <c r="Y81" s="210">
        <f t="shared" si="17"/>
        <v>4.1661000000000001</v>
      </c>
      <c r="Z81" s="210">
        <f t="shared" si="17"/>
        <v>4.1135999999999999</v>
      </c>
      <c r="AA81" s="210">
        <f t="shared" si="17"/>
        <v>4.1661000000000001</v>
      </c>
      <c r="AB81" s="210">
        <f t="shared" si="17"/>
        <v>4.1661000000000001</v>
      </c>
      <c r="AC81" s="210">
        <f t="shared" si="17"/>
        <v>4.1006</v>
      </c>
      <c r="AD81" s="210">
        <f t="shared" si="17"/>
        <v>3.9041999999999999</v>
      </c>
      <c r="AE81" s="210">
        <f t="shared" si="17"/>
        <v>3.7578999999999998</v>
      </c>
      <c r="AF81" s="210">
        <f t="shared" si="17"/>
        <v>3.6425000000000001</v>
      </c>
      <c r="AG81" s="210">
        <f t="shared" si="17"/>
        <v>3.4316</v>
      </c>
      <c r="AH81" s="210">
        <f t="shared" si="17"/>
        <v>3.0185</v>
      </c>
      <c r="AI81" s="210">
        <f t="shared" si="17"/>
        <v>2.8914</v>
      </c>
      <c r="AJ81" s="210">
        <f t="shared" si="15"/>
        <v>2.7863000000000002</v>
      </c>
      <c r="AK81" s="210">
        <f t="shared" si="15"/>
        <v>2.7109999999999999</v>
      </c>
      <c r="AL81" s="210">
        <f t="shared" si="15"/>
        <v>2.6776</v>
      </c>
      <c r="AM81" s="210">
        <f t="shared" si="15"/>
        <v>2.5821999999999998</v>
      </c>
      <c r="AN81" s="210">
        <f t="shared" si="15"/>
        <v>2.4238</v>
      </c>
      <c r="AO81" s="210">
        <f t="shared" si="15"/>
        <v>2.2717999999999998</v>
      </c>
      <c r="AP81" s="210">
        <f t="shared" si="15"/>
        <v>2.1377000000000002</v>
      </c>
      <c r="AQ81" s="210">
        <f t="shared" si="15"/>
        <v>2.0998000000000001</v>
      </c>
      <c r="AR81" s="210">
        <f t="shared" si="15"/>
        <v>2.0407000000000002</v>
      </c>
      <c r="AS81" s="210">
        <f t="shared" si="15"/>
        <v>1.9968999999999999</v>
      </c>
      <c r="AT81" s="210">
        <f t="shared" si="15"/>
        <v>2.0123000000000002</v>
      </c>
      <c r="AU81" s="210">
        <f t="shared" si="15"/>
        <v>2.06</v>
      </c>
      <c r="AV81" s="210">
        <f t="shared" si="15"/>
        <v>2.0312000000000001</v>
      </c>
      <c r="AW81" s="210">
        <f t="shared" si="15"/>
        <v>1.9787999999999999</v>
      </c>
      <c r="AX81" s="210">
        <f t="shared" si="15"/>
        <v>1.9492</v>
      </c>
      <c r="AY81" s="210">
        <f t="shared" si="15"/>
        <v>1.9064000000000001</v>
      </c>
      <c r="AZ81" s="210">
        <f t="shared" si="18"/>
        <v>1.879</v>
      </c>
      <c r="BA81" s="210">
        <f t="shared" si="18"/>
        <v>1.879</v>
      </c>
      <c r="BB81" s="210">
        <f t="shared" si="18"/>
        <v>1.8735999999999999</v>
      </c>
      <c r="BC81" s="210">
        <f t="shared" si="18"/>
        <v>1.8391999999999999</v>
      </c>
      <c r="BD81" s="210">
        <f t="shared" si="18"/>
        <v>1.8709</v>
      </c>
      <c r="BE81" s="210">
        <f t="shared" si="18"/>
        <v>1.8495999999999999</v>
      </c>
      <c r="BF81" s="210">
        <f t="shared" si="18"/>
        <v>1.8495999999999999</v>
      </c>
      <c r="BG81" s="210">
        <f t="shared" si="18"/>
        <v>1.879</v>
      </c>
      <c r="BH81" s="210">
        <f t="shared" si="18"/>
        <v>1.8444</v>
      </c>
      <c r="BI81" s="210">
        <f t="shared" si="18"/>
        <v>1.7863</v>
      </c>
      <c r="BJ81" s="210">
        <f t="shared" si="18"/>
        <v>1.7961</v>
      </c>
      <c r="BK81" s="210">
        <f t="shared" si="18"/>
        <v>1.7693000000000001</v>
      </c>
      <c r="BL81" s="210">
        <f t="shared" si="18"/>
        <v>1.7456</v>
      </c>
      <c r="BM81" s="210">
        <f t="shared" si="18"/>
        <v>1.6803999999999999</v>
      </c>
      <c r="BN81" s="210">
        <f t="shared" si="19"/>
        <v>1.5961000000000001</v>
      </c>
      <c r="BO81" s="210">
        <f t="shared" si="19"/>
        <v>1.5768</v>
      </c>
      <c r="BP81" s="210">
        <f t="shared" si="19"/>
        <v>1.5005999999999999</v>
      </c>
      <c r="BQ81" s="210">
        <f t="shared" si="19"/>
        <v>1.5524</v>
      </c>
      <c r="BR81" s="210">
        <f t="shared" si="19"/>
        <v>1.5396000000000001</v>
      </c>
      <c r="BS81" s="210">
        <f t="shared" si="19"/>
        <v>1.4684999999999999</v>
      </c>
      <c r="BT81" s="210">
        <f t="shared" si="19"/>
        <v>1.4489000000000001</v>
      </c>
      <c r="BU81" s="210">
        <f t="shared" si="19"/>
        <v>1.4473</v>
      </c>
      <c r="BV81" s="210">
        <f t="shared" si="19"/>
        <v>1.4570000000000001</v>
      </c>
      <c r="BW81" s="210">
        <f t="shared" si="19"/>
        <v>1.4767999999999999</v>
      </c>
      <c r="BX81" s="210">
        <f t="shared" si="20"/>
        <v>1.4971000000000001</v>
      </c>
      <c r="BY81" s="210">
        <f t="shared" si="20"/>
        <v>1.4601999999999999</v>
      </c>
      <c r="BZ81" s="210">
        <f t="shared" si="20"/>
        <v>1.4267000000000001</v>
      </c>
      <c r="CA81" s="210">
        <f t="shared" si="20"/>
        <v>1.4097</v>
      </c>
      <c r="CB81" s="210">
        <f t="shared" si="20"/>
        <v>1.4158999999999999</v>
      </c>
      <c r="CC81" s="210">
        <f t="shared" si="20"/>
        <v>1.304</v>
      </c>
      <c r="CD81" s="210">
        <f t="shared" si="20"/>
        <v>1.0116000000000001</v>
      </c>
      <c r="CE81" s="210">
        <f t="shared" si="13"/>
        <v>1</v>
      </c>
    </row>
    <row r="82" spans="1:83" outlineLevel="1" x14ac:dyDescent="0.6">
      <c r="A82" s="205">
        <v>2</v>
      </c>
      <c r="B82" s="206" t="s">
        <v>356</v>
      </c>
      <c r="C82" s="7"/>
      <c r="D82" s="1">
        <v>35</v>
      </c>
      <c r="E82" s="207">
        <v>45</v>
      </c>
      <c r="F82" s="209">
        <f t="shared" si="16"/>
        <v>0</v>
      </c>
      <c r="G82" s="209">
        <f t="shared" si="16"/>
        <v>0</v>
      </c>
      <c r="H82" s="209">
        <f t="shared" si="16"/>
        <v>0</v>
      </c>
      <c r="I82" s="209">
        <f t="shared" si="16"/>
        <v>0</v>
      </c>
      <c r="J82" s="210">
        <f t="shared" si="16"/>
        <v>0</v>
      </c>
      <c r="K82" s="210">
        <f t="shared" si="16"/>
        <v>0</v>
      </c>
      <c r="L82" s="210">
        <f t="shared" si="16"/>
        <v>0</v>
      </c>
      <c r="M82" s="210">
        <f t="shared" si="16"/>
        <v>0</v>
      </c>
      <c r="N82" s="210">
        <f t="shared" si="16"/>
        <v>0</v>
      </c>
      <c r="O82" s="210">
        <f t="shared" si="16"/>
        <v>0</v>
      </c>
      <c r="P82" s="210">
        <f t="shared" si="16"/>
        <v>0</v>
      </c>
      <c r="Q82" s="210">
        <f t="shared" si="16"/>
        <v>0</v>
      </c>
      <c r="R82" s="210">
        <f t="shared" si="16"/>
        <v>3.1949000000000001</v>
      </c>
      <c r="S82" s="210">
        <f t="shared" si="16"/>
        <v>3.0842000000000001</v>
      </c>
      <c r="T82" s="210">
        <f t="shared" si="16"/>
        <v>2.9952000000000001</v>
      </c>
      <c r="U82" s="210">
        <f t="shared" si="16"/>
        <v>3.0390000000000001</v>
      </c>
      <c r="V82" s="210">
        <f t="shared" si="17"/>
        <v>2.9809000000000001</v>
      </c>
      <c r="W82" s="210">
        <f t="shared" si="17"/>
        <v>2.9525999999999999</v>
      </c>
      <c r="X82" s="210">
        <f t="shared" si="17"/>
        <v>2.7086999999999999</v>
      </c>
      <c r="Y82" s="210">
        <f t="shared" si="17"/>
        <v>2.5377000000000001</v>
      </c>
      <c r="Z82" s="210">
        <f t="shared" si="17"/>
        <v>2.3733</v>
      </c>
      <c r="AA82" s="210">
        <f t="shared" si="17"/>
        <v>2.6122000000000001</v>
      </c>
      <c r="AB82" s="210">
        <f t="shared" si="17"/>
        <v>2.6067</v>
      </c>
      <c r="AC82" s="210">
        <f t="shared" si="17"/>
        <v>2.492</v>
      </c>
      <c r="AD82" s="210">
        <f t="shared" si="17"/>
        <v>2.3290000000000002</v>
      </c>
      <c r="AE82" s="210">
        <f t="shared" si="17"/>
        <v>2.4100999999999999</v>
      </c>
      <c r="AF82" s="210">
        <f t="shared" si="17"/>
        <v>2.4007999999999998</v>
      </c>
      <c r="AG82" s="210">
        <f t="shared" si="17"/>
        <v>2.2778999999999998</v>
      </c>
      <c r="AH82" s="210">
        <f t="shared" si="17"/>
        <v>2.1482999999999999</v>
      </c>
      <c r="AI82" s="210">
        <f t="shared" si="17"/>
        <v>2.2654999999999998</v>
      </c>
      <c r="AJ82" s="210">
        <f t="shared" si="17"/>
        <v>2.2130999999999998</v>
      </c>
      <c r="AK82" s="210">
        <f t="shared" si="17"/>
        <v>2.1974999999999998</v>
      </c>
      <c r="AL82" s="210">
        <f t="shared" ref="AL82:BA89" si="21">VLOOKUP($A82,$A$11:$CE$15,AL$49)</f>
        <v>2.1520000000000001</v>
      </c>
      <c r="AM82" s="210">
        <f t="shared" si="21"/>
        <v>1.9809000000000001</v>
      </c>
      <c r="AN82" s="210">
        <f t="shared" si="21"/>
        <v>1.8163</v>
      </c>
      <c r="AO82" s="210">
        <f t="shared" si="21"/>
        <v>1.7524999999999999</v>
      </c>
      <c r="AP82" s="210">
        <f t="shared" si="21"/>
        <v>1.75</v>
      </c>
      <c r="AQ82" s="210">
        <f t="shared" si="21"/>
        <v>1.6999</v>
      </c>
      <c r="AR82" s="210">
        <f t="shared" si="21"/>
        <v>1.6636</v>
      </c>
      <c r="AS82" s="210">
        <f t="shared" si="21"/>
        <v>1.6395</v>
      </c>
      <c r="AT82" s="210">
        <f t="shared" si="21"/>
        <v>1.6636</v>
      </c>
      <c r="AU82" s="210">
        <f t="shared" si="21"/>
        <v>1.6437999999999999</v>
      </c>
      <c r="AV82" s="210">
        <f t="shared" si="21"/>
        <v>1.5731999999999999</v>
      </c>
      <c r="AW82" s="210">
        <f t="shared" si="21"/>
        <v>1.5269999999999999</v>
      </c>
      <c r="AX82" s="210">
        <f t="shared" si="21"/>
        <v>1.5345</v>
      </c>
      <c r="AY82" s="210">
        <f t="shared" si="21"/>
        <v>1.494</v>
      </c>
      <c r="AZ82" s="210">
        <f t="shared" si="21"/>
        <v>1.4728000000000001</v>
      </c>
      <c r="BA82" s="210">
        <f t="shared" si="21"/>
        <v>1.4922</v>
      </c>
      <c r="BB82" s="210">
        <f t="shared" si="18"/>
        <v>1.5085</v>
      </c>
      <c r="BC82" s="210">
        <f t="shared" si="18"/>
        <v>1.5287999999999999</v>
      </c>
      <c r="BD82" s="210">
        <f t="shared" si="18"/>
        <v>1.5994999999999999</v>
      </c>
      <c r="BE82" s="210">
        <f t="shared" si="18"/>
        <v>1.6747000000000001</v>
      </c>
      <c r="BF82" s="210">
        <f t="shared" si="18"/>
        <v>1.7115</v>
      </c>
      <c r="BG82" s="210">
        <f t="shared" si="18"/>
        <v>1.7258</v>
      </c>
      <c r="BH82" s="210">
        <f t="shared" si="18"/>
        <v>1.6747000000000001</v>
      </c>
      <c r="BI82" s="210">
        <f t="shared" si="18"/>
        <v>1.6838</v>
      </c>
      <c r="BJ82" s="210">
        <f t="shared" si="18"/>
        <v>1.6999</v>
      </c>
      <c r="BK82" s="210">
        <f t="shared" si="18"/>
        <v>1.7210000000000001</v>
      </c>
      <c r="BL82" s="210">
        <f t="shared" si="18"/>
        <v>1.7234</v>
      </c>
      <c r="BM82" s="210">
        <f t="shared" si="18"/>
        <v>1.7354000000000001</v>
      </c>
      <c r="BN82" s="210">
        <f t="shared" si="19"/>
        <v>1.6701999999999999</v>
      </c>
      <c r="BO82" s="210">
        <f t="shared" si="19"/>
        <v>1.6266</v>
      </c>
      <c r="BP82" s="210">
        <f t="shared" si="19"/>
        <v>1.6161000000000001</v>
      </c>
      <c r="BQ82" s="210">
        <f t="shared" si="19"/>
        <v>1.6459999999999999</v>
      </c>
      <c r="BR82" s="210">
        <f t="shared" si="19"/>
        <v>1.633</v>
      </c>
      <c r="BS82" s="210">
        <f t="shared" si="19"/>
        <v>1.5498000000000001</v>
      </c>
      <c r="BT82" s="210">
        <f t="shared" si="19"/>
        <v>1.5306999999999999</v>
      </c>
      <c r="BU82" s="210">
        <f t="shared" si="19"/>
        <v>1.5383</v>
      </c>
      <c r="BV82" s="210">
        <f t="shared" si="19"/>
        <v>1.5364</v>
      </c>
      <c r="BW82" s="210">
        <f t="shared" si="19"/>
        <v>1.4885999999999999</v>
      </c>
      <c r="BX82" s="210">
        <f t="shared" si="20"/>
        <v>1.4922</v>
      </c>
      <c r="BY82" s="210">
        <f t="shared" si="20"/>
        <v>1.4521999999999999</v>
      </c>
      <c r="BZ82" s="210">
        <f t="shared" si="20"/>
        <v>1.3922000000000001</v>
      </c>
      <c r="CA82" s="210">
        <f t="shared" si="20"/>
        <v>1.3383</v>
      </c>
      <c r="CB82" s="210">
        <f t="shared" si="20"/>
        <v>1.3157000000000001</v>
      </c>
      <c r="CC82" s="210">
        <f t="shared" si="20"/>
        <v>1.246</v>
      </c>
      <c r="CD82" s="210">
        <f t="shared" si="20"/>
        <v>1.0630999999999999</v>
      </c>
      <c r="CE82" s="210">
        <f t="shared" si="13"/>
        <v>1</v>
      </c>
    </row>
    <row r="83" spans="1:83" outlineLevel="1" x14ac:dyDescent="0.6">
      <c r="A83" s="205">
        <v>3</v>
      </c>
      <c r="B83" s="206" t="s">
        <v>357</v>
      </c>
      <c r="C83" s="7"/>
      <c r="D83" s="1">
        <v>30</v>
      </c>
      <c r="E83" s="207">
        <v>35</v>
      </c>
      <c r="F83" s="209">
        <f t="shared" ref="F83:U89" si="22">VLOOKUP($A83,$A$11:$CE$15,F$49)</f>
        <v>0</v>
      </c>
      <c r="G83" s="209">
        <f t="shared" si="22"/>
        <v>0</v>
      </c>
      <c r="H83" s="209">
        <f t="shared" si="22"/>
        <v>0</v>
      </c>
      <c r="I83" s="209">
        <f t="shared" si="22"/>
        <v>0</v>
      </c>
      <c r="J83" s="210">
        <f t="shared" si="22"/>
        <v>0</v>
      </c>
      <c r="K83" s="210">
        <f t="shared" si="22"/>
        <v>0</v>
      </c>
      <c r="L83" s="210">
        <f t="shared" si="22"/>
        <v>0</v>
      </c>
      <c r="M83" s="210">
        <f t="shared" si="22"/>
        <v>0</v>
      </c>
      <c r="N83" s="210">
        <f t="shared" si="22"/>
        <v>0</v>
      </c>
      <c r="O83" s="210">
        <f t="shared" si="22"/>
        <v>0</v>
      </c>
      <c r="P83" s="210">
        <f t="shared" si="22"/>
        <v>0</v>
      </c>
      <c r="Q83" s="210">
        <f t="shared" si="22"/>
        <v>0</v>
      </c>
      <c r="R83" s="210">
        <f t="shared" si="22"/>
        <v>3.8855</v>
      </c>
      <c r="S83" s="210">
        <f t="shared" si="22"/>
        <v>3.8052999999999999</v>
      </c>
      <c r="T83" s="210">
        <f t="shared" si="22"/>
        <v>3.6543999999999999</v>
      </c>
      <c r="U83" s="210">
        <f t="shared" si="22"/>
        <v>3.5832999999999999</v>
      </c>
      <c r="V83" s="210">
        <f t="shared" ref="V83:AK89" si="23">VLOOKUP($A83,$A$11:$CE$15,V$49)</f>
        <v>3.5150000000000001</v>
      </c>
      <c r="W83" s="210">
        <f t="shared" si="23"/>
        <v>3.5537000000000001</v>
      </c>
      <c r="X83" s="210">
        <f t="shared" si="23"/>
        <v>3.4127000000000001</v>
      </c>
      <c r="Y83" s="210">
        <f t="shared" si="23"/>
        <v>3.2740999999999998</v>
      </c>
      <c r="Z83" s="210">
        <f t="shared" si="23"/>
        <v>3.0788000000000002</v>
      </c>
      <c r="AA83" s="210">
        <f t="shared" si="23"/>
        <v>3.4037000000000002</v>
      </c>
      <c r="AB83" s="210">
        <f t="shared" si="23"/>
        <v>3.4584000000000001</v>
      </c>
      <c r="AC83" s="210">
        <f t="shared" si="23"/>
        <v>3.1930999999999998</v>
      </c>
      <c r="AD83" s="210">
        <f t="shared" si="23"/>
        <v>2.8731</v>
      </c>
      <c r="AE83" s="210">
        <f t="shared" si="23"/>
        <v>2.9119999999999999</v>
      </c>
      <c r="AF83" s="210">
        <f t="shared" si="23"/>
        <v>2.9318</v>
      </c>
      <c r="AG83" s="210">
        <f t="shared" si="23"/>
        <v>2.8105000000000002</v>
      </c>
      <c r="AH83" s="210">
        <f t="shared" si="23"/>
        <v>2.6326999999999998</v>
      </c>
      <c r="AI83" s="210">
        <f t="shared" si="23"/>
        <v>2.7564000000000002</v>
      </c>
      <c r="AJ83" s="210">
        <f t="shared" si="23"/>
        <v>2.6652999999999998</v>
      </c>
      <c r="AK83" s="210">
        <f t="shared" si="23"/>
        <v>2.6326999999999998</v>
      </c>
      <c r="AL83" s="210">
        <f t="shared" si="21"/>
        <v>2.6598000000000002</v>
      </c>
      <c r="AM83" s="210">
        <f t="shared" si="21"/>
        <v>2.4712999999999998</v>
      </c>
      <c r="AN83" s="210">
        <f t="shared" si="21"/>
        <v>2.2395999999999998</v>
      </c>
      <c r="AO83" s="210">
        <f t="shared" si="21"/>
        <v>2.1286999999999998</v>
      </c>
      <c r="AP83" s="210">
        <f t="shared" si="21"/>
        <v>2.0706000000000002</v>
      </c>
      <c r="AQ83" s="210">
        <f t="shared" si="21"/>
        <v>2.0706000000000002</v>
      </c>
      <c r="AR83" s="210">
        <f t="shared" si="21"/>
        <v>2.0672999999999999</v>
      </c>
      <c r="AS83" s="210">
        <f t="shared" si="21"/>
        <v>2.0541</v>
      </c>
      <c r="AT83" s="210">
        <f t="shared" si="21"/>
        <v>2.0251000000000001</v>
      </c>
      <c r="AU83" s="210">
        <f t="shared" si="21"/>
        <v>1.9906999999999999</v>
      </c>
      <c r="AV83" s="210">
        <f t="shared" si="21"/>
        <v>1.9457</v>
      </c>
      <c r="AW83" s="210">
        <f t="shared" si="21"/>
        <v>1.8971</v>
      </c>
      <c r="AX83" s="210">
        <f t="shared" si="21"/>
        <v>1.8454999999999999</v>
      </c>
      <c r="AY83" s="210">
        <f t="shared" si="21"/>
        <v>1.7818000000000001</v>
      </c>
      <c r="AZ83" s="210">
        <f t="shared" si="21"/>
        <v>1.7339</v>
      </c>
      <c r="BA83" s="210">
        <f t="shared" si="21"/>
        <v>1.7292000000000001</v>
      </c>
      <c r="BB83" s="210">
        <f t="shared" ref="BB83:BQ89" si="24">VLOOKUP($A83,$A$11:$CE$15,BB$49)</f>
        <v>1.7339</v>
      </c>
      <c r="BC83" s="210">
        <f t="shared" si="24"/>
        <v>1.7408999999999999</v>
      </c>
      <c r="BD83" s="210">
        <f t="shared" si="24"/>
        <v>1.7891999999999999</v>
      </c>
      <c r="BE83" s="210">
        <f t="shared" si="24"/>
        <v>1.8246</v>
      </c>
      <c r="BF83" s="210">
        <f t="shared" si="24"/>
        <v>1.8298000000000001</v>
      </c>
      <c r="BG83" s="210">
        <f t="shared" si="24"/>
        <v>1.8298000000000001</v>
      </c>
      <c r="BH83" s="210">
        <f t="shared" si="24"/>
        <v>1.772</v>
      </c>
      <c r="BI83" s="210">
        <f t="shared" si="24"/>
        <v>1.7695000000000001</v>
      </c>
      <c r="BJ83" s="210">
        <f t="shared" si="24"/>
        <v>1.8017000000000001</v>
      </c>
      <c r="BK83" s="210">
        <f t="shared" si="24"/>
        <v>1.8324</v>
      </c>
      <c r="BL83" s="210">
        <f t="shared" si="24"/>
        <v>1.8017000000000001</v>
      </c>
      <c r="BM83" s="210">
        <f t="shared" si="24"/>
        <v>1.748</v>
      </c>
      <c r="BN83" s="210">
        <f t="shared" si="24"/>
        <v>1.7040999999999999</v>
      </c>
      <c r="BO83" s="210">
        <f t="shared" si="24"/>
        <v>1.6329</v>
      </c>
      <c r="BP83" s="210">
        <f t="shared" si="24"/>
        <v>1.5848</v>
      </c>
      <c r="BQ83" s="210">
        <f t="shared" si="24"/>
        <v>1.6045</v>
      </c>
      <c r="BR83" s="210">
        <f t="shared" ref="BN83:CC89" si="25">VLOOKUP($A83,$A$11:$CE$15,BR$49)</f>
        <v>1.6391</v>
      </c>
      <c r="BS83" s="210">
        <f t="shared" si="25"/>
        <v>1.5809</v>
      </c>
      <c r="BT83" s="210">
        <f t="shared" si="25"/>
        <v>1.577</v>
      </c>
      <c r="BU83" s="210">
        <f t="shared" si="25"/>
        <v>1.5789</v>
      </c>
      <c r="BV83" s="210">
        <f t="shared" si="25"/>
        <v>1.5692999999999999</v>
      </c>
      <c r="BW83" s="210">
        <f t="shared" si="25"/>
        <v>1.5357000000000001</v>
      </c>
      <c r="BX83" s="210">
        <f t="shared" si="20"/>
        <v>1.5375000000000001</v>
      </c>
      <c r="BY83" s="210">
        <f t="shared" si="20"/>
        <v>1.4964999999999999</v>
      </c>
      <c r="BZ83" s="210">
        <f t="shared" si="20"/>
        <v>1.4349000000000001</v>
      </c>
      <c r="CA83" s="210">
        <f t="shared" si="20"/>
        <v>1.3855999999999999</v>
      </c>
      <c r="CB83" s="210">
        <f t="shared" si="20"/>
        <v>1.3579000000000001</v>
      </c>
      <c r="CC83" s="210">
        <f t="shared" si="20"/>
        <v>1.29</v>
      </c>
      <c r="CD83" s="210">
        <f t="shared" si="20"/>
        <v>1.0705</v>
      </c>
      <c r="CE83" s="210">
        <f t="shared" si="13"/>
        <v>1</v>
      </c>
    </row>
    <row r="84" spans="1:83" outlineLevel="1" x14ac:dyDescent="0.6">
      <c r="A84" s="205">
        <v>5</v>
      </c>
      <c r="B84" s="206" t="s">
        <v>358</v>
      </c>
      <c r="C84" s="7"/>
      <c r="D84" s="1">
        <v>30</v>
      </c>
      <c r="E84" s="207">
        <v>35</v>
      </c>
      <c r="F84" s="209">
        <f t="shared" si="22"/>
        <v>0</v>
      </c>
      <c r="G84" s="209">
        <f t="shared" si="22"/>
        <v>0</v>
      </c>
      <c r="H84" s="209">
        <f t="shared" si="22"/>
        <v>0</v>
      </c>
      <c r="I84" s="209">
        <f t="shared" si="22"/>
        <v>5.3224</v>
      </c>
      <c r="J84" s="210">
        <f t="shared" si="22"/>
        <v>5.4561000000000002</v>
      </c>
      <c r="K84" s="210">
        <f t="shared" si="22"/>
        <v>4.6241000000000003</v>
      </c>
      <c r="L84" s="210">
        <f t="shared" si="22"/>
        <v>4.4965999999999999</v>
      </c>
      <c r="M84" s="210">
        <f t="shared" si="22"/>
        <v>4.6241000000000003</v>
      </c>
      <c r="N84" s="210">
        <f t="shared" si="22"/>
        <v>4.7076000000000002</v>
      </c>
      <c r="O84" s="210">
        <f t="shared" si="22"/>
        <v>4.6241000000000003</v>
      </c>
      <c r="P84" s="210">
        <f t="shared" si="22"/>
        <v>4.5278</v>
      </c>
      <c r="Q84" s="210">
        <f t="shared" si="22"/>
        <v>4.4504999999999999</v>
      </c>
      <c r="R84" s="210">
        <f t="shared" si="22"/>
        <v>4.4810999999999996</v>
      </c>
      <c r="S84" s="210">
        <f t="shared" si="22"/>
        <v>4.4965999999999999</v>
      </c>
      <c r="T84" s="210">
        <f t="shared" si="22"/>
        <v>4.4504999999999999</v>
      </c>
      <c r="U84" s="210">
        <f t="shared" si="22"/>
        <v>4.3906000000000001</v>
      </c>
      <c r="V84" s="210">
        <f t="shared" si="23"/>
        <v>4.3757999999999999</v>
      </c>
      <c r="W84" s="210">
        <f t="shared" si="23"/>
        <v>4.3467000000000002</v>
      </c>
      <c r="X84" s="210">
        <f t="shared" si="23"/>
        <v>4.2754000000000003</v>
      </c>
      <c r="Y84" s="210">
        <f t="shared" si="23"/>
        <v>4.1661000000000001</v>
      </c>
      <c r="Z84" s="210">
        <f t="shared" si="23"/>
        <v>4.1135999999999999</v>
      </c>
      <c r="AA84" s="210">
        <f t="shared" si="23"/>
        <v>4.1661000000000001</v>
      </c>
      <c r="AB84" s="210">
        <f t="shared" si="23"/>
        <v>4.1661000000000001</v>
      </c>
      <c r="AC84" s="210">
        <f t="shared" si="23"/>
        <v>4.1006</v>
      </c>
      <c r="AD84" s="210">
        <f t="shared" si="23"/>
        <v>3.9041999999999999</v>
      </c>
      <c r="AE84" s="210">
        <f t="shared" si="23"/>
        <v>3.7578999999999998</v>
      </c>
      <c r="AF84" s="210">
        <f t="shared" si="23"/>
        <v>3.6425000000000001</v>
      </c>
      <c r="AG84" s="210">
        <f t="shared" si="23"/>
        <v>3.4316</v>
      </c>
      <c r="AH84" s="210">
        <f t="shared" si="23"/>
        <v>3.0185</v>
      </c>
      <c r="AI84" s="210">
        <f t="shared" si="23"/>
        <v>2.8914</v>
      </c>
      <c r="AJ84" s="210">
        <f t="shared" si="23"/>
        <v>2.7863000000000002</v>
      </c>
      <c r="AK84" s="210">
        <f t="shared" si="23"/>
        <v>2.7109999999999999</v>
      </c>
      <c r="AL84" s="210">
        <f t="shared" si="21"/>
        <v>2.6776</v>
      </c>
      <c r="AM84" s="210">
        <f t="shared" si="21"/>
        <v>2.5821999999999998</v>
      </c>
      <c r="AN84" s="210">
        <f t="shared" si="21"/>
        <v>2.4238</v>
      </c>
      <c r="AO84" s="210">
        <f t="shared" si="21"/>
        <v>2.2717999999999998</v>
      </c>
      <c r="AP84" s="210">
        <f t="shared" si="21"/>
        <v>2.1377000000000002</v>
      </c>
      <c r="AQ84" s="210">
        <f t="shared" si="21"/>
        <v>2.0998000000000001</v>
      </c>
      <c r="AR84" s="210">
        <f t="shared" si="21"/>
        <v>2.0407000000000002</v>
      </c>
      <c r="AS84" s="210">
        <f t="shared" si="21"/>
        <v>1.9968999999999999</v>
      </c>
      <c r="AT84" s="210">
        <f t="shared" si="21"/>
        <v>2.0123000000000002</v>
      </c>
      <c r="AU84" s="210">
        <f t="shared" si="21"/>
        <v>2.06</v>
      </c>
      <c r="AV84" s="210">
        <f t="shared" si="21"/>
        <v>2.0312000000000001</v>
      </c>
      <c r="AW84" s="210">
        <f t="shared" si="21"/>
        <v>1.9787999999999999</v>
      </c>
      <c r="AX84" s="210">
        <f t="shared" si="21"/>
        <v>1.9492</v>
      </c>
      <c r="AY84" s="210">
        <f t="shared" si="21"/>
        <v>1.9064000000000001</v>
      </c>
      <c r="AZ84" s="210">
        <f t="shared" si="21"/>
        <v>1.879</v>
      </c>
      <c r="BA84" s="210">
        <f t="shared" si="21"/>
        <v>1.879</v>
      </c>
      <c r="BB84" s="210">
        <f t="shared" si="24"/>
        <v>1.8735999999999999</v>
      </c>
      <c r="BC84" s="210">
        <f t="shared" si="24"/>
        <v>1.8391999999999999</v>
      </c>
      <c r="BD84" s="210">
        <f t="shared" si="24"/>
        <v>1.8709</v>
      </c>
      <c r="BE84" s="210">
        <f t="shared" si="24"/>
        <v>1.8495999999999999</v>
      </c>
      <c r="BF84" s="210">
        <f t="shared" si="24"/>
        <v>1.8495999999999999</v>
      </c>
      <c r="BG84" s="210">
        <f t="shared" si="24"/>
        <v>1.879</v>
      </c>
      <c r="BH84" s="210">
        <f t="shared" si="24"/>
        <v>1.8444</v>
      </c>
      <c r="BI84" s="210">
        <f t="shared" si="24"/>
        <v>1.7863</v>
      </c>
      <c r="BJ84" s="210">
        <f t="shared" si="24"/>
        <v>1.7961</v>
      </c>
      <c r="BK84" s="210">
        <f t="shared" si="24"/>
        <v>1.7693000000000001</v>
      </c>
      <c r="BL84" s="210">
        <f t="shared" si="24"/>
        <v>1.7456</v>
      </c>
      <c r="BM84" s="210">
        <f t="shared" si="24"/>
        <v>1.6803999999999999</v>
      </c>
      <c r="BN84" s="210">
        <f t="shared" si="25"/>
        <v>1.5961000000000001</v>
      </c>
      <c r="BO84" s="210">
        <f t="shared" si="25"/>
        <v>1.5768</v>
      </c>
      <c r="BP84" s="210">
        <f t="shared" si="25"/>
        <v>1.5005999999999999</v>
      </c>
      <c r="BQ84" s="210">
        <f t="shared" si="25"/>
        <v>1.5524</v>
      </c>
      <c r="BR84" s="210">
        <f t="shared" si="25"/>
        <v>1.5396000000000001</v>
      </c>
      <c r="BS84" s="210">
        <f t="shared" si="25"/>
        <v>1.4684999999999999</v>
      </c>
      <c r="BT84" s="210">
        <f t="shared" si="25"/>
        <v>1.4489000000000001</v>
      </c>
      <c r="BU84" s="210">
        <f t="shared" si="25"/>
        <v>1.4473</v>
      </c>
      <c r="BV84" s="210">
        <f t="shared" si="25"/>
        <v>1.4570000000000001</v>
      </c>
      <c r="BW84" s="210">
        <f t="shared" si="25"/>
        <v>1.4767999999999999</v>
      </c>
      <c r="BX84" s="210">
        <f t="shared" si="20"/>
        <v>1.4971000000000001</v>
      </c>
      <c r="BY84" s="210">
        <f t="shared" si="20"/>
        <v>1.4601999999999999</v>
      </c>
      <c r="BZ84" s="210">
        <f t="shared" si="20"/>
        <v>1.4267000000000001</v>
      </c>
      <c r="CA84" s="210">
        <f t="shared" si="20"/>
        <v>1.4097</v>
      </c>
      <c r="CB84" s="210">
        <f t="shared" si="20"/>
        <v>1.4158999999999999</v>
      </c>
      <c r="CC84" s="210">
        <f t="shared" si="20"/>
        <v>1.304</v>
      </c>
      <c r="CD84" s="210">
        <f t="shared" si="20"/>
        <v>1.0116000000000001</v>
      </c>
      <c r="CE84" s="210">
        <f t="shared" si="13"/>
        <v>1</v>
      </c>
    </row>
    <row r="85" spans="1:83" outlineLevel="1" x14ac:dyDescent="0.6">
      <c r="A85" s="205">
        <v>5</v>
      </c>
      <c r="B85" s="206" t="s">
        <v>359</v>
      </c>
      <c r="C85" s="7"/>
      <c r="D85" s="1">
        <v>20</v>
      </c>
      <c r="E85" s="207">
        <v>25</v>
      </c>
      <c r="F85" s="209">
        <f t="shared" si="22"/>
        <v>0</v>
      </c>
      <c r="G85" s="209">
        <f t="shared" si="22"/>
        <v>0</v>
      </c>
      <c r="H85" s="209">
        <f t="shared" si="22"/>
        <v>0</v>
      </c>
      <c r="I85" s="209">
        <f t="shared" si="22"/>
        <v>5.3224</v>
      </c>
      <c r="J85" s="210">
        <f t="shared" si="22"/>
        <v>5.4561000000000002</v>
      </c>
      <c r="K85" s="210">
        <f t="shared" si="22"/>
        <v>4.6241000000000003</v>
      </c>
      <c r="L85" s="210">
        <f t="shared" si="22"/>
        <v>4.4965999999999999</v>
      </c>
      <c r="M85" s="210">
        <f t="shared" si="22"/>
        <v>4.6241000000000003</v>
      </c>
      <c r="N85" s="210">
        <f t="shared" si="22"/>
        <v>4.7076000000000002</v>
      </c>
      <c r="O85" s="210">
        <f t="shared" si="22"/>
        <v>4.6241000000000003</v>
      </c>
      <c r="P85" s="210">
        <f t="shared" si="22"/>
        <v>4.5278</v>
      </c>
      <c r="Q85" s="210">
        <f t="shared" si="22"/>
        <v>4.4504999999999999</v>
      </c>
      <c r="R85" s="210">
        <f t="shared" si="22"/>
        <v>4.4810999999999996</v>
      </c>
      <c r="S85" s="210">
        <f t="shared" si="22"/>
        <v>4.4965999999999999</v>
      </c>
      <c r="T85" s="210">
        <f t="shared" si="22"/>
        <v>4.4504999999999999</v>
      </c>
      <c r="U85" s="210">
        <f t="shared" si="22"/>
        <v>4.3906000000000001</v>
      </c>
      <c r="V85" s="210">
        <f t="shared" si="23"/>
        <v>4.3757999999999999</v>
      </c>
      <c r="W85" s="210">
        <f t="shared" si="23"/>
        <v>4.3467000000000002</v>
      </c>
      <c r="X85" s="210">
        <f t="shared" si="23"/>
        <v>4.2754000000000003</v>
      </c>
      <c r="Y85" s="210">
        <f t="shared" si="23"/>
        <v>4.1661000000000001</v>
      </c>
      <c r="Z85" s="210">
        <f t="shared" si="23"/>
        <v>4.1135999999999999</v>
      </c>
      <c r="AA85" s="210">
        <f t="shared" si="23"/>
        <v>4.1661000000000001</v>
      </c>
      <c r="AB85" s="210">
        <f t="shared" si="23"/>
        <v>4.1661000000000001</v>
      </c>
      <c r="AC85" s="210">
        <f t="shared" si="23"/>
        <v>4.1006</v>
      </c>
      <c r="AD85" s="210">
        <f t="shared" si="23"/>
        <v>3.9041999999999999</v>
      </c>
      <c r="AE85" s="210">
        <f t="shared" si="23"/>
        <v>3.7578999999999998</v>
      </c>
      <c r="AF85" s="210">
        <f t="shared" si="23"/>
        <v>3.6425000000000001</v>
      </c>
      <c r="AG85" s="210">
        <f t="shared" si="23"/>
        <v>3.4316</v>
      </c>
      <c r="AH85" s="210">
        <f t="shared" si="23"/>
        <v>3.0185</v>
      </c>
      <c r="AI85" s="210">
        <f t="shared" si="23"/>
        <v>2.8914</v>
      </c>
      <c r="AJ85" s="210">
        <f t="shared" si="23"/>
        <v>2.7863000000000002</v>
      </c>
      <c r="AK85" s="210">
        <f t="shared" si="23"/>
        <v>2.7109999999999999</v>
      </c>
      <c r="AL85" s="210">
        <f t="shared" si="21"/>
        <v>2.6776</v>
      </c>
      <c r="AM85" s="210">
        <f t="shared" si="21"/>
        <v>2.5821999999999998</v>
      </c>
      <c r="AN85" s="210">
        <f t="shared" si="21"/>
        <v>2.4238</v>
      </c>
      <c r="AO85" s="210">
        <f t="shared" si="21"/>
        <v>2.2717999999999998</v>
      </c>
      <c r="AP85" s="210">
        <f t="shared" si="21"/>
        <v>2.1377000000000002</v>
      </c>
      <c r="AQ85" s="210">
        <f t="shared" si="21"/>
        <v>2.0998000000000001</v>
      </c>
      <c r="AR85" s="210">
        <f t="shared" si="21"/>
        <v>2.0407000000000002</v>
      </c>
      <c r="AS85" s="210">
        <f t="shared" si="21"/>
        <v>1.9968999999999999</v>
      </c>
      <c r="AT85" s="210">
        <f t="shared" si="21"/>
        <v>2.0123000000000002</v>
      </c>
      <c r="AU85" s="210">
        <f t="shared" si="21"/>
        <v>2.06</v>
      </c>
      <c r="AV85" s="210">
        <f t="shared" si="21"/>
        <v>2.0312000000000001</v>
      </c>
      <c r="AW85" s="210">
        <f t="shared" si="21"/>
        <v>1.9787999999999999</v>
      </c>
      <c r="AX85" s="210">
        <f t="shared" si="21"/>
        <v>1.9492</v>
      </c>
      <c r="AY85" s="210">
        <f t="shared" si="21"/>
        <v>1.9064000000000001</v>
      </c>
      <c r="AZ85" s="210">
        <f t="shared" si="21"/>
        <v>1.879</v>
      </c>
      <c r="BA85" s="210">
        <f t="shared" si="21"/>
        <v>1.879</v>
      </c>
      <c r="BB85" s="210">
        <f t="shared" si="24"/>
        <v>1.8735999999999999</v>
      </c>
      <c r="BC85" s="210">
        <f t="shared" si="24"/>
        <v>1.8391999999999999</v>
      </c>
      <c r="BD85" s="210">
        <f t="shared" si="24"/>
        <v>1.8709</v>
      </c>
      <c r="BE85" s="210">
        <f t="shared" si="24"/>
        <v>1.8495999999999999</v>
      </c>
      <c r="BF85" s="210">
        <f t="shared" si="24"/>
        <v>1.8495999999999999</v>
      </c>
      <c r="BG85" s="210">
        <f t="shared" si="24"/>
        <v>1.879</v>
      </c>
      <c r="BH85" s="210">
        <f t="shared" si="24"/>
        <v>1.8444</v>
      </c>
      <c r="BI85" s="210">
        <f t="shared" si="24"/>
        <v>1.7863</v>
      </c>
      <c r="BJ85" s="210">
        <f t="shared" si="24"/>
        <v>1.7961</v>
      </c>
      <c r="BK85" s="210">
        <f t="shared" si="24"/>
        <v>1.7693000000000001</v>
      </c>
      <c r="BL85" s="210">
        <f t="shared" si="24"/>
        <v>1.7456</v>
      </c>
      <c r="BM85" s="210">
        <f t="shared" si="24"/>
        <v>1.6803999999999999</v>
      </c>
      <c r="BN85" s="210">
        <f t="shared" si="25"/>
        <v>1.5961000000000001</v>
      </c>
      <c r="BO85" s="210">
        <f t="shared" si="25"/>
        <v>1.5768</v>
      </c>
      <c r="BP85" s="210">
        <f t="shared" si="25"/>
        <v>1.5005999999999999</v>
      </c>
      <c r="BQ85" s="210">
        <f t="shared" si="25"/>
        <v>1.5524</v>
      </c>
      <c r="BR85" s="210">
        <f t="shared" si="25"/>
        <v>1.5396000000000001</v>
      </c>
      <c r="BS85" s="210">
        <f t="shared" si="25"/>
        <v>1.4684999999999999</v>
      </c>
      <c r="BT85" s="210">
        <f t="shared" si="25"/>
        <v>1.4489000000000001</v>
      </c>
      <c r="BU85" s="210">
        <f t="shared" si="25"/>
        <v>1.4473</v>
      </c>
      <c r="BV85" s="210">
        <f t="shared" si="25"/>
        <v>1.4570000000000001</v>
      </c>
      <c r="BW85" s="210">
        <f t="shared" si="25"/>
        <v>1.4767999999999999</v>
      </c>
      <c r="BX85" s="210">
        <f t="shared" si="25"/>
        <v>1.4971000000000001</v>
      </c>
      <c r="BY85" s="210">
        <f t="shared" si="25"/>
        <v>1.4601999999999999</v>
      </c>
      <c r="BZ85" s="210">
        <f t="shared" si="25"/>
        <v>1.4267000000000001</v>
      </c>
      <c r="CA85" s="210">
        <f t="shared" si="25"/>
        <v>1.4097</v>
      </c>
      <c r="CB85" s="210">
        <f t="shared" si="25"/>
        <v>1.4158999999999999</v>
      </c>
      <c r="CC85" s="210">
        <f t="shared" si="25"/>
        <v>1.304</v>
      </c>
      <c r="CD85" s="210">
        <f t="shared" ref="BX85:CD89" si="26">VLOOKUP($A85,$A$11:$CE$15,CD$49)</f>
        <v>1.0116000000000001</v>
      </c>
      <c r="CE85" s="210">
        <f t="shared" si="13"/>
        <v>1</v>
      </c>
    </row>
    <row r="86" spans="1:83" outlineLevel="1" x14ac:dyDescent="0.6">
      <c r="A86" s="205">
        <v>5</v>
      </c>
      <c r="B86" s="206" t="s">
        <v>360</v>
      </c>
      <c r="C86" s="7"/>
      <c r="D86" s="1">
        <v>30</v>
      </c>
      <c r="E86" s="207">
        <v>40</v>
      </c>
      <c r="F86" s="209">
        <f t="shared" si="22"/>
        <v>0</v>
      </c>
      <c r="G86" s="209">
        <f t="shared" si="22"/>
        <v>0</v>
      </c>
      <c r="H86" s="209">
        <f t="shared" si="22"/>
        <v>0</v>
      </c>
      <c r="I86" s="209">
        <f t="shared" si="22"/>
        <v>5.3224</v>
      </c>
      <c r="J86" s="210">
        <f t="shared" si="22"/>
        <v>5.4561000000000002</v>
      </c>
      <c r="K86" s="210">
        <f t="shared" si="22"/>
        <v>4.6241000000000003</v>
      </c>
      <c r="L86" s="210">
        <f t="shared" si="22"/>
        <v>4.4965999999999999</v>
      </c>
      <c r="M86" s="210">
        <f t="shared" si="22"/>
        <v>4.6241000000000003</v>
      </c>
      <c r="N86" s="210">
        <f t="shared" si="22"/>
        <v>4.7076000000000002</v>
      </c>
      <c r="O86" s="210">
        <f t="shared" si="22"/>
        <v>4.6241000000000003</v>
      </c>
      <c r="P86" s="210">
        <f t="shared" si="22"/>
        <v>4.5278</v>
      </c>
      <c r="Q86" s="210">
        <f t="shared" si="22"/>
        <v>4.4504999999999999</v>
      </c>
      <c r="R86" s="210">
        <f t="shared" si="22"/>
        <v>4.4810999999999996</v>
      </c>
      <c r="S86" s="210">
        <f t="shared" si="22"/>
        <v>4.4965999999999999</v>
      </c>
      <c r="T86" s="210">
        <f t="shared" si="22"/>
        <v>4.4504999999999999</v>
      </c>
      <c r="U86" s="210">
        <f t="shared" si="22"/>
        <v>4.3906000000000001</v>
      </c>
      <c r="V86" s="210">
        <f t="shared" si="23"/>
        <v>4.3757999999999999</v>
      </c>
      <c r="W86" s="210">
        <f t="shared" si="23"/>
        <v>4.3467000000000002</v>
      </c>
      <c r="X86" s="210">
        <f t="shared" si="23"/>
        <v>4.2754000000000003</v>
      </c>
      <c r="Y86" s="210">
        <f t="shared" si="23"/>
        <v>4.1661000000000001</v>
      </c>
      <c r="Z86" s="210">
        <f t="shared" si="23"/>
        <v>4.1135999999999999</v>
      </c>
      <c r="AA86" s="210">
        <f t="shared" si="23"/>
        <v>4.1661000000000001</v>
      </c>
      <c r="AB86" s="210">
        <f t="shared" si="23"/>
        <v>4.1661000000000001</v>
      </c>
      <c r="AC86" s="210">
        <f t="shared" si="23"/>
        <v>4.1006</v>
      </c>
      <c r="AD86" s="210">
        <f t="shared" si="23"/>
        <v>3.9041999999999999</v>
      </c>
      <c r="AE86" s="210">
        <f t="shared" si="23"/>
        <v>3.7578999999999998</v>
      </c>
      <c r="AF86" s="210">
        <f t="shared" si="23"/>
        <v>3.6425000000000001</v>
      </c>
      <c r="AG86" s="210">
        <f t="shared" si="23"/>
        <v>3.4316</v>
      </c>
      <c r="AH86" s="210">
        <f t="shared" si="23"/>
        <v>3.0185</v>
      </c>
      <c r="AI86" s="210">
        <f t="shared" si="23"/>
        <v>2.8914</v>
      </c>
      <c r="AJ86" s="210">
        <f t="shared" si="23"/>
        <v>2.7863000000000002</v>
      </c>
      <c r="AK86" s="210">
        <f t="shared" si="23"/>
        <v>2.7109999999999999</v>
      </c>
      <c r="AL86" s="210">
        <f t="shared" si="21"/>
        <v>2.6776</v>
      </c>
      <c r="AM86" s="210">
        <f t="shared" si="21"/>
        <v>2.5821999999999998</v>
      </c>
      <c r="AN86" s="210">
        <f t="shared" si="21"/>
        <v>2.4238</v>
      </c>
      <c r="AO86" s="210">
        <f t="shared" si="21"/>
        <v>2.2717999999999998</v>
      </c>
      <c r="AP86" s="210">
        <f t="shared" si="21"/>
        <v>2.1377000000000002</v>
      </c>
      <c r="AQ86" s="210">
        <f t="shared" si="21"/>
        <v>2.0998000000000001</v>
      </c>
      <c r="AR86" s="210">
        <f t="shared" si="21"/>
        <v>2.0407000000000002</v>
      </c>
      <c r="AS86" s="210">
        <f t="shared" si="21"/>
        <v>1.9968999999999999</v>
      </c>
      <c r="AT86" s="210">
        <f t="shared" si="21"/>
        <v>2.0123000000000002</v>
      </c>
      <c r="AU86" s="210">
        <f t="shared" si="21"/>
        <v>2.06</v>
      </c>
      <c r="AV86" s="210">
        <f t="shared" si="21"/>
        <v>2.0312000000000001</v>
      </c>
      <c r="AW86" s="210">
        <f t="shared" si="21"/>
        <v>1.9787999999999999</v>
      </c>
      <c r="AX86" s="210">
        <f t="shared" si="21"/>
        <v>1.9492</v>
      </c>
      <c r="AY86" s="210">
        <f t="shared" si="21"/>
        <v>1.9064000000000001</v>
      </c>
      <c r="AZ86" s="210">
        <f t="shared" si="21"/>
        <v>1.879</v>
      </c>
      <c r="BA86" s="210">
        <f t="shared" si="21"/>
        <v>1.879</v>
      </c>
      <c r="BB86" s="210">
        <f t="shared" si="24"/>
        <v>1.8735999999999999</v>
      </c>
      <c r="BC86" s="210">
        <f t="shared" si="24"/>
        <v>1.8391999999999999</v>
      </c>
      <c r="BD86" s="210">
        <f t="shared" si="24"/>
        <v>1.8709</v>
      </c>
      <c r="BE86" s="210">
        <f t="shared" si="24"/>
        <v>1.8495999999999999</v>
      </c>
      <c r="BF86" s="210">
        <f t="shared" si="24"/>
        <v>1.8495999999999999</v>
      </c>
      <c r="BG86" s="210">
        <f t="shared" si="24"/>
        <v>1.879</v>
      </c>
      <c r="BH86" s="210">
        <f t="shared" si="24"/>
        <v>1.8444</v>
      </c>
      <c r="BI86" s="210">
        <f t="shared" si="24"/>
        <v>1.7863</v>
      </c>
      <c r="BJ86" s="210">
        <f t="shared" si="24"/>
        <v>1.7961</v>
      </c>
      <c r="BK86" s="210">
        <f t="shared" si="24"/>
        <v>1.7693000000000001</v>
      </c>
      <c r="BL86" s="210">
        <f t="shared" si="24"/>
        <v>1.7456</v>
      </c>
      <c r="BM86" s="210">
        <f t="shared" si="24"/>
        <v>1.6803999999999999</v>
      </c>
      <c r="BN86" s="210">
        <f t="shared" si="25"/>
        <v>1.5961000000000001</v>
      </c>
      <c r="BO86" s="210">
        <f t="shared" si="25"/>
        <v>1.5768</v>
      </c>
      <c r="BP86" s="210">
        <f t="shared" si="25"/>
        <v>1.5005999999999999</v>
      </c>
      <c r="BQ86" s="210">
        <f t="shared" si="25"/>
        <v>1.5524</v>
      </c>
      <c r="BR86" s="210">
        <f t="shared" si="25"/>
        <v>1.5396000000000001</v>
      </c>
      <c r="BS86" s="210">
        <f t="shared" si="25"/>
        <v>1.4684999999999999</v>
      </c>
      <c r="BT86" s="210">
        <f t="shared" si="25"/>
        <v>1.4489000000000001</v>
      </c>
      <c r="BU86" s="210">
        <f t="shared" si="25"/>
        <v>1.4473</v>
      </c>
      <c r="BV86" s="210">
        <f t="shared" si="25"/>
        <v>1.4570000000000001</v>
      </c>
      <c r="BW86" s="210">
        <f t="shared" si="25"/>
        <v>1.4767999999999999</v>
      </c>
      <c r="BX86" s="210">
        <f t="shared" si="25"/>
        <v>1.4971000000000001</v>
      </c>
      <c r="BY86" s="210">
        <f t="shared" si="25"/>
        <v>1.4601999999999999</v>
      </c>
      <c r="BZ86" s="210">
        <f t="shared" si="25"/>
        <v>1.4267000000000001</v>
      </c>
      <c r="CA86" s="210">
        <f t="shared" si="25"/>
        <v>1.4097</v>
      </c>
      <c r="CB86" s="210">
        <f t="shared" si="25"/>
        <v>1.4158999999999999</v>
      </c>
      <c r="CC86" s="210">
        <f t="shared" si="25"/>
        <v>1.304</v>
      </c>
      <c r="CD86" s="210">
        <f t="shared" si="26"/>
        <v>1.0116000000000001</v>
      </c>
      <c r="CE86" s="210">
        <f t="shared" si="13"/>
        <v>1</v>
      </c>
    </row>
    <row r="87" spans="1:83" outlineLevel="1" x14ac:dyDescent="0.6">
      <c r="A87" s="205">
        <v>5</v>
      </c>
      <c r="B87" s="206" t="s">
        <v>361</v>
      </c>
      <c r="C87" s="7"/>
      <c r="D87" s="1">
        <v>15</v>
      </c>
      <c r="E87" s="207">
        <v>25</v>
      </c>
      <c r="F87" s="209">
        <f t="shared" si="22"/>
        <v>0</v>
      </c>
      <c r="G87" s="209">
        <f t="shared" si="22"/>
        <v>0</v>
      </c>
      <c r="H87" s="209">
        <f t="shared" si="22"/>
        <v>0</v>
      </c>
      <c r="I87" s="209">
        <f t="shared" si="22"/>
        <v>5.3224</v>
      </c>
      <c r="J87" s="210">
        <f t="shared" si="22"/>
        <v>5.4561000000000002</v>
      </c>
      <c r="K87" s="210">
        <f t="shared" si="22"/>
        <v>4.6241000000000003</v>
      </c>
      <c r="L87" s="210">
        <f t="shared" si="22"/>
        <v>4.4965999999999999</v>
      </c>
      <c r="M87" s="210">
        <f t="shared" si="22"/>
        <v>4.6241000000000003</v>
      </c>
      <c r="N87" s="210">
        <f t="shared" si="22"/>
        <v>4.7076000000000002</v>
      </c>
      <c r="O87" s="210">
        <f t="shared" si="22"/>
        <v>4.6241000000000003</v>
      </c>
      <c r="P87" s="210">
        <f t="shared" si="22"/>
        <v>4.5278</v>
      </c>
      <c r="Q87" s="210">
        <f t="shared" si="22"/>
        <v>4.4504999999999999</v>
      </c>
      <c r="R87" s="210">
        <f t="shared" si="22"/>
        <v>4.4810999999999996</v>
      </c>
      <c r="S87" s="210">
        <f t="shared" si="22"/>
        <v>4.4965999999999999</v>
      </c>
      <c r="T87" s="210">
        <f t="shared" si="22"/>
        <v>4.4504999999999999</v>
      </c>
      <c r="U87" s="210">
        <f t="shared" si="22"/>
        <v>4.3906000000000001</v>
      </c>
      <c r="V87" s="210">
        <f t="shared" si="23"/>
        <v>4.3757999999999999</v>
      </c>
      <c r="W87" s="210">
        <f t="shared" si="23"/>
        <v>4.3467000000000002</v>
      </c>
      <c r="X87" s="210">
        <f t="shared" si="23"/>
        <v>4.2754000000000003</v>
      </c>
      <c r="Y87" s="210">
        <f t="shared" si="23"/>
        <v>4.1661000000000001</v>
      </c>
      <c r="Z87" s="210">
        <f t="shared" si="23"/>
        <v>4.1135999999999999</v>
      </c>
      <c r="AA87" s="210">
        <f t="shared" si="23"/>
        <v>4.1661000000000001</v>
      </c>
      <c r="AB87" s="210">
        <f t="shared" si="23"/>
        <v>4.1661000000000001</v>
      </c>
      <c r="AC87" s="210">
        <f t="shared" si="23"/>
        <v>4.1006</v>
      </c>
      <c r="AD87" s="210">
        <f t="shared" si="23"/>
        <v>3.9041999999999999</v>
      </c>
      <c r="AE87" s="210">
        <f t="shared" si="23"/>
        <v>3.7578999999999998</v>
      </c>
      <c r="AF87" s="210">
        <f t="shared" si="23"/>
        <v>3.6425000000000001</v>
      </c>
      <c r="AG87" s="210">
        <f t="shared" si="23"/>
        <v>3.4316</v>
      </c>
      <c r="AH87" s="210">
        <f t="shared" si="23"/>
        <v>3.0185</v>
      </c>
      <c r="AI87" s="210">
        <f t="shared" si="23"/>
        <v>2.8914</v>
      </c>
      <c r="AJ87" s="210">
        <f t="shared" si="23"/>
        <v>2.7863000000000002</v>
      </c>
      <c r="AK87" s="210">
        <f t="shared" si="23"/>
        <v>2.7109999999999999</v>
      </c>
      <c r="AL87" s="210">
        <f t="shared" si="21"/>
        <v>2.6776</v>
      </c>
      <c r="AM87" s="210">
        <f t="shared" si="21"/>
        <v>2.5821999999999998</v>
      </c>
      <c r="AN87" s="210">
        <f t="shared" si="21"/>
        <v>2.4238</v>
      </c>
      <c r="AO87" s="210">
        <f t="shared" si="21"/>
        <v>2.2717999999999998</v>
      </c>
      <c r="AP87" s="210">
        <f t="shared" si="21"/>
        <v>2.1377000000000002</v>
      </c>
      <c r="AQ87" s="210">
        <f t="shared" si="21"/>
        <v>2.0998000000000001</v>
      </c>
      <c r="AR87" s="210">
        <f t="shared" si="21"/>
        <v>2.0407000000000002</v>
      </c>
      <c r="AS87" s="210">
        <f t="shared" si="21"/>
        <v>1.9968999999999999</v>
      </c>
      <c r="AT87" s="210">
        <f t="shared" si="21"/>
        <v>2.0123000000000002</v>
      </c>
      <c r="AU87" s="210">
        <f t="shared" si="21"/>
        <v>2.06</v>
      </c>
      <c r="AV87" s="210">
        <f t="shared" si="21"/>
        <v>2.0312000000000001</v>
      </c>
      <c r="AW87" s="210">
        <f t="shared" si="21"/>
        <v>1.9787999999999999</v>
      </c>
      <c r="AX87" s="210">
        <f t="shared" si="21"/>
        <v>1.9492</v>
      </c>
      <c r="AY87" s="210">
        <f t="shared" si="21"/>
        <v>1.9064000000000001</v>
      </c>
      <c r="AZ87" s="210">
        <f t="shared" si="21"/>
        <v>1.879</v>
      </c>
      <c r="BA87" s="210">
        <f t="shared" si="21"/>
        <v>1.879</v>
      </c>
      <c r="BB87" s="210">
        <f t="shared" si="24"/>
        <v>1.8735999999999999</v>
      </c>
      <c r="BC87" s="210">
        <f t="shared" si="24"/>
        <v>1.8391999999999999</v>
      </c>
      <c r="BD87" s="210">
        <f t="shared" si="24"/>
        <v>1.8709</v>
      </c>
      <c r="BE87" s="210">
        <f t="shared" si="24"/>
        <v>1.8495999999999999</v>
      </c>
      <c r="BF87" s="210">
        <f t="shared" si="24"/>
        <v>1.8495999999999999</v>
      </c>
      <c r="BG87" s="210">
        <f t="shared" si="24"/>
        <v>1.879</v>
      </c>
      <c r="BH87" s="210">
        <f t="shared" si="24"/>
        <v>1.8444</v>
      </c>
      <c r="BI87" s="210">
        <f t="shared" si="24"/>
        <v>1.7863</v>
      </c>
      <c r="BJ87" s="210">
        <f t="shared" si="24"/>
        <v>1.7961</v>
      </c>
      <c r="BK87" s="210">
        <f t="shared" si="24"/>
        <v>1.7693000000000001</v>
      </c>
      <c r="BL87" s="210">
        <f t="shared" si="24"/>
        <v>1.7456</v>
      </c>
      <c r="BM87" s="210">
        <f t="shared" si="24"/>
        <v>1.6803999999999999</v>
      </c>
      <c r="BN87" s="210">
        <f t="shared" si="25"/>
        <v>1.5961000000000001</v>
      </c>
      <c r="BO87" s="210">
        <f t="shared" si="25"/>
        <v>1.5768</v>
      </c>
      <c r="BP87" s="210">
        <f t="shared" si="25"/>
        <v>1.5005999999999999</v>
      </c>
      <c r="BQ87" s="210">
        <f t="shared" si="25"/>
        <v>1.5524</v>
      </c>
      <c r="BR87" s="210">
        <f t="shared" si="25"/>
        <v>1.5396000000000001</v>
      </c>
      <c r="BS87" s="210">
        <f t="shared" si="25"/>
        <v>1.4684999999999999</v>
      </c>
      <c r="BT87" s="210">
        <f t="shared" si="25"/>
        <v>1.4489000000000001</v>
      </c>
      <c r="BU87" s="210">
        <f t="shared" si="25"/>
        <v>1.4473</v>
      </c>
      <c r="BV87" s="210">
        <f t="shared" si="25"/>
        <v>1.4570000000000001</v>
      </c>
      <c r="BW87" s="210">
        <f t="shared" si="25"/>
        <v>1.4767999999999999</v>
      </c>
      <c r="BX87" s="210">
        <f t="shared" si="25"/>
        <v>1.4971000000000001</v>
      </c>
      <c r="BY87" s="210">
        <f t="shared" si="25"/>
        <v>1.4601999999999999</v>
      </c>
      <c r="BZ87" s="210">
        <f t="shared" si="25"/>
        <v>1.4267000000000001</v>
      </c>
      <c r="CA87" s="210">
        <f t="shared" si="25"/>
        <v>1.4097</v>
      </c>
      <c r="CB87" s="210">
        <f t="shared" si="25"/>
        <v>1.4158999999999999</v>
      </c>
      <c r="CC87" s="210">
        <f t="shared" si="25"/>
        <v>1.304</v>
      </c>
      <c r="CD87" s="210">
        <f t="shared" si="26"/>
        <v>1.0116000000000001</v>
      </c>
      <c r="CE87" s="210">
        <f t="shared" si="13"/>
        <v>1</v>
      </c>
    </row>
    <row r="88" spans="1:83" s="308" customFormat="1" outlineLevel="1" x14ac:dyDescent="0.6">
      <c r="A88" s="306">
        <v>5</v>
      </c>
      <c r="B88" s="319" t="s">
        <v>362</v>
      </c>
      <c r="C88" s="307"/>
      <c r="D88" s="308">
        <v>13</v>
      </c>
      <c r="E88" s="309">
        <v>18</v>
      </c>
      <c r="F88" s="310">
        <f t="shared" si="22"/>
        <v>0</v>
      </c>
      <c r="G88" s="310">
        <f t="shared" si="22"/>
        <v>0</v>
      </c>
      <c r="H88" s="310">
        <f t="shared" si="22"/>
        <v>0</v>
      </c>
      <c r="I88" s="310">
        <f t="shared" si="22"/>
        <v>5.3224</v>
      </c>
      <c r="J88" s="311">
        <f t="shared" si="22"/>
        <v>5.4561000000000002</v>
      </c>
      <c r="K88" s="311">
        <f t="shared" si="22"/>
        <v>4.6241000000000003</v>
      </c>
      <c r="L88" s="311">
        <f t="shared" si="22"/>
        <v>4.4965999999999999</v>
      </c>
      <c r="M88" s="311">
        <f t="shared" si="22"/>
        <v>4.6241000000000003</v>
      </c>
      <c r="N88" s="311">
        <f t="shared" si="22"/>
        <v>4.7076000000000002</v>
      </c>
      <c r="O88" s="311">
        <f t="shared" si="22"/>
        <v>4.6241000000000003</v>
      </c>
      <c r="P88" s="311">
        <f t="shared" si="22"/>
        <v>4.5278</v>
      </c>
      <c r="Q88" s="311">
        <f t="shared" si="22"/>
        <v>4.4504999999999999</v>
      </c>
      <c r="R88" s="311">
        <f t="shared" si="22"/>
        <v>4.4810999999999996</v>
      </c>
      <c r="S88" s="311">
        <f t="shared" si="22"/>
        <v>4.4965999999999999</v>
      </c>
      <c r="T88" s="311">
        <f t="shared" si="22"/>
        <v>4.4504999999999999</v>
      </c>
      <c r="U88" s="311">
        <f t="shared" si="22"/>
        <v>4.3906000000000001</v>
      </c>
      <c r="V88" s="311">
        <f t="shared" si="23"/>
        <v>4.3757999999999999</v>
      </c>
      <c r="W88" s="311">
        <f t="shared" si="23"/>
        <v>4.3467000000000002</v>
      </c>
      <c r="X88" s="311">
        <f t="shared" si="23"/>
        <v>4.2754000000000003</v>
      </c>
      <c r="Y88" s="311">
        <f t="shared" si="23"/>
        <v>4.1661000000000001</v>
      </c>
      <c r="Z88" s="311">
        <f t="shared" si="23"/>
        <v>4.1135999999999999</v>
      </c>
      <c r="AA88" s="311">
        <f t="shared" si="23"/>
        <v>4.1661000000000001</v>
      </c>
      <c r="AB88" s="311">
        <f t="shared" si="23"/>
        <v>4.1661000000000001</v>
      </c>
      <c r="AC88" s="311">
        <f t="shared" si="23"/>
        <v>4.1006</v>
      </c>
      <c r="AD88" s="311">
        <f t="shared" si="23"/>
        <v>3.9041999999999999</v>
      </c>
      <c r="AE88" s="311">
        <f t="shared" si="23"/>
        <v>3.7578999999999998</v>
      </c>
      <c r="AF88" s="311">
        <f t="shared" si="23"/>
        <v>3.6425000000000001</v>
      </c>
      <c r="AG88" s="311">
        <f t="shared" si="23"/>
        <v>3.4316</v>
      </c>
      <c r="AH88" s="311">
        <f t="shared" si="23"/>
        <v>3.0185</v>
      </c>
      <c r="AI88" s="311">
        <f t="shared" si="23"/>
        <v>2.8914</v>
      </c>
      <c r="AJ88" s="311">
        <f t="shared" si="23"/>
        <v>2.7863000000000002</v>
      </c>
      <c r="AK88" s="311">
        <f t="shared" si="23"/>
        <v>2.7109999999999999</v>
      </c>
      <c r="AL88" s="311">
        <f t="shared" si="21"/>
        <v>2.6776</v>
      </c>
      <c r="AM88" s="311">
        <f t="shared" si="21"/>
        <v>2.5821999999999998</v>
      </c>
      <c r="AN88" s="311">
        <f t="shared" si="21"/>
        <v>2.4238</v>
      </c>
      <c r="AO88" s="311">
        <f t="shared" si="21"/>
        <v>2.2717999999999998</v>
      </c>
      <c r="AP88" s="311">
        <f t="shared" si="21"/>
        <v>2.1377000000000002</v>
      </c>
      <c r="AQ88" s="311">
        <f t="shared" si="21"/>
        <v>2.0998000000000001</v>
      </c>
      <c r="AR88" s="311">
        <f t="shared" si="21"/>
        <v>2.0407000000000002</v>
      </c>
      <c r="AS88" s="311">
        <f t="shared" si="21"/>
        <v>1.9968999999999999</v>
      </c>
      <c r="AT88" s="311">
        <f t="shared" si="21"/>
        <v>2.0123000000000002</v>
      </c>
      <c r="AU88" s="311">
        <f t="shared" si="21"/>
        <v>2.06</v>
      </c>
      <c r="AV88" s="311">
        <f t="shared" si="21"/>
        <v>2.0312000000000001</v>
      </c>
      <c r="AW88" s="311">
        <f t="shared" si="21"/>
        <v>1.9787999999999999</v>
      </c>
      <c r="AX88" s="311">
        <f t="shared" si="21"/>
        <v>1.9492</v>
      </c>
      <c r="AY88" s="311">
        <f t="shared" si="21"/>
        <v>1.9064000000000001</v>
      </c>
      <c r="AZ88" s="311">
        <f t="shared" si="21"/>
        <v>1.879</v>
      </c>
      <c r="BA88" s="311">
        <f t="shared" si="21"/>
        <v>1.879</v>
      </c>
      <c r="BB88" s="311">
        <f t="shared" si="24"/>
        <v>1.8735999999999999</v>
      </c>
      <c r="BC88" s="311">
        <f t="shared" si="24"/>
        <v>1.8391999999999999</v>
      </c>
      <c r="BD88" s="311">
        <f t="shared" si="24"/>
        <v>1.8709</v>
      </c>
      <c r="BE88" s="311">
        <f t="shared" si="24"/>
        <v>1.8495999999999999</v>
      </c>
      <c r="BF88" s="311">
        <f t="shared" si="24"/>
        <v>1.8495999999999999</v>
      </c>
      <c r="BG88" s="311">
        <f t="shared" si="24"/>
        <v>1.879</v>
      </c>
      <c r="BH88" s="311">
        <f t="shared" si="24"/>
        <v>1.8444</v>
      </c>
      <c r="BI88" s="311">
        <f t="shared" si="24"/>
        <v>1.7863</v>
      </c>
      <c r="BJ88" s="311">
        <f t="shared" si="24"/>
        <v>1.7961</v>
      </c>
      <c r="BK88" s="311">
        <f t="shared" si="24"/>
        <v>1.7693000000000001</v>
      </c>
      <c r="BL88" s="311">
        <f t="shared" si="24"/>
        <v>1.7456</v>
      </c>
      <c r="BM88" s="311">
        <f t="shared" si="24"/>
        <v>1.6803999999999999</v>
      </c>
      <c r="BN88" s="311">
        <f t="shared" si="25"/>
        <v>1.5961000000000001</v>
      </c>
      <c r="BO88" s="311">
        <f t="shared" si="25"/>
        <v>1.5768</v>
      </c>
      <c r="BP88" s="311">
        <f t="shared" si="25"/>
        <v>1.5005999999999999</v>
      </c>
      <c r="BQ88" s="311">
        <f t="shared" si="25"/>
        <v>1.5524</v>
      </c>
      <c r="BR88" s="311">
        <f t="shared" si="25"/>
        <v>1.5396000000000001</v>
      </c>
      <c r="BS88" s="311">
        <f t="shared" si="25"/>
        <v>1.4684999999999999</v>
      </c>
      <c r="BT88" s="311">
        <f t="shared" si="25"/>
        <v>1.4489000000000001</v>
      </c>
      <c r="BU88" s="311">
        <f t="shared" si="25"/>
        <v>1.4473</v>
      </c>
      <c r="BV88" s="311">
        <f t="shared" si="25"/>
        <v>1.4570000000000001</v>
      </c>
      <c r="BW88" s="311">
        <f t="shared" si="25"/>
        <v>1.4767999999999999</v>
      </c>
      <c r="BX88" s="311">
        <f t="shared" si="26"/>
        <v>1.4971000000000001</v>
      </c>
      <c r="BY88" s="311">
        <f t="shared" si="26"/>
        <v>1.4601999999999999</v>
      </c>
      <c r="BZ88" s="311">
        <f t="shared" si="26"/>
        <v>1.4267000000000001</v>
      </c>
      <c r="CA88" s="311">
        <f t="shared" si="26"/>
        <v>1.4097</v>
      </c>
      <c r="CB88" s="311">
        <f t="shared" si="26"/>
        <v>1.4158999999999999</v>
      </c>
      <c r="CC88" s="311">
        <f t="shared" si="26"/>
        <v>1.304</v>
      </c>
      <c r="CD88" s="311">
        <f t="shared" si="26"/>
        <v>1.0116000000000001</v>
      </c>
      <c r="CE88" s="311">
        <f t="shared" si="13"/>
        <v>1</v>
      </c>
    </row>
    <row r="89" spans="1:83" s="308" customFormat="1" outlineLevel="1" x14ac:dyDescent="0.6">
      <c r="A89" s="312">
        <v>5</v>
      </c>
      <c r="B89" s="320" t="s">
        <v>363</v>
      </c>
      <c r="C89" s="313"/>
      <c r="D89" s="314">
        <v>8</v>
      </c>
      <c r="E89" s="315">
        <v>13</v>
      </c>
      <c r="F89" s="316">
        <f t="shared" si="22"/>
        <v>0</v>
      </c>
      <c r="G89" s="317">
        <f t="shared" si="22"/>
        <v>0</v>
      </c>
      <c r="H89" s="317">
        <f t="shared" si="22"/>
        <v>0</v>
      </c>
      <c r="I89" s="317">
        <f t="shared" si="22"/>
        <v>5.3224</v>
      </c>
      <c r="J89" s="318">
        <f t="shared" si="22"/>
        <v>5.4561000000000002</v>
      </c>
      <c r="K89" s="318">
        <f t="shared" si="22"/>
        <v>4.6241000000000003</v>
      </c>
      <c r="L89" s="318">
        <f t="shared" si="22"/>
        <v>4.4965999999999999</v>
      </c>
      <c r="M89" s="318">
        <f t="shared" si="22"/>
        <v>4.6241000000000003</v>
      </c>
      <c r="N89" s="318">
        <f t="shared" si="22"/>
        <v>4.7076000000000002</v>
      </c>
      <c r="O89" s="318">
        <f t="shared" si="22"/>
        <v>4.6241000000000003</v>
      </c>
      <c r="P89" s="318">
        <f t="shared" si="22"/>
        <v>4.5278</v>
      </c>
      <c r="Q89" s="318">
        <f t="shared" si="22"/>
        <v>4.4504999999999999</v>
      </c>
      <c r="R89" s="318">
        <f t="shared" si="22"/>
        <v>4.4810999999999996</v>
      </c>
      <c r="S89" s="318">
        <f t="shared" si="22"/>
        <v>4.4965999999999999</v>
      </c>
      <c r="T89" s="318">
        <f t="shared" si="22"/>
        <v>4.4504999999999999</v>
      </c>
      <c r="U89" s="318">
        <f t="shared" si="22"/>
        <v>4.3906000000000001</v>
      </c>
      <c r="V89" s="318">
        <f t="shared" si="23"/>
        <v>4.3757999999999999</v>
      </c>
      <c r="W89" s="318">
        <f t="shared" si="23"/>
        <v>4.3467000000000002</v>
      </c>
      <c r="X89" s="318">
        <f t="shared" si="23"/>
        <v>4.2754000000000003</v>
      </c>
      <c r="Y89" s="318">
        <f t="shared" si="23"/>
        <v>4.1661000000000001</v>
      </c>
      <c r="Z89" s="318">
        <f t="shared" si="23"/>
        <v>4.1135999999999999</v>
      </c>
      <c r="AA89" s="318">
        <f t="shared" si="23"/>
        <v>4.1661000000000001</v>
      </c>
      <c r="AB89" s="318">
        <f t="shared" si="23"/>
        <v>4.1661000000000001</v>
      </c>
      <c r="AC89" s="318">
        <f t="shared" si="23"/>
        <v>4.1006</v>
      </c>
      <c r="AD89" s="318">
        <f t="shared" si="23"/>
        <v>3.9041999999999999</v>
      </c>
      <c r="AE89" s="318">
        <f t="shared" si="23"/>
        <v>3.7578999999999998</v>
      </c>
      <c r="AF89" s="318">
        <f t="shared" si="23"/>
        <v>3.6425000000000001</v>
      </c>
      <c r="AG89" s="318">
        <f t="shared" si="23"/>
        <v>3.4316</v>
      </c>
      <c r="AH89" s="318">
        <f t="shared" si="23"/>
        <v>3.0185</v>
      </c>
      <c r="AI89" s="318">
        <f t="shared" si="23"/>
        <v>2.8914</v>
      </c>
      <c r="AJ89" s="318">
        <f t="shared" si="23"/>
        <v>2.7863000000000002</v>
      </c>
      <c r="AK89" s="318">
        <f t="shared" si="23"/>
        <v>2.7109999999999999</v>
      </c>
      <c r="AL89" s="318">
        <f t="shared" si="21"/>
        <v>2.6776</v>
      </c>
      <c r="AM89" s="318">
        <f t="shared" si="21"/>
        <v>2.5821999999999998</v>
      </c>
      <c r="AN89" s="318">
        <f t="shared" si="21"/>
        <v>2.4238</v>
      </c>
      <c r="AO89" s="318">
        <f t="shared" si="21"/>
        <v>2.2717999999999998</v>
      </c>
      <c r="AP89" s="318">
        <f t="shared" si="21"/>
        <v>2.1377000000000002</v>
      </c>
      <c r="AQ89" s="318">
        <f t="shared" si="21"/>
        <v>2.0998000000000001</v>
      </c>
      <c r="AR89" s="318">
        <f t="shared" si="21"/>
        <v>2.0407000000000002</v>
      </c>
      <c r="AS89" s="318">
        <f t="shared" si="21"/>
        <v>1.9968999999999999</v>
      </c>
      <c r="AT89" s="318">
        <f t="shared" si="21"/>
        <v>2.0123000000000002</v>
      </c>
      <c r="AU89" s="318">
        <f t="shared" si="21"/>
        <v>2.06</v>
      </c>
      <c r="AV89" s="318">
        <f t="shared" si="21"/>
        <v>2.0312000000000001</v>
      </c>
      <c r="AW89" s="318">
        <f t="shared" si="21"/>
        <v>1.9787999999999999</v>
      </c>
      <c r="AX89" s="318">
        <f t="shared" si="21"/>
        <v>1.9492</v>
      </c>
      <c r="AY89" s="318">
        <f t="shared" si="21"/>
        <v>1.9064000000000001</v>
      </c>
      <c r="AZ89" s="318">
        <f t="shared" si="21"/>
        <v>1.879</v>
      </c>
      <c r="BA89" s="318">
        <f t="shared" si="21"/>
        <v>1.879</v>
      </c>
      <c r="BB89" s="318">
        <f t="shared" si="24"/>
        <v>1.8735999999999999</v>
      </c>
      <c r="BC89" s="318">
        <f t="shared" si="24"/>
        <v>1.8391999999999999</v>
      </c>
      <c r="BD89" s="318">
        <f t="shared" si="24"/>
        <v>1.8709</v>
      </c>
      <c r="BE89" s="318">
        <f t="shared" si="24"/>
        <v>1.8495999999999999</v>
      </c>
      <c r="BF89" s="318">
        <f t="shared" si="24"/>
        <v>1.8495999999999999</v>
      </c>
      <c r="BG89" s="318">
        <f t="shared" si="24"/>
        <v>1.879</v>
      </c>
      <c r="BH89" s="318">
        <f t="shared" si="24"/>
        <v>1.8444</v>
      </c>
      <c r="BI89" s="318">
        <f t="shared" si="24"/>
        <v>1.7863</v>
      </c>
      <c r="BJ89" s="318">
        <f t="shared" si="24"/>
        <v>1.7961</v>
      </c>
      <c r="BK89" s="318">
        <f t="shared" si="24"/>
        <v>1.7693000000000001</v>
      </c>
      <c r="BL89" s="318">
        <f t="shared" si="24"/>
        <v>1.7456</v>
      </c>
      <c r="BM89" s="318">
        <f t="shared" si="24"/>
        <v>1.6803999999999999</v>
      </c>
      <c r="BN89" s="318">
        <f t="shared" si="25"/>
        <v>1.5961000000000001</v>
      </c>
      <c r="BO89" s="318">
        <f t="shared" si="25"/>
        <v>1.5768</v>
      </c>
      <c r="BP89" s="318">
        <f t="shared" si="25"/>
        <v>1.5005999999999999</v>
      </c>
      <c r="BQ89" s="318">
        <f t="shared" si="25"/>
        <v>1.5524</v>
      </c>
      <c r="BR89" s="318">
        <f t="shared" si="25"/>
        <v>1.5396000000000001</v>
      </c>
      <c r="BS89" s="318">
        <f t="shared" si="25"/>
        <v>1.4684999999999999</v>
      </c>
      <c r="BT89" s="318">
        <f t="shared" si="25"/>
        <v>1.4489000000000001</v>
      </c>
      <c r="BU89" s="318">
        <f t="shared" si="25"/>
        <v>1.4473</v>
      </c>
      <c r="BV89" s="318">
        <f t="shared" si="25"/>
        <v>1.4570000000000001</v>
      </c>
      <c r="BW89" s="318">
        <f t="shared" si="25"/>
        <v>1.4767999999999999</v>
      </c>
      <c r="BX89" s="318">
        <f t="shared" si="26"/>
        <v>1.4971000000000001</v>
      </c>
      <c r="BY89" s="318">
        <f t="shared" si="26"/>
        <v>1.4601999999999999</v>
      </c>
      <c r="BZ89" s="318">
        <f t="shared" si="26"/>
        <v>1.4267000000000001</v>
      </c>
      <c r="CA89" s="318">
        <f t="shared" si="26"/>
        <v>1.4097</v>
      </c>
      <c r="CB89" s="318">
        <f t="shared" si="26"/>
        <v>1.4158999999999999</v>
      </c>
      <c r="CC89" s="318">
        <f t="shared" si="26"/>
        <v>1.304</v>
      </c>
      <c r="CD89" s="318">
        <f t="shared" si="26"/>
        <v>1.0116000000000001</v>
      </c>
      <c r="CE89" s="318">
        <f t="shared" si="13"/>
        <v>1</v>
      </c>
    </row>
    <row r="90" spans="1:83" outlineLevel="1" x14ac:dyDescent="0.6">
      <c r="B90" s="196" t="s">
        <v>368</v>
      </c>
      <c r="K90" s="197"/>
      <c r="N90" s="197" t="s">
        <v>222</v>
      </c>
      <c r="S90" s="197" t="s">
        <v>223</v>
      </c>
      <c r="X90" s="197" t="s">
        <v>224</v>
      </c>
      <c r="AC90" s="197" t="s">
        <v>225</v>
      </c>
      <c r="AH90" s="197" t="s">
        <v>226</v>
      </c>
      <c r="AM90" s="197" t="s">
        <v>227</v>
      </c>
      <c r="AR90" s="197" t="s">
        <v>228</v>
      </c>
      <c r="AW90" s="197" t="s">
        <v>229</v>
      </c>
      <c r="BB90" s="197" t="s">
        <v>230</v>
      </c>
      <c r="BG90" s="197" t="s">
        <v>231</v>
      </c>
      <c r="BL90" s="197" t="s">
        <v>232</v>
      </c>
      <c r="BQ90" s="197" t="s">
        <v>233</v>
      </c>
      <c r="BV90" s="197" t="s">
        <v>234</v>
      </c>
      <c r="CA90" s="197" t="s">
        <v>235</v>
      </c>
    </row>
    <row r="91" spans="1:83" outlineLevel="1" x14ac:dyDescent="0.6"/>
    <row r="94" spans="1:83" x14ac:dyDescent="0.6">
      <c r="B94" s="3" t="s">
        <v>219</v>
      </c>
    </row>
    <row r="96" spans="1:83" x14ac:dyDescent="0.6">
      <c r="B96" s="33" t="s">
        <v>369</v>
      </c>
      <c r="D96" s="219">
        <f>D$10</f>
        <v>1944</v>
      </c>
      <c r="E96" s="219">
        <f t="shared" ref="E96:BP96" si="27">E$10</f>
        <v>1945</v>
      </c>
      <c r="F96" s="219">
        <f t="shared" si="27"/>
        <v>1946</v>
      </c>
      <c r="G96" s="219">
        <f t="shared" si="27"/>
        <v>1947</v>
      </c>
      <c r="H96" s="219">
        <f t="shared" si="27"/>
        <v>1948</v>
      </c>
      <c r="I96" s="219">
        <f t="shared" si="27"/>
        <v>1949</v>
      </c>
      <c r="J96" s="219">
        <f t="shared" si="27"/>
        <v>1950</v>
      </c>
      <c r="K96" s="219">
        <f t="shared" si="27"/>
        <v>1951</v>
      </c>
      <c r="L96" s="219">
        <f t="shared" si="27"/>
        <v>1952</v>
      </c>
      <c r="M96" s="219">
        <f t="shared" si="27"/>
        <v>1953</v>
      </c>
      <c r="N96" s="219">
        <f t="shared" si="27"/>
        <v>1954</v>
      </c>
      <c r="O96" s="219">
        <f t="shared" si="27"/>
        <v>1955</v>
      </c>
      <c r="P96" s="219">
        <f t="shared" si="27"/>
        <v>1956</v>
      </c>
      <c r="Q96" s="219">
        <f t="shared" si="27"/>
        <v>1957</v>
      </c>
      <c r="R96" s="219">
        <f t="shared" si="27"/>
        <v>1958</v>
      </c>
      <c r="S96" s="219">
        <f t="shared" si="27"/>
        <v>1959</v>
      </c>
      <c r="T96" s="219">
        <f t="shared" si="27"/>
        <v>1960</v>
      </c>
      <c r="U96" s="219">
        <f t="shared" si="27"/>
        <v>1961</v>
      </c>
      <c r="V96" s="219">
        <f t="shared" si="27"/>
        <v>1962</v>
      </c>
      <c r="W96" s="219">
        <f t="shared" si="27"/>
        <v>1963</v>
      </c>
      <c r="X96" s="219">
        <f t="shared" si="27"/>
        <v>1964</v>
      </c>
      <c r="Y96" s="219">
        <f t="shared" si="27"/>
        <v>1965</v>
      </c>
      <c r="Z96" s="219">
        <f t="shared" si="27"/>
        <v>1966</v>
      </c>
      <c r="AA96" s="219">
        <f t="shared" si="27"/>
        <v>1967</v>
      </c>
      <c r="AB96" s="219">
        <f t="shared" si="27"/>
        <v>1968</v>
      </c>
      <c r="AC96" s="219">
        <f t="shared" si="27"/>
        <v>1969</v>
      </c>
      <c r="AD96" s="219">
        <f t="shared" si="27"/>
        <v>1970</v>
      </c>
      <c r="AE96" s="219">
        <f t="shared" si="27"/>
        <v>1971</v>
      </c>
      <c r="AF96" s="219">
        <f t="shared" si="27"/>
        <v>1972</v>
      </c>
      <c r="AG96" s="219">
        <f t="shared" si="27"/>
        <v>1973</v>
      </c>
      <c r="AH96" s="219">
        <f t="shared" si="27"/>
        <v>1974</v>
      </c>
      <c r="AI96" s="219">
        <f t="shared" si="27"/>
        <v>1975</v>
      </c>
      <c r="AJ96" s="219">
        <f t="shared" si="27"/>
        <v>1976</v>
      </c>
      <c r="AK96" s="219">
        <f t="shared" si="27"/>
        <v>1977</v>
      </c>
      <c r="AL96" s="219">
        <f t="shared" si="27"/>
        <v>1978</v>
      </c>
      <c r="AM96" s="219">
        <f t="shared" si="27"/>
        <v>1979</v>
      </c>
      <c r="AN96" s="219">
        <f t="shared" si="27"/>
        <v>1980</v>
      </c>
      <c r="AO96" s="219">
        <f t="shared" si="27"/>
        <v>1981</v>
      </c>
      <c r="AP96" s="219">
        <f t="shared" si="27"/>
        <v>1982</v>
      </c>
      <c r="AQ96" s="219">
        <f t="shared" si="27"/>
        <v>1983</v>
      </c>
      <c r="AR96" s="219">
        <f t="shared" si="27"/>
        <v>1984</v>
      </c>
      <c r="AS96" s="219">
        <f t="shared" si="27"/>
        <v>1985</v>
      </c>
      <c r="AT96" s="219">
        <f t="shared" si="27"/>
        <v>1986</v>
      </c>
      <c r="AU96" s="219">
        <f t="shared" si="27"/>
        <v>1987</v>
      </c>
      <c r="AV96" s="219">
        <f t="shared" si="27"/>
        <v>1988</v>
      </c>
      <c r="AW96" s="219">
        <f t="shared" si="27"/>
        <v>1989</v>
      </c>
      <c r="AX96" s="219">
        <f t="shared" si="27"/>
        <v>1990</v>
      </c>
      <c r="AY96" s="219">
        <f t="shared" si="27"/>
        <v>1991</v>
      </c>
      <c r="AZ96" s="219">
        <f t="shared" si="27"/>
        <v>1992</v>
      </c>
      <c r="BA96" s="219">
        <f t="shared" si="27"/>
        <v>1993</v>
      </c>
      <c r="BB96" s="219">
        <f t="shared" si="27"/>
        <v>1994</v>
      </c>
      <c r="BC96" s="219">
        <f t="shared" si="27"/>
        <v>1995</v>
      </c>
      <c r="BD96" s="219">
        <f t="shared" si="27"/>
        <v>1996</v>
      </c>
      <c r="BE96" s="219">
        <f t="shared" si="27"/>
        <v>1997</v>
      </c>
      <c r="BF96" s="219">
        <f t="shared" si="27"/>
        <v>1998</v>
      </c>
      <c r="BG96" s="219">
        <f t="shared" si="27"/>
        <v>1999</v>
      </c>
      <c r="BH96" s="219">
        <f t="shared" si="27"/>
        <v>2000</v>
      </c>
      <c r="BI96" s="219">
        <f t="shared" si="27"/>
        <v>2001</v>
      </c>
      <c r="BJ96" s="219">
        <f t="shared" si="27"/>
        <v>2002</v>
      </c>
      <c r="BK96" s="219">
        <f t="shared" si="27"/>
        <v>2003</v>
      </c>
      <c r="BL96" s="219">
        <f t="shared" si="27"/>
        <v>2004</v>
      </c>
      <c r="BM96" s="219">
        <f t="shared" si="27"/>
        <v>2005</v>
      </c>
      <c r="BN96" s="219">
        <f t="shared" si="27"/>
        <v>2006</v>
      </c>
      <c r="BO96" s="219">
        <f t="shared" si="27"/>
        <v>2007</v>
      </c>
      <c r="BP96" s="219">
        <f t="shared" si="27"/>
        <v>2008</v>
      </c>
      <c r="BQ96" s="219">
        <f t="shared" ref="BQ96:CE96" si="28">BQ$10</f>
        <v>2009</v>
      </c>
      <c r="BR96" s="219">
        <f t="shared" si="28"/>
        <v>2010</v>
      </c>
      <c r="BS96" s="219">
        <f t="shared" si="28"/>
        <v>2011</v>
      </c>
      <c r="BT96" s="219">
        <f t="shared" si="28"/>
        <v>2012</v>
      </c>
      <c r="BU96" s="219">
        <f t="shared" si="28"/>
        <v>2013</v>
      </c>
      <c r="BV96" s="219">
        <f t="shared" si="28"/>
        <v>2014</v>
      </c>
      <c r="BW96" s="219">
        <f t="shared" si="28"/>
        <v>2015</v>
      </c>
      <c r="BX96" s="219">
        <f t="shared" si="28"/>
        <v>2016</v>
      </c>
      <c r="BY96" s="219">
        <f t="shared" si="28"/>
        <v>2017</v>
      </c>
      <c r="BZ96" s="219">
        <f t="shared" si="28"/>
        <v>2018</v>
      </c>
      <c r="CA96" s="219">
        <f t="shared" si="28"/>
        <v>2019</v>
      </c>
      <c r="CB96" s="219">
        <f t="shared" si="28"/>
        <v>2020</v>
      </c>
      <c r="CC96" s="219">
        <f t="shared" si="28"/>
        <v>2021</v>
      </c>
      <c r="CD96" s="219">
        <f t="shared" si="28"/>
        <v>2022</v>
      </c>
      <c r="CE96" s="219">
        <f t="shared" si="28"/>
        <v>2023</v>
      </c>
    </row>
    <row r="97" spans="2:83" x14ac:dyDescent="0.6">
      <c r="B97" s="190" t="s">
        <v>325</v>
      </c>
      <c r="D97" s="191">
        <f>D$11</f>
        <v>24.902000000000001</v>
      </c>
      <c r="E97" s="191">
        <f t="shared" ref="E97:BP97" si="29">E$11</f>
        <v>23.962299999999999</v>
      </c>
      <c r="F97" s="191">
        <f t="shared" si="29"/>
        <v>22.2807</v>
      </c>
      <c r="G97" s="191">
        <f t="shared" si="29"/>
        <v>19.2424</v>
      </c>
      <c r="H97" s="191">
        <f t="shared" si="29"/>
        <v>17.6389</v>
      </c>
      <c r="I97" s="191">
        <f t="shared" si="29"/>
        <v>15.4878</v>
      </c>
      <c r="J97" s="191">
        <f t="shared" si="29"/>
        <v>16.2821</v>
      </c>
      <c r="K97" s="191">
        <f t="shared" si="29"/>
        <v>14.1111</v>
      </c>
      <c r="L97" s="191">
        <f t="shared" si="29"/>
        <v>13.229200000000001</v>
      </c>
      <c r="M97" s="191">
        <f t="shared" si="29"/>
        <v>13.655900000000001</v>
      </c>
      <c r="N97" s="191">
        <f t="shared" si="29"/>
        <v>13.655900000000001</v>
      </c>
      <c r="O97" s="191">
        <f t="shared" si="29"/>
        <v>12.959199999999999</v>
      </c>
      <c r="P97" s="191">
        <f t="shared" si="29"/>
        <v>12.574299999999999</v>
      </c>
      <c r="Q97" s="191">
        <f t="shared" si="29"/>
        <v>12.0952</v>
      </c>
      <c r="R97" s="191">
        <f t="shared" si="29"/>
        <v>11.7593</v>
      </c>
      <c r="S97" s="191">
        <f t="shared" si="29"/>
        <v>11.4414</v>
      </c>
      <c r="T97" s="191">
        <f t="shared" si="29"/>
        <v>10.6723</v>
      </c>
      <c r="U97" s="191">
        <f t="shared" si="29"/>
        <v>10</v>
      </c>
      <c r="V97" s="191">
        <f t="shared" si="29"/>
        <v>9.3382000000000005</v>
      </c>
      <c r="W97" s="191">
        <f t="shared" si="29"/>
        <v>8.8811</v>
      </c>
      <c r="X97" s="191">
        <f t="shared" si="29"/>
        <v>8.5810999999999993</v>
      </c>
      <c r="Y97" s="191">
        <f t="shared" si="29"/>
        <v>8.2468000000000004</v>
      </c>
      <c r="Z97" s="191">
        <f t="shared" si="29"/>
        <v>8.0380000000000003</v>
      </c>
      <c r="AA97" s="191">
        <f t="shared" si="29"/>
        <v>8.4666999999999994</v>
      </c>
      <c r="AB97" s="191">
        <f t="shared" si="29"/>
        <v>8.0380000000000003</v>
      </c>
      <c r="AC97" s="191">
        <f t="shared" si="29"/>
        <v>7.4268999999999998</v>
      </c>
      <c r="AD97" s="191">
        <f t="shared" si="29"/>
        <v>6.2870999999999997</v>
      </c>
      <c r="AE97" s="191">
        <f t="shared" si="29"/>
        <v>5.6696</v>
      </c>
      <c r="AF97" s="191">
        <f t="shared" si="29"/>
        <v>5.4043000000000001</v>
      </c>
      <c r="AG97" s="191">
        <f t="shared" si="29"/>
        <v>5.1003999999999996</v>
      </c>
      <c r="AH97" s="191">
        <f t="shared" si="29"/>
        <v>4.8106</v>
      </c>
      <c r="AI97" s="191">
        <f t="shared" si="29"/>
        <v>4.6863000000000001</v>
      </c>
      <c r="AJ97" s="191">
        <f t="shared" si="29"/>
        <v>4.5195999999999996</v>
      </c>
      <c r="AK97" s="191">
        <f t="shared" si="29"/>
        <v>4.3345000000000002</v>
      </c>
      <c r="AL97" s="191">
        <f t="shared" si="29"/>
        <v>4.1502999999999997</v>
      </c>
      <c r="AM97" s="191">
        <f t="shared" si="29"/>
        <v>3.8601999999999999</v>
      </c>
      <c r="AN97" s="191">
        <f t="shared" si="29"/>
        <v>3.5083000000000002</v>
      </c>
      <c r="AO97" s="191">
        <f t="shared" si="29"/>
        <v>3.3073000000000001</v>
      </c>
      <c r="AP97" s="191">
        <f t="shared" si="29"/>
        <v>3.1749999999999998</v>
      </c>
      <c r="AQ97" s="191">
        <f t="shared" si="29"/>
        <v>3.1204000000000001</v>
      </c>
      <c r="AR97" s="191">
        <f t="shared" si="29"/>
        <v>3.0602</v>
      </c>
      <c r="AS97" s="191">
        <f t="shared" si="29"/>
        <v>3.0383</v>
      </c>
      <c r="AT97" s="191">
        <f t="shared" si="29"/>
        <v>2.9811999999999999</v>
      </c>
      <c r="AU97" s="191">
        <f t="shared" si="29"/>
        <v>2.9127999999999998</v>
      </c>
      <c r="AV97" s="191">
        <f t="shared" si="29"/>
        <v>2.8475000000000001</v>
      </c>
      <c r="AW97" s="191">
        <f t="shared" si="29"/>
        <v>2.7549000000000001</v>
      </c>
      <c r="AX97" s="191">
        <f t="shared" si="29"/>
        <v>2.5971000000000002</v>
      </c>
      <c r="AY97" s="191">
        <f t="shared" si="29"/>
        <v>2.4422999999999999</v>
      </c>
      <c r="AZ97" s="191">
        <f t="shared" si="29"/>
        <v>2.3007</v>
      </c>
      <c r="BA97" s="191">
        <f t="shared" si="29"/>
        <v>2.2242000000000002</v>
      </c>
      <c r="BB97" s="191">
        <f t="shared" si="29"/>
        <v>2.1783999999999999</v>
      </c>
      <c r="BC97" s="191">
        <f t="shared" si="29"/>
        <v>2.1309</v>
      </c>
      <c r="BD97" s="191">
        <f t="shared" si="29"/>
        <v>2.1236999999999999</v>
      </c>
      <c r="BE97" s="191">
        <f t="shared" si="29"/>
        <v>2.1379999999999999</v>
      </c>
      <c r="BF97" s="191">
        <f t="shared" si="29"/>
        <v>2.1488999999999998</v>
      </c>
      <c r="BG97" s="191">
        <f t="shared" si="29"/>
        <v>2.1598999999999999</v>
      </c>
      <c r="BH97" s="191">
        <f t="shared" si="29"/>
        <v>2.1453000000000002</v>
      </c>
      <c r="BI97" s="191">
        <f t="shared" si="29"/>
        <v>2.1379999999999999</v>
      </c>
      <c r="BJ97" s="191">
        <f t="shared" si="29"/>
        <v>2.1309</v>
      </c>
      <c r="BK97" s="191">
        <f t="shared" si="29"/>
        <v>2.1273</v>
      </c>
      <c r="BL97" s="191">
        <f t="shared" si="29"/>
        <v>2.0956999999999999</v>
      </c>
      <c r="BM97" s="191">
        <f t="shared" si="29"/>
        <v>2.0516999999999999</v>
      </c>
      <c r="BN97" s="191">
        <f t="shared" si="29"/>
        <v>2.0063</v>
      </c>
      <c r="BO97" s="191">
        <f t="shared" si="29"/>
        <v>1.9213</v>
      </c>
      <c r="BP97" s="191">
        <f t="shared" si="29"/>
        <v>1.8540000000000001</v>
      </c>
      <c r="BQ97" s="191">
        <f t="shared" ref="BQ97:CD97" si="30">BQ$11</f>
        <v>1.8326</v>
      </c>
      <c r="BR97" s="191">
        <f t="shared" si="30"/>
        <v>1.8143</v>
      </c>
      <c r="BS97" s="191">
        <f t="shared" si="30"/>
        <v>1.7589999999999999</v>
      </c>
      <c r="BT97" s="191">
        <f t="shared" si="30"/>
        <v>1.7139</v>
      </c>
      <c r="BU97" s="191">
        <f t="shared" si="30"/>
        <v>1.6820999999999999</v>
      </c>
      <c r="BV97" s="191">
        <f t="shared" si="30"/>
        <v>1.6536</v>
      </c>
      <c r="BW97" s="191">
        <f t="shared" si="30"/>
        <v>1.6261000000000001</v>
      </c>
      <c r="BX97" s="191">
        <f t="shared" si="30"/>
        <v>1.5934999999999999</v>
      </c>
      <c r="BY97" s="191">
        <f t="shared" si="30"/>
        <v>1.5412999999999999</v>
      </c>
      <c r="BZ97" s="191">
        <f t="shared" si="30"/>
        <v>1.4750000000000001</v>
      </c>
      <c r="CA97" s="191">
        <f t="shared" si="30"/>
        <v>1.4127000000000001</v>
      </c>
      <c r="CB97" s="191">
        <f t="shared" si="30"/>
        <v>1.3745000000000001</v>
      </c>
      <c r="CC97" s="191">
        <f t="shared" si="30"/>
        <v>1.27</v>
      </c>
      <c r="CD97" s="191">
        <f t="shared" si="30"/>
        <v>1.0835999999999999</v>
      </c>
      <c r="CE97" s="191">
        <f>CE$11</f>
        <v>1</v>
      </c>
    </row>
    <row r="98" spans="2:83" x14ac:dyDescent="0.6">
      <c r="B98" s="190" t="s">
        <v>326</v>
      </c>
      <c r="D98" s="191"/>
      <c r="E98" s="191"/>
      <c r="F98" s="191"/>
      <c r="G98" s="191"/>
      <c r="H98" s="191"/>
      <c r="I98" s="191"/>
      <c r="J98" s="191"/>
      <c r="K98" s="191"/>
      <c r="L98" s="191"/>
      <c r="M98" s="191"/>
      <c r="N98" s="191"/>
      <c r="O98" s="191"/>
      <c r="P98" s="191"/>
      <c r="Q98" s="191"/>
      <c r="R98" s="191">
        <f t="shared" ref="R98:CE98" si="31">R$12</f>
        <v>3.1949000000000001</v>
      </c>
      <c r="S98" s="191">
        <f t="shared" si="31"/>
        <v>3.0842000000000001</v>
      </c>
      <c r="T98" s="191">
        <f t="shared" si="31"/>
        <v>2.9952000000000001</v>
      </c>
      <c r="U98" s="191">
        <f t="shared" si="31"/>
        <v>3.0390000000000001</v>
      </c>
      <c r="V98" s="191">
        <f t="shared" si="31"/>
        <v>2.9809000000000001</v>
      </c>
      <c r="W98" s="191">
        <f t="shared" si="31"/>
        <v>2.9525999999999999</v>
      </c>
      <c r="X98" s="191">
        <f t="shared" si="31"/>
        <v>2.7086999999999999</v>
      </c>
      <c r="Y98" s="191">
        <f t="shared" si="31"/>
        <v>2.5377000000000001</v>
      </c>
      <c r="Z98" s="191">
        <f t="shared" si="31"/>
        <v>2.3733</v>
      </c>
      <c r="AA98" s="191">
        <f t="shared" si="31"/>
        <v>2.6122000000000001</v>
      </c>
      <c r="AB98" s="191">
        <f t="shared" si="31"/>
        <v>2.6067</v>
      </c>
      <c r="AC98" s="191">
        <f t="shared" si="31"/>
        <v>2.492</v>
      </c>
      <c r="AD98" s="191">
        <f t="shared" si="31"/>
        <v>2.3290000000000002</v>
      </c>
      <c r="AE98" s="191">
        <f t="shared" si="31"/>
        <v>2.4100999999999999</v>
      </c>
      <c r="AF98" s="191">
        <f t="shared" si="31"/>
        <v>2.4007999999999998</v>
      </c>
      <c r="AG98" s="191">
        <f t="shared" si="31"/>
        <v>2.2778999999999998</v>
      </c>
      <c r="AH98" s="191">
        <f t="shared" si="31"/>
        <v>2.1482999999999999</v>
      </c>
      <c r="AI98" s="191">
        <f t="shared" si="31"/>
        <v>2.2654999999999998</v>
      </c>
      <c r="AJ98" s="191">
        <f t="shared" si="31"/>
        <v>2.2130999999999998</v>
      </c>
      <c r="AK98" s="191">
        <f t="shared" si="31"/>
        <v>2.1974999999999998</v>
      </c>
      <c r="AL98" s="191">
        <f t="shared" si="31"/>
        <v>2.1520000000000001</v>
      </c>
      <c r="AM98" s="191">
        <f t="shared" si="31"/>
        <v>1.9809000000000001</v>
      </c>
      <c r="AN98" s="191">
        <f t="shared" si="31"/>
        <v>1.8163</v>
      </c>
      <c r="AO98" s="191">
        <f t="shared" si="31"/>
        <v>1.7524999999999999</v>
      </c>
      <c r="AP98" s="191">
        <f t="shared" si="31"/>
        <v>1.75</v>
      </c>
      <c r="AQ98" s="191">
        <f t="shared" si="31"/>
        <v>1.6999</v>
      </c>
      <c r="AR98" s="191">
        <f t="shared" si="31"/>
        <v>1.6636</v>
      </c>
      <c r="AS98" s="191">
        <f t="shared" si="31"/>
        <v>1.6395</v>
      </c>
      <c r="AT98" s="191">
        <f t="shared" si="31"/>
        <v>1.6636</v>
      </c>
      <c r="AU98" s="191">
        <f t="shared" si="31"/>
        <v>1.6437999999999999</v>
      </c>
      <c r="AV98" s="191">
        <f t="shared" si="31"/>
        <v>1.5731999999999999</v>
      </c>
      <c r="AW98" s="191">
        <f t="shared" si="31"/>
        <v>1.5269999999999999</v>
      </c>
      <c r="AX98" s="191">
        <f t="shared" si="31"/>
        <v>1.5345</v>
      </c>
      <c r="AY98" s="191">
        <f t="shared" si="31"/>
        <v>1.494</v>
      </c>
      <c r="AZ98" s="191">
        <f t="shared" si="31"/>
        <v>1.4728000000000001</v>
      </c>
      <c r="BA98" s="191">
        <f t="shared" si="31"/>
        <v>1.4922</v>
      </c>
      <c r="BB98" s="191">
        <f t="shared" si="31"/>
        <v>1.5085</v>
      </c>
      <c r="BC98" s="191">
        <f t="shared" si="31"/>
        <v>1.5287999999999999</v>
      </c>
      <c r="BD98" s="191">
        <f t="shared" si="31"/>
        <v>1.5994999999999999</v>
      </c>
      <c r="BE98" s="191">
        <f t="shared" si="31"/>
        <v>1.6747000000000001</v>
      </c>
      <c r="BF98" s="191">
        <f t="shared" si="31"/>
        <v>1.7115</v>
      </c>
      <c r="BG98" s="191">
        <f t="shared" si="31"/>
        <v>1.7258</v>
      </c>
      <c r="BH98" s="191">
        <f t="shared" si="31"/>
        <v>1.6747000000000001</v>
      </c>
      <c r="BI98" s="191">
        <f t="shared" si="31"/>
        <v>1.6838</v>
      </c>
      <c r="BJ98" s="191">
        <f t="shared" si="31"/>
        <v>1.6999</v>
      </c>
      <c r="BK98" s="191">
        <f t="shared" si="31"/>
        <v>1.7210000000000001</v>
      </c>
      <c r="BL98" s="191">
        <f t="shared" si="31"/>
        <v>1.7234</v>
      </c>
      <c r="BM98" s="191">
        <f t="shared" si="31"/>
        <v>1.7354000000000001</v>
      </c>
      <c r="BN98" s="191">
        <f t="shared" si="31"/>
        <v>1.6701999999999999</v>
      </c>
      <c r="BO98" s="191">
        <f t="shared" si="31"/>
        <v>1.6266</v>
      </c>
      <c r="BP98" s="191">
        <f t="shared" si="31"/>
        <v>1.6161000000000001</v>
      </c>
      <c r="BQ98" s="191">
        <f t="shared" si="31"/>
        <v>1.6459999999999999</v>
      </c>
      <c r="BR98" s="191">
        <f t="shared" si="31"/>
        <v>1.633</v>
      </c>
      <c r="BS98" s="191">
        <f t="shared" si="31"/>
        <v>1.5498000000000001</v>
      </c>
      <c r="BT98" s="191">
        <f t="shared" si="31"/>
        <v>1.5306999999999999</v>
      </c>
      <c r="BU98" s="191">
        <f t="shared" si="31"/>
        <v>1.5383</v>
      </c>
      <c r="BV98" s="191">
        <f t="shared" si="31"/>
        <v>1.5364</v>
      </c>
      <c r="BW98" s="191">
        <f t="shared" si="31"/>
        <v>1.4885999999999999</v>
      </c>
      <c r="BX98" s="191">
        <f t="shared" si="31"/>
        <v>1.4922</v>
      </c>
      <c r="BY98" s="191">
        <f t="shared" si="31"/>
        <v>1.4521999999999999</v>
      </c>
      <c r="BZ98" s="191">
        <f t="shared" si="31"/>
        <v>1.3922000000000001</v>
      </c>
      <c r="CA98" s="191">
        <f t="shared" si="31"/>
        <v>1.3383</v>
      </c>
      <c r="CB98" s="191">
        <f t="shared" si="31"/>
        <v>1.3157000000000001</v>
      </c>
      <c r="CC98" s="191">
        <f t="shared" si="31"/>
        <v>1.246</v>
      </c>
      <c r="CD98" s="191">
        <f t="shared" si="31"/>
        <v>1.0630999999999999</v>
      </c>
      <c r="CE98" s="191">
        <f t="shared" si="31"/>
        <v>1</v>
      </c>
    </row>
    <row r="99" spans="2:83" x14ac:dyDescent="0.6">
      <c r="B99" s="190" t="s">
        <v>327</v>
      </c>
      <c r="D99" s="191"/>
      <c r="E99" s="191"/>
      <c r="F99" s="191"/>
      <c r="G99" s="191"/>
      <c r="H99" s="191"/>
      <c r="I99" s="191"/>
      <c r="J99" s="191"/>
      <c r="K99" s="191"/>
      <c r="L99" s="191"/>
      <c r="M99" s="191"/>
      <c r="N99" s="191"/>
      <c r="O99" s="191"/>
      <c r="P99" s="191"/>
      <c r="Q99" s="191"/>
      <c r="R99" s="191">
        <f t="shared" ref="R99:CE99" si="32">R$13</f>
        <v>3.8855</v>
      </c>
      <c r="S99" s="191">
        <f t="shared" si="32"/>
        <v>3.8052999999999999</v>
      </c>
      <c r="T99" s="191">
        <f t="shared" si="32"/>
        <v>3.6543999999999999</v>
      </c>
      <c r="U99" s="191">
        <f t="shared" si="32"/>
        <v>3.5832999999999999</v>
      </c>
      <c r="V99" s="191">
        <f t="shared" si="32"/>
        <v>3.5150000000000001</v>
      </c>
      <c r="W99" s="191">
        <f t="shared" si="32"/>
        <v>3.5537000000000001</v>
      </c>
      <c r="X99" s="191">
        <f t="shared" si="32"/>
        <v>3.4127000000000001</v>
      </c>
      <c r="Y99" s="191">
        <f t="shared" si="32"/>
        <v>3.2740999999999998</v>
      </c>
      <c r="Z99" s="191">
        <f t="shared" si="32"/>
        <v>3.0788000000000002</v>
      </c>
      <c r="AA99" s="191">
        <f t="shared" si="32"/>
        <v>3.4037000000000002</v>
      </c>
      <c r="AB99" s="191">
        <f t="shared" si="32"/>
        <v>3.4584000000000001</v>
      </c>
      <c r="AC99" s="191">
        <f t="shared" si="32"/>
        <v>3.1930999999999998</v>
      </c>
      <c r="AD99" s="191">
        <f t="shared" si="32"/>
        <v>2.8731</v>
      </c>
      <c r="AE99" s="191">
        <f t="shared" si="32"/>
        <v>2.9119999999999999</v>
      </c>
      <c r="AF99" s="191">
        <f t="shared" si="32"/>
        <v>2.9318</v>
      </c>
      <c r="AG99" s="191">
        <f t="shared" si="32"/>
        <v>2.8105000000000002</v>
      </c>
      <c r="AH99" s="191">
        <f t="shared" si="32"/>
        <v>2.6326999999999998</v>
      </c>
      <c r="AI99" s="191">
        <f t="shared" si="32"/>
        <v>2.7564000000000002</v>
      </c>
      <c r="AJ99" s="191">
        <f t="shared" si="32"/>
        <v>2.6652999999999998</v>
      </c>
      <c r="AK99" s="191">
        <f t="shared" si="32"/>
        <v>2.6326999999999998</v>
      </c>
      <c r="AL99" s="191">
        <f t="shared" si="32"/>
        <v>2.6598000000000002</v>
      </c>
      <c r="AM99" s="191">
        <f t="shared" si="32"/>
        <v>2.4712999999999998</v>
      </c>
      <c r="AN99" s="191">
        <f t="shared" si="32"/>
        <v>2.2395999999999998</v>
      </c>
      <c r="AO99" s="191">
        <f t="shared" si="32"/>
        <v>2.1286999999999998</v>
      </c>
      <c r="AP99" s="191">
        <f t="shared" si="32"/>
        <v>2.0706000000000002</v>
      </c>
      <c r="AQ99" s="191">
        <f t="shared" si="32"/>
        <v>2.0706000000000002</v>
      </c>
      <c r="AR99" s="191">
        <f t="shared" si="32"/>
        <v>2.0672999999999999</v>
      </c>
      <c r="AS99" s="191">
        <f t="shared" si="32"/>
        <v>2.0541</v>
      </c>
      <c r="AT99" s="191">
        <f t="shared" si="32"/>
        <v>2.0251000000000001</v>
      </c>
      <c r="AU99" s="191">
        <f t="shared" si="32"/>
        <v>1.9906999999999999</v>
      </c>
      <c r="AV99" s="191">
        <f t="shared" si="32"/>
        <v>1.9457</v>
      </c>
      <c r="AW99" s="191">
        <f t="shared" si="32"/>
        <v>1.8971</v>
      </c>
      <c r="AX99" s="191">
        <f t="shared" si="32"/>
        <v>1.8454999999999999</v>
      </c>
      <c r="AY99" s="191">
        <f t="shared" si="32"/>
        <v>1.7818000000000001</v>
      </c>
      <c r="AZ99" s="191">
        <f t="shared" si="32"/>
        <v>1.7339</v>
      </c>
      <c r="BA99" s="191">
        <f t="shared" si="32"/>
        <v>1.7292000000000001</v>
      </c>
      <c r="BB99" s="191">
        <f t="shared" si="32"/>
        <v>1.7339</v>
      </c>
      <c r="BC99" s="191">
        <f t="shared" si="32"/>
        <v>1.7408999999999999</v>
      </c>
      <c r="BD99" s="191">
        <f t="shared" si="32"/>
        <v>1.7891999999999999</v>
      </c>
      <c r="BE99" s="191">
        <f t="shared" si="32"/>
        <v>1.8246</v>
      </c>
      <c r="BF99" s="191">
        <f t="shared" si="32"/>
        <v>1.8298000000000001</v>
      </c>
      <c r="BG99" s="191">
        <f t="shared" si="32"/>
        <v>1.8298000000000001</v>
      </c>
      <c r="BH99" s="191">
        <f t="shared" si="32"/>
        <v>1.772</v>
      </c>
      <c r="BI99" s="191">
        <f t="shared" si="32"/>
        <v>1.7695000000000001</v>
      </c>
      <c r="BJ99" s="191">
        <f t="shared" si="32"/>
        <v>1.8017000000000001</v>
      </c>
      <c r="BK99" s="191">
        <f t="shared" si="32"/>
        <v>1.8324</v>
      </c>
      <c r="BL99" s="191">
        <f t="shared" si="32"/>
        <v>1.8017000000000001</v>
      </c>
      <c r="BM99" s="191">
        <f t="shared" si="32"/>
        <v>1.748</v>
      </c>
      <c r="BN99" s="191">
        <f t="shared" si="32"/>
        <v>1.7040999999999999</v>
      </c>
      <c r="BO99" s="191">
        <f t="shared" si="32"/>
        <v>1.6329</v>
      </c>
      <c r="BP99" s="191">
        <f t="shared" si="32"/>
        <v>1.5848</v>
      </c>
      <c r="BQ99" s="191">
        <f t="shared" si="32"/>
        <v>1.6045</v>
      </c>
      <c r="BR99" s="191">
        <f t="shared" si="32"/>
        <v>1.6391</v>
      </c>
      <c r="BS99" s="191">
        <f t="shared" si="32"/>
        <v>1.5809</v>
      </c>
      <c r="BT99" s="191">
        <f t="shared" si="32"/>
        <v>1.577</v>
      </c>
      <c r="BU99" s="191">
        <f t="shared" si="32"/>
        <v>1.5789</v>
      </c>
      <c r="BV99" s="191">
        <f t="shared" si="32"/>
        <v>1.5692999999999999</v>
      </c>
      <c r="BW99" s="191">
        <f t="shared" si="32"/>
        <v>1.5357000000000001</v>
      </c>
      <c r="BX99" s="191">
        <f t="shared" si="32"/>
        <v>1.5375000000000001</v>
      </c>
      <c r="BY99" s="191">
        <f t="shared" si="32"/>
        <v>1.4964999999999999</v>
      </c>
      <c r="BZ99" s="191">
        <f t="shared" si="32"/>
        <v>1.4349000000000001</v>
      </c>
      <c r="CA99" s="191">
        <f t="shared" si="32"/>
        <v>1.3855999999999999</v>
      </c>
      <c r="CB99" s="191">
        <f t="shared" si="32"/>
        <v>1.3579000000000001</v>
      </c>
      <c r="CC99" s="191">
        <f t="shared" si="32"/>
        <v>1.29</v>
      </c>
      <c r="CD99" s="191">
        <f t="shared" si="32"/>
        <v>1.0705</v>
      </c>
      <c r="CE99" s="191">
        <f t="shared" si="32"/>
        <v>1</v>
      </c>
    </row>
    <row r="100" spans="2:83" x14ac:dyDescent="0.6">
      <c r="B100" s="190" t="s">
        <v>328</v>
      </c>
      <c r="D100" s="191"/>
      <c r="E100" s="191"/>
      <c r="F100" s="191"/>
      <c r="G100" s="191"/>
      <c r="H100" s="191"/>
      <c r="I100" s="191"/>
      <c r="J100" s="191"/>
      <c r="K100" s="191"/>
      <c r="L100" s="191"/>
      <c r="M100" s="191"/>
      <c r="N100" s="191"/>
      <c r="O100" s="191"/>
      <c r="P100" s="191"/>
      <c r="Q100" s="191"/>
      <c r="R100" s="191">
        <f t="shared" ref="R100:CE100" si="33">R$14</f>
        <v>5.2186000000000003</v>
      </c>
      <c r="S100" s="191">
        <f t="shared" si="33"/>
        <v>5.1355000000000004</v>
      </c>
      <c r="T100" s="191">
        <f t="shared" si="33"/>
        <v>4.9961000000000002</v>
      </c>
      <c r="U100" s="191">
        <f t="shared" si="33"/>
        <v>4.8642000000000003</v>
      </c>
      <c r="V100" s="191">
        <f t="shared" si="33"/>
        <v>4.7740999999999998</v>
      </c>
      <c r="W100" s="191">
        <f t="shared" si="33"/>
        <v>4.6703000000000001</v>
      </c>
      <c r="X100" s="191">
        <f t="shared" si="33"/>
        <v>4.6036000000000001</v>
      </c>
      <c r="Y100" s="191">
        <f t="shared" si="33"/>
        <v>4.5548000000000002</v>
      </c>
      <c r="Z100" s="191">
        <f t="shared" si="33"/>
        <v>4.5069999999999997</v>
      </c>
      <c r="AA100" s="191">
        <f t="shared" si="33"/>
        <v>4.6036000000000001</v>
      </c>
      <c r="AB100" s="191">
        <f t="shared" si="33"/>
        <v>4.5228000000000002</v>
      </c>
      <c r="AC100" s="191">
        <f t="shared" si="33"/>
        <v>4.4143999999999997</v>
      </c>
      <c r="AD100" s="191">
        <f t="shared" si="33"/>
        <v>4.0791000000000004</v>
      </c>
      <c r="AE100" s="191">
        <f t="shared" si="33"/>
        <v>3.8708999999999998</v>
      </c>
      <c r="AF100" s="191">
        <f t="shared" si="33"/>
        <v>3.7471000000000001</v>
      </c>
      <c r="AG100" s="191">
        <f t="shared" si="33"/>
        <v>3.5510000000000002</v>
      </c>
      <c r="AH100" s="191">
        <f t="shared" si="33"/>
        <v>3.1905999999999999</v>
      </c>
      <c r="AI100" s="191">
        <f t="shared" si="33"/>
        <v>3.0836999999999999</v>
      </c>
      <c r="AJ100" s="191">
        <f t="shared" si="33"/>
        <v>2.9838</v>
      </c>
      <c r="AK100" s="191">
        <f t="shared" si="33"/>
        <v>2.8965999999999998</v>
      </c>
      <c r="AL100" s="191">
        <f t="shared" si="33"/>
        <v>2.8206000000000002</v>
      </c>
      <c r="AM100" s="191">
        <f t="shared" si="33"/>
        <v>2.6743000000000001</v>
      </c>
      <c r="AN100" s="191">
        <f t="shared" si="33"/>
        <v>2.4788000000000001</v>
      </c>
      <c r="AO100" s="191">
        <f t="shared" si="33"/>
        <v>2.3521999999999998</v>
      </c>
      <c r="AP100" s="191">
        <f t="shared" si="33"/>
        <v>2.2694000000000001</v>
      </c>
      <c r="AQ100" s="191">
        <f t="shared" si="33"/>
        <v>2.2456</v>
      </c>
      <c r="AR100" s="191">
        <f t="shared" si="33"/>
        <v>2.1922000000000001</v>
      </c>
      <c r="AS100" s="191">
        <f t="shared" si="33"/>
        <v>2.1555</v>
      </c>
      <c r="AT100" s="191">
        <f t="shared" si="33"/>
        <v>2.1555</v>
      </c>
      <c r="AU100" s="191">
        <f t="shared" si="33"/>
        <v>2.1774</v>
      </c>
      <c r="AV100" s="191">
        <f t="shared" si="33"/>
        <v>2.1482999999999999</v>
      </c>
      <c r="AW100" s="191">
        <f t="shared" si="33"/>
        <v>2.0891000000000002</v>
      </c>
      <c r="AX100" s="191">
        <f t="shared" si="33"/>
        <v>2.0266999999999999</v>
      </c>
      <c r="AY100" s="191">
        <f t="shared" si="33"/>
        <v>1.9500999999999999</v>
      </c>
      <c r="AZ100" s="191">
        <f t="shared" si="33"/>
        <v>1.8928</v>
      </c>
      <c r="BA100" s="191">
        <f t="shared" si="33"/>
        <v>1.8734999999999999</v>
      </c>
      <c r="BB100" s="191">
        <f t="shared" si="33"/>
        <v>1.8653999999999999</v>
      </c>
      <c r="BC100" s="191">
        <f t="shared" si="33"/>
        <v>1.8362000000000001</v>
      </c>
      <c r="BD100" s="191">
        <f t="shared" si="33"/>
        <v>1.8681000000000001</v>
      </c>
      <c r="BE100" s="191">
        <f t="shared" si="33"/>
        <v>1.8653999999999999</v>
      </c>
      <c r="BF100" s="191">
        <f t="shared" si="33"/>
        <v>1.8763000000000001</v>
      </c>
      <c r="BG100" s="191">
        <f t="shared" si="33"/>
        <v>1.8984000000000001</v>
      </c>
      <c r="BH100" s="191">
        <f t="shared" si="33"/>
        <v>1.8734999999999999</v>
      </c>
      <c r="BI100" s="191">
        <f t="shared" si="33"/>
        <v>1.8362000000000001</v>
      </c>
      <c r="BJ100" s="191">
        <f t="shared" si="33"/>
        <v>1.8441000000000001</v>
      </c>
      <c r="BK100" s="191">
        <f t="shared" si="33"/>
        <v>1.8258000000000001</v>
      </c>
      <c r="BL100" s="191">
        <f t="shared" si="33"/>
        <v>1.8104</v>
      </c>
      <c r="BM100" s="191">
        <f t="shared" si="33"/>
        <v>1.7633000000000001</v>
      </c>
      <c r="BN100" s="191">
        <f t="shared" si="33"/>
        <v>1.6894</v>
      </c>
      <c r="BO100" s="191">
        <f t="shared" si="33"/>
        <v>1.6589</v>
      </c>
      <c r="BP100" s="191">
        <f t="shared" si="33"/>
        <v>1.5873999999999999</v>
      </c>
      <c r="BQ100" s="191">
        <f t="shared" si="33"/>
        <v>1.6173</v>
      </c>
      <c r="BR100" s="191">
        <f t="shared" si="33"/>
        <v>1.6052</v>
      </c>
      <c r="BS100" s="191">
        <f t="shared" si="33"/>
        <v>1.5456000000000001</v>
      </c>
      <c r="BT100" s="191">
        <f t="shared" si="33"/>
        <v>1.5183</v>
      </c>
      <c r="BU100" s="191">
        <f t="shared" si="33"/>
        <v>1.5094000000000001</v>
      </c>
      <c r="BV100" s="191">
        <f t="shared" si="33"/>
        <v>1.5094000000000001</v>
      </c>
      <c r="BW100" s="191">
        <f t="shared" si="33"/>
        <v>1.5128999999999999</v>
      </c>
      <c r="BX100" s="191">
        <f t="shared" si="33"/>
        <v>1.52</v>
      </c>
      <c r="BY100" s="191">
        <f t="shared" si="33"/>
        <v>1.4764999999999999</v>
      </c>
      <c r="BZ100" s="191">
        <f t="shared" si="33"/>
        <v>1.4275</v>
      </c>
      <c r="CA100" s="191">
        <f t="shared" si="33"/>
        <v>1.3905000000000001</v>
      </c>
      <c r="CB100" s="191">
        <f t="shared" si="33"/>
        <v>1.3815999999999999</v>
      </c>
      <c r="CC100" s="191">
        <f t="shared" si="33"/>
        <v>1.2889999999999999</v>
      </c>
      <c r="CD100" s="191">
        <f t="shared" si="33"/>
        <v>1.0395000000000001</v>
      </c>
      <c r="CE100" s="191">
        <f t="shared" si="33"/>
        <v>1</v>
      </c>
    </row>
    <row r="101" spans="2:83" x14ac:dyDescent="0.6">
      <c r="B101" s="190" t="s">
        <v>329</v>
      </c>
      <c r="D101" s="191"/>
      <c r="E101" s="191"/>
      <c r="F101" s="191"/>
      <c r="G101" s="191"/>
      <c r="H101" s="191"/>
      <c r="I101" s="191">
        <f t="shared" ref="I101:BT101" si="34">I$15</f>
        <v>5.3224</v>
      </c>
      <c r="J101" s="191">
        <f t="shared" si="34"/>
        <v>5.4561000000000002</v>
      </c>
      <c r="K101" s="191">
        <f t="shared" si="34"/>
        <v>4.6241000000000003</v>
      </c>
      <c r="L101" s="191">
        <f t="shared" si="34"/>
        <v>4.4965999999999999</v>
      </c>
      <c r="M101" s="191">
        <f t="shared" si="34"/>
        <v>4.6241000000000003</v>
      </c>
      <c r="N101" s="191">
        <f t="shared" si="34"/>
        <v>4.7076000000000002</v>
      </c>
      <c r="O101" s="191">
        <f t="shared" si="34"/>
        <v>4.6241000000000003</v>
      </c>
      <c r="P101" s="191">
        <f t="shared" si="34"/>
        <v>4.5278</v>
      </c>
      <c r="Q101" s="191">
        <f t="shared" si="34"/>
        <v>4.4504999999999999</v>
      </c>
      <c r="R101" s="191">
        <f t="shared" si="34"/>
        <v>4.4810999999999996</v>
      </c>
      <c r="S101" s="191">
        <f t="shared" si="34"/>
        <v>4.4965999999999999</v>
      </c>
      <c r="T101" s="191">
        <f t="shared" si="34"/>
        <v>4.4504999999999999</v>
      </c>
      <c r="U101" s="191">
        <f t="shared" si="34"/>
        <v>4.3906000000000001</v>
      </c>
      <c r="V101" s="191">
        <f t="shared" si="34"/>
        <v>4.3757999999999999</v>
      </c>
      <c r="W101" s="191">
        <f t="shared" si="34"/>
        <v>4.3467000000000002</v>
      </c>
      <c r="X101" s="191">
        <f t="shared" si="34"/>
        <v>4.2754000000000003</v>
      </c>
      <c r="Y101" s="191">
        <f t="shared" si="34"/>
        <v>4.1661000000000001</v>
      </c>
      <c r="Z101" s="191">
        <f t="shared" si="34"/>
        <v>4.1135999999999999</v>
      </c>
      <c r="AA101" s="191">
        <f t="shared" si="34"/>
        <v>4.1661000000000001</v>
      </c>
      <c r="AB101" s="191">
        <f t="shared" si="34"/>
        <v>4.1661000000000001</v>
      </c>
      <c r="AC101" s="191">
        <f t="shared" si="34"/>
        <v>4.1006</v>
      </c>
      <c r="AD101" s="191">
        <f t="shared" si="34"/>
        <v>3.9041999999999999</v>
      </c>
      <c r="AE101" s="191">
        <f t="shared" si="34"/>
        <v>3.7578999999999998</v>
      </c>
      <c r="AF101" s="191">
        <f t="shared" si="34"/>
        <v>3.6425000000000001</v>
      </c>
      <c r="AG101" s="191">
        <f t="shared" si="34"/>
        <v>3.4316</v>
      </c>
      <c r="AH101" s="191">
        <f t="shared" si="34"/>
        <v>3.0185</v>
      </c>
      <c r="AI101" s="191">
        <f t="shared" si="34"/>
        <v>2.8914</v>
      </c>
      <c r="AJ101" s="191">
        <f t="shared" si="34"/>
        <v>2.7863000000000002</v>
      </c>
      <c r="AK101" s="191">
        <f t="shared" si="34"/>
        <v>2.7109999999999999</v>
      </c>
      <c r="AL101" s="191">
        <f t="shared" si="34"/>
        <v>2.6776</v>
      </c>
      <c r="AM101" s="191">
        <f t="shared" si="34"/>
        <v>2.5821999999999998</v>
      </c>
      <c r="AN101" s="191">
        <f t="shared" si="34"/>
        <v>2.4238</v>
      </c>
      <c r="AO101" s="191">
        <f t="shared" si="34"/>
        <v>2.2717999999999998</v>
      </c>
      <c r="AP101" s="191">
        <f t="shared" si="34"/>
        <v>2.1377000000000002</v>
      </c>
      <c r="AQ101" s="191">
        <f t="shared" si="34"/>
        <v>2.0998000000000001</v>
      </c>
      <c r="AR101" s="191">
        <f t="shared" si="34"/>
        <v>2.0407000000000002</v>
      </c>
      <c r="AS101" s="191">
        <f t="shared" si="34"/>
        <v>1.9968999999999999</v>
      </c>
      <c r="AT101" s="191">
        <f t="shared" si="34"/>
        <v>2.0123000000000002</v>
      </c>
      <c r="AU101" s="191">
        <f t="shared" si="34"/>
        <v>2.06</v>
      </c>
      <c r="AV101" s="191">
        <f t="shared" si="34"/>
        <v>2.0312000000000001</v>
      </c>
      <c r="AW101" s="191">
        <f t="shared" si="34"/>
        <v>1.9787999999999999</v>
      </c>
      <c r="AX101" s="191">
        <f t="shared" si="34"/>
        <v>1.9492</v>
      </c>
      <c r="AY101" s="191">
        <f t="shared" si="34"/>
        <v>1.9064000000000001</v>
      </c>
      <c r="AZ101" s="191">
        <f t="shared" si="34"/>
        <v>1.879</v>
      </c>
      <c r="BA101" s="191">
        <f t="shared" si="34"/>
        <v>1.879</v>
      </c>
      <c r="BB101" s="191">
        <f t="shared" si="34"/>
        <v>1.8735999999999999</v>
      </c>
      <c r="BC101" s="191">
        <f t="shared" si="34"/>
        <v>1.8391999999999999</v>
      </c>
      <c r="BD101" s="191">
        <f t="shared" si="34"/>
        <v>1.8709</v>
      </c>
      <c r="BE101" s="191">
        <f t="shared" si="34"/>
        <v>1.8495999999999999</v>
      </c>
      <c r="BF101" s="191">
        <f t="shared" si="34"/>
        <v>1.8495999999999999</v>
      </c>
      <c r="BG101" s="191">
        <f t="shared" si="34"/>
        <v>1.879</v>
      </c>
      <c r="BH101" s="191">
        <f t="shared" si="34"/>
        <v>1.8444</v>
      </c>
      <c r="BI101" s="191">
        <f t="shared" si="34"/>
        <v>1.7863</v>
      </c>
      <c r="BJ101" s="191">
        <f t="shared" si="34"/>
        <v>1.7961</v>
      </c>
      <c r="BK101" s="191">
        <f t="shared" si="34"/>
        <v>1.7693000000000001</v>
      </c>
      <c r="BL101" s="191">
        <f t="shared" si="34"/>
        <v>1.7456</v>
      </c>
      <c r="BM101" s="191">
        <f t="shared" si="34"/>
        <v>1.6803999999999999</v>
      </c>
      <c r="BN101" s="191">
        <f t="shared" si="34"/>
        <v>1.5961000000000001</v>
      </c>
      <c r="BO101" s="191">
        <f t="shared" si="34"/>
        <v>1.5768</v>
      </c>
      <c r="BP101" s="191">
        <f t="shared" si="34"/>
        <v>1.5005999999999999</v>
      </c>
      <c r="BQ101" s="191">
        <f t="shared" si="34"/>
        <v>1.5524</v>
      </c>
      <c r="BR101" s="191">
        <f t="shared" si="34"/>
        <v>1.5396000000000001</v>
      </c>
      <c r="BS101" s="191">
        <f t="shared" si="34"/>
        <v>1.4684999999999999</v>
      </c>
      <c r="BT101" s="191">
        <f t="shared" si="34"/>
        <v>1.4489000000000001</v>
      </c>
      <c r="BU101" s="191">
        <f t="shared" ref="BU101:CE101" si="35">BU$15</f>
        <v>1.4473</v>
      </c>
      <c r="BV101" s="191">
        <f t="shared" si="35"/>
        <v>1.4570000000000001</v>
      </c>
      <c r="BW101" s="191">
        <f t="shared" si="35"/>
        <v>1.4767999999999999</v>
      </c>
      <c r="BX101" s="191">
        <f t="shared" si="35"/>
        <v>1.4971000000000001</v>
      </c>
      <c r="BY101" s="191">
        <f t="shared" si="35"/>
        <v>1.4601999999999999</v>
      </c>
      <c r="BZ101" s="191">
        <f t="shared" si="35"/>
        <v>1.4267000000000001</v>
      </c>
      <c r="CA101" s="191">
        <f t="shared" si="35"/>
        <v>1.4097</v>
      </c>
      <c r="CB101" s="191">
        <f t="shared" si="35"/>
        <v>1.4158999999999999</v>
      </c>
      <c r="CC101" s="191">
        <f t="shared" si="35"/>
        <v>1.304</v>
      </c>
      <c r="CD101" s="191">
        <f t="shared" si="35"/>
        <v>1.0116000000000001</v>
      </c>
      <c r="CE101" s="191">
        <f t="shared" si="35"/>
        <v>1</v>
      </c>
    </row>
    <row r="128" spans="2:83" x14ac:dyDescent="0.6">
      <c r="B128" s="33" t="s">
        <v>391</v>
      </c>
      <c r="D128" s="219">
        <f>D$10</f>
        <v>1944</v>
      </c>
      <c r="E128" s="219">
        <f t="shared" ref="E128:BP128" si="36">E$10</f>
        <v>1945</v>
      </c>
      <c r="F128" s="219">
        <f t="shared" si="36"/>
        <v>1946</v>
      </c>
      <c r="G128" s="219">
        <f t="shared" si="36"/>
        <v>1947</v>
      </c>
      <c r="H128" s="219">
        <f t="shared" si="36"/>
        <v>1948</v>
      </c>
      <c r="I128" s="219">
        <f t="shared" si="36"/>
        <v>1949</v>
      </c>
      <c r="J128" s="219">
        <f t="shared" si="36"/>
        <v>1950</v>
      </c>
      <c r="K128" s="219">
        <f t="shared" si="36"/>
        <v>1951</v>
      </c>
      <c r="L128" s="219">
        <f t="shared" si="36"/>
        <v>1952</v>
      </c>
      <c r="M128" s="219">
        <f t="shared" si="36"/>
        <v>1953</v>
      </c>
      <c r="N128" s="219">
        <f t="shared" si="36"/>
        <v>1954</v>
      </c>
      <c r="O128" s="219">
        <f t="shared" si="36"/>
        <v>1955</v>
      </c>
      <c r="P128" s="219">
        <f t="shared" si="36"/>
        <v>1956</v>
      </c>
      <c r="Q128" s="219">
        <f t="shared" si="36"/>
        <v>1957</v>
      </c>
      <c r="R128" s="219">
        <f t="shared" si="36"/>
        <v>1958</v>
      </c>
      <c r="S128" s="219">
        <f t="shared" si="36"/>
        <v>1959</v>
      </c>
      <c r="T128" s="219">
        <f t="shared" si="36"/>
        <v>1960</v>
      </c>
      <c r="U128" s="219">
        <f t="shared" si="36"/>
        <v>1961</v>
      </c>
      <c r="V128" s="219">
        <f t="shared" si="36"/>
        <v>1962</v>
      </c>
      <c r="W128" s="219">
        <f t="shared" si="36"/>
        <v>1963</v>
      </c>
      <c r="X128" s="219">
        <f t="shared" si="36"/>
        <v>1964</v>
      </c>
      <c r="Y128" s="219">
        <f t="shared" si="36"/>
        <v>1965</v>
      </c>
      <c r="Z128" s="219">
        <f t="shared" si="36"/>
        <v>1966</v>
      </c>
      <c r="AA128" s="219">
        <f t="shared" si="36"/>
        <v>1967</v>
      </c>
      <c r="AB128" s="219">
        <f t="shared" si="36"/>
        <v>1968</v>
      </c>
      <c r="AC128" s="219">
        <f t="shared" si="36"/>
        <v>1969</v>
      </c>
      <c r="AD128" s="219">
        <f t="shared" si="36"/>
        <v>1970</v>
      </c>
      <c r="AE128" s="219">
        <f t="shared" si="36"/>
        <v>1971</v>
      </c>
      <c r="AF128" s="219">
        <f t="shared" si="36"/>
        <v>1972</v>
      </c>
      <c r="AG128" s="219">
        <f t="shared" si="36"/>
        <v>1973</v>
      </c>
      <c r="AH128" s="219">
        <f t="shared" si="36"/>
        <v>1974</v>
      </c>
      <c r="AI128" s="219">
        <f t="shared" si="36"/>
        <v>1975</v>
      </c>
      <c r="AJ128" s="219">
        <f t="shared" si="36"/>
        <v>1976</v>
      </c>
      <c r="AK128" s="219">
        <f t="shared" si="36"/>
        <v>1977</v>
      </c>
      <c r="AL128" s="219">
        <f t="shared" si="36"/>
        <v>1978</v>
      </c>
      <c r="AM128" s="219">
        <f t="shared" si="36"/>
        <v>1979</v>
      </c>
      <c r="AN128" s="219">
        <f t="shared" si="36"/>
        <v>1980</v>
      </c>
      <c r="AO128" s="219">
        <f t="shared" si="36"/>
        <v>1981</v>
      </c>
      <c r="AP128" s="219">
        <f t="shared" si="36"/>
        <v>1982</v>
      </c>
      <c r="AQ128" s="219">
        <f t="shared" si="36"/>
        <v>1983</v>
      </c>
      <c r="AR128" s="219">
        <f t="shared" si="36"/>
        <v>1984</v>
      </c>
      <c r="AS128" s="219">
        <f t="shared" si="36"/>
        <v>1985</v>
      </c>
      <c r="AT128" s="219">
        <f t="shared" si="36"/>
        <v>1986</v>
      </c>
      <c r="AU128" s="219">
        <f t="shared" si="36"/>
        <v>1987</v>
      </c>
      <c r="AV128" s="219">
        <f t="shared" si="36"/>
        <v>1988</v>
      </c>
      <c r="AW128" s="219">
        <f t="shared" si="36"/>
        <v>1989</v>
      </c>
      <c r="AX128" s="219">
        <f t="shared" si="36"/>
        <v>1990</v>
      </c>
      <c r="AY128" s="219">
        <f t="shared" si="36"/>
        <v>1991</v>
      </c>
      <c r="AZ128" s="219">
        <f t="shared" si="36"/>
        <v>1992</v>
      </c>
      <c r="BA128" s="219">
        <f t="shared" si="36"/>
        <v>1993</v>
      </c>
      <c r="BB128" s="219">
        <f t="shared" si="36"/>
        <v>1994</v>
      </c>
      <c r="BC128" s="219">
        <f t="shared" si="36"/>
        <v>1995</v>
      </c>
      <c r="BD128" s="219">
        <f t="shared" si="36"/>
        <v>1996</v>
      </c>
      <c r="BE128" s="219">
        <f t="shared" si="36"/>
        <v>1997</v>
      </c>
      <c r="BF128" s="219">
        <f t="shared" si="36"/>
        <v>1998</v>
      </c>
      <c r="BG128" s="219">
        <f t="shared" si="36"/>
        <v>1999</v>
      </c>
      <c r="BH128" s="219">
        <f t="shared" si="36"/>
        <v>2000</v>
      </c>
      <c r="BI128" s="219">
        <f t="shared" si="36"/>
        <v>2001</v>
      </c>
      <c r="BJ128" s="219">
        <f t="shared" si="36"/>
        <v>2002</v>
      </c>
      <c r="BK128" s="219">
        <f t="shared" si="36"/>
        <v>2003</v>
      </c>
      <c r="BL128" s="219">
        <f t="shared" si="36"/>
        <v>2004</v>
      </c>
      <c r="BM128" s="219">
        <f t="shared" si="36"/>
        <v>2005</v>
      </c>
      <c r="BN128" s="219">
        <f t="shared" si="36"/>
        <v>2006</v>
      </c>
      <c r="BO128" s="219">
        <f t="shared" si="36"/>
        <v>2007</v>
      </c>
      <c r="BP128" s="219">
        <f t="shared" si="36"/>
        <v>2008</v>
      </c>
      <c r="BQ128" s="219">
        <f t="shared" ref="BQ128:CE128" si="37">BQ$10</f>
        <v>2009</v>
      </c>
      <c r="BR128" s="219">
        <f t="shared" si="37"/>
        <v>2010</v>
      </c>
      <c r="BS128" s="219">
        <f t="shared" si="37"/>
        <v>2011</v>
      </c>
      <c r="BT128" s="219">
        <f t="shared" si="37"/>
        <v>2012</v>
      </c>
      <c r="BU128" s="219">
        <f t="shared" si="37"/>
        <v>2013</v>
      </c>
      <c r="BV128" s="219">
        <f t="shared" si="37"/>
        <v>2014</v>
      </c>
      <c r="BW128" s="219">
        <f t="shared" si="37"/>
        <v>2015</v>
      </c>
      <c r="BX128" s="219">
        <f t="shared" si="37"/>
        <v>2016</v>
      </c>
      <c r="BY128" s="219">
        <f t="shared" si="37"/>
        <v>2017</v>
      </c>
      <c r="BZ128" s="219">
        <f t="shared" si="37"/>
        <v>2018</v>
      </c>
      <c r="CA128" s="219">
        <f t="shared" si="37"/>
        <v>2019</v>
      </c>
      <c r="CB128" s="219">
        <f t="shared" si="37"/>
        <v>2020</v>
      </c>
      <c r="CC128" s="219">
        <f t="shared" si="37"/>
        <v>2021</v>
      </c>
      <c r="CD128" s="219">
        <f t="shared" si="37"/>
        <v>2022</v>
      </c>
      <c r="CE128" s="219">
        <f t="shared" si="37"/>
        <v>2023</v>
      </c>
    </row>
    <row r="129" spans="2:83" x14ac:dyDescent="0.6">
      <c r="B129" s="1" t="s">
        <v>325</v>
      </c>
      <c r="D129" s="233">
        <f>VLOOKUP(D128,'Preisindizes Strom 2023 Bas.''21'!$B$8:$H$98,6,FALSE)</f>
        <v>5.0999999999999996</v>
      </c>
      <c r="E129" s="233">
        <f>VLOOKUP(E128,'Preisindizes Strom 2023 Bas.''21'!$B$8:$H$98,6,FALSE)</f>
        <v>5.3</v>
      </c>
      <c r="F129" s="233">
        <f>VLOOKUP(F128,'Preisindizes Strom 2023 Bas.''21'!$B$8:$H$98,6,FALSE)</f>
        <v>5.7</v>
      </c>
      <c r="G129" s="233">
        <f>VLOOKUP(G128,'Preisindizes Strom 2023 Bas.''21'!$B$8:$H$98,6,FALSE)</f>
        <v>6.6</v>
      </c>
      <c r="H129" s="233">
        <f>VLOOKUP(H128,'Preisindizes Strom 2023 Bas.''21'!$B$8:$H$98,6,FALSE)</f>
        <v>7.2</v>
      </c>
      <c r="I129" s="233">
        <f>VLOOKUP(I128,'Preisindizes Strom 2023 Bas.''21'!$B$8:$H$98,6,FALSE)</f>
        <v>8.1999999999999993</v>
      </c>
      <c r="J129" s="233">
        <f>VLOOKUP(J128,'Preisindizes Strom 2023 Bas.''21'!$B$8:$H$98,6,FALSE)</f>
        <v>7.8</v>
      </c>
      <c r="K129" s="233">
        <f>VLOOKUP(K128,'Preisindizes Strom 2023 Bas.''21'!$B$8:$H$98,6,FALSE)</f>
        <v>9</v>
      </c>
      <c r="L129" s="233">
        <f>VLOOKUP(L128,'Preisindizes Strom 2023 Bas.''21'!$B$8:$H$98,6,FALSE)</f>
        <v>9.6</v>
      </c>
      <c r="M129" s="233">
        <f>VLOOKUP(M128,'Preisindizes Strom 2023 Bas.''21'!$B$8:$H$98,6,FALSE)</f>
        <v>9.3000000000000007</v>
      </c>
      <c r="N129" s="233">
        <f>VLOOKUP(N128,'Preisindizes Strom 2023 Bas.''21'!$B$8:$H$98,6,FALSE)</f>
        <v>9.3000000000000007</v>
      </c>
      <c r="O129" s="233">
        <f>VLOOKUP(O128,'Preisindizes Strom 2023 Bas.''21'!$B$8:$H$98,6,FALSE)</f>
        <v>9.8000000000000007</v>
      </c>
      <c r="P129" s="233">
        <f>VLOOKUP(P128,'Preisindizes Strom 2023 Bas.''21'!$B$8:$H$98,6,FALSE)</f>
        <v>10.1</v>
      </c>
      <c r="Q129" s="233">
        <f>VLOOKUP(Q128,'Preisindizes Strom 2023 Bas.''21'!$B$8:$H$98,6,FALSE)</f>
        <v>10.5</v>
      </c>
      <c r="R129" s="233">
        <f>VLOOKUP(R128,'Preisindizes Strom 2023 Bas.''21'!$B$8:$H$98,6,FALSE)</f>
        <v>10.8</v>
      </c>
      <c r="S129" s="233">
        <f>VLOOKUP(S128,'Preisindizes Strom 2023 Bas.''21'!$B$8:$H$98,6,FALSE)</f>
        <v>11.1</v>
      </c>
      <c r="T129" s="233">
        <f>VLOOKUP(T128,'Preisindizes Strom 2023 Bas.''21'!$B$8:$H$98,6,FALSE)</f>
        <v>11.9</v>
      </c>
      <c r="U129" s="233">
        <f>VLOOKUP(U128,'Preisindizes Strom 2023 Bas.''21'!$B$8:$H$98,6,FALSE)</f>
        <v>12.7</v>
      </c>
      <c r="V129" s="233">
        <f>VLOOKUP(V128,'Preisindizes Strom 2023 Bas.''21'!$B$8:$H$98,6,FALSE)</f>
        <v>13.6</v>
      </c>
      <c r="W129" s="233">
        <f>VLOOKUP(W128,'Preisindizes Strom 2023 Bas.''21'!$B$8:$H$98,6,FALSE)</f>
        <v>14.3</v>
      </c>
      <c r="X129" s="233">
        <f>VLOOKUP(X128,'Preisindizes Strom 2023 Bas.''21'!$B$8:$H$98,6,FALSE)</f>
        <v>14.8</v>
      </c>
      <c r="Y129" s="233">
        <f>VLOOKUP(Y128,'Preisindizes Strom 2023 Bas.''21'!$B$8:$H$98,6,FALSE)</f>
        <v>15.4</v>
      </c>
      <c r="Z129" s="233">
        <f>VLOOKUP(Z128,'Preisindizes Strom 2023 Bas.''21'!$B$8:$H$98,6,FALSE)</f>
        <v>15.8</v>
      </c>
      <c r="AA129" s="233">
        <f>VLOOKUP(AA128,'Preisindizes Strom 2023 Bas.''21'!$B$8:$H$98,6,FALSE)</f>
        <v>15</v>
      </c>
      <c r="AB129" s="233">
        <f>VLOOKUP(AB128,'Preisindizes Strom 2023 Bas.''21'!$B$8:$H$98,6,FALSE)</f>
        <v>15.8</v>
      </c>
      <c r="AC129" s="233">
        <f>VLOOKUP(AC128,'Preisindizes Strom 2023 Bas.''21'!$B$8:$H$98,6,FALSE)</f>
        <v>17.100000000000001</v>
      </c>
      <c r="AD129" s="233">
        <f>VLOOKUP(AD128,'Preisindizes Strom 2023 Bas.''21'!$B$8:$H$98,6,FALSE)</f>
        <v>20.2</v>
      </c>
      <c r="AE129" s="233">
        <f>VLOOKUP(AE128,'Preisindizes Strom 2023 Bas.''21'!$B$8:$H$98,6,FALSE)</f>
        <v>22.4</v>
      </c>
      <c r="AF129" s="233">
        <f>VLOOKUP(AF128,'Preisindizes Strom 2023 Bas.''21'!$B$8:$H$98,6,FALSE)</f>
        <v>23.5</v>
      </c>
      <c r="AG129" s="233">
        <f>VLOOKUP(AG128,'Preisindizes Strom 2023 Bas.''21'!$B$8:$H$98,6,FALSE)</f>
        <v>24.9</v>
      </c>
      <c r="AH129" s="233">
        <f>VLOOKUP(AH128,'Preisindizes Strom 2023 Bas.''21'!$B$8:$H$98,6,FALSE)</f>
        <v>26.4</v>
      </c>
      <c r="AI129" s="233">
        <f>VLOOKUP(AI128,'Preisindizes Strom 2023 Bas.''21'!$B$8:$H$98,6,FALSE)</f>
        <v>27.1</v>
      </c>
      <c r="AJ129" s="233">
        <f>VLOOKUP(AJ128,'Preisindizes Strom 2023 Bas.''21'!$B$8:$H$98,6,FALSE)</f>
        <v>28.1</v>
      </c>
      <c r="AK129" s="233">
        <f>VLOOKUP(AK128,'Preisindizes Strom 2023 Bas.''21'!$B$8:$H$98,6,FALSE)</f>
        <v>29.3</v>
      </c>
      <c r="AL129" s="233">
        <f>VLOOKUP(AL128,'Preisindizes Strom 2023 Bas.''21'!$B$8:$H$98,6,FALSE)</f>
        <v>30.6</v>
      </c>
      <c r="AM129" s="233">
        <f>VLOOKUP(AM128,'Preisindizes Strom 2023 Bas.''21'!$B$8:$H$98,6,FALSE)</f>
        <v>32.9</v>
      </c>
      <c r="AN129" s="233">
        <f>VLOOKUP(AN128,'Preisindizes Strom 2023 Bas.''21'!$B$8:$H$98,6,FALSE)</f>
        <v>36.200000000000003</v>
      </c>
      <c r="AO129" s="233">
        <f>VLOOKUP(AO128,'Preisindizes Strom 2023 Bas.''21'!$B$8:$H$98,6,FALSE)</f>
        <v>38.4</v>
      </c>
      <c r="AP129" s="233">
        <f>VLOOKUP(AP128,'Preisindizes Strom 2023 Bas.''21'!$B$8:$H$98,6,FALSE)</f>
        <v>40</v>
      </c>
      <c r="AQ129" s="233">
        <f>VLOOKUP(AQ128,'Preisindizes Strom 2023 Bas.''21'!$B$8:$H$98,6,FALSE)</f>
        <v>40.700000000000003</v>
      </c>
      <c r="AR129" s="233">
        <f>VLOOKUP(AR128,'Preisindizes Strom 2023 Bas.''21'!$B$8:$H$98,6,FALSE)</f>
        <v>41.5</v>
      </c>
      <c r="AS129" s="233">
        <f>VLOOKUP(AS128,'Preisindizes Strom 2023 Bas.''21'!$B$8:$H$98,6,FALSE)</f>
        <v>41.8</v>
      </c>
      <c r="AT129" s="233">
        <f>VLOOKUP(AT128,'Preisindizes Strom 2023 Bas.''21'!$B$8:$H$98,6,FALSE)</f>
        <v>42.6</v>
      </c>
      <c r="AU129" s="233">
        <f>VLOOKUP(AU128,'Preisindizes Strom 2023 Bas.''21'!$B$8:$H$98,6,FALSE)</f>
        <v>43.6</v>
      </c>
      <c r="AV129" s="233">
        <f>VLOOKUP(AV128,'Preisindizes Strom 2023 Bas.''21'!$B$8:$H$98,6,FALSE)</f>
        <v>44.6</v>
      </c>
      <c r="AW129" s="233">
        <f>VLOOKUP(AW128,'Preisindizes Strom 2023 Bas.''21'!$B$8:$H$98,6,FALSE)</f>
        <v>46.1</v>
      </c>
      <c r="AX129" s="233">
        <f>VLOOKUP(AX128,'Preisindizes Strom 2023 Bas.''21'!$B$8:$H$98,6,FALSE)</f>
        <v>48.9</v>
      </c>
      <c r="AY129" s="233">
        <f>VLOOKUP(AY128,'Preisindizes Strom 2023 Bas.''21'!$B$8:$H$98,6,FALSE)</f>
        <v>52</v>
      </c>
      <c r="AZ129" s="233">
        <f>VLOOKUP(AZ128,'Preisindizes Strom 2023 Bas.''21'!$B$8:$H$98,6,FALSE)</f>
        <v>55.2</v>
      </c>
      <c r="BA129" s="233">
        <f>VLOOKUP(BA128,'Preisindizes Strom 2023 Bas.''21'!$B$8:$H$98,6,FALSE)</f>
        <v>57.1</v>
      </c>
      <c r="BB129" s="233">
        <f>VLOOKUP(BB128,'Preisindizes Strom 2023 Bas.''21'!$B$8:$H$98,6,FALSE)</f>
        <v>58.3</v>
      </c>
      <c r="BC129" s="233">
        <f>VLOOKUP(BC128,'Preisindizes Strom 2023 Bas.''21'!$B$8:$H$98,6,FALSE)</f>
        <v>59.6</v>
      </c>
      <c r="BD129" s="233">
        <f>VLOOKUP(BD128,'Preisindizes Strom 2023 Bas.''21'!$B$8:$H$98,6,FALSE)</f>
        <v>59.8</v>
      </c>
      <c r="BE129" s="233">
        <f>VLOOKUP(BE128,'Preisindizes Strom 2023 Bas.''21'!$B$8:$H$98,6,FALSE)</f>
        <v>59.4</v>
      </c>
      <c r="BF129" s="233">
        <f>VLOOKUP(BF128,'Preisindizes Strom 2023 Bas.''21'!$B$8:$H$98,6,FALSE)</f>
        <v>59.1</v>
      </c>
      <c r="BG129" s="233">
        <f>VLOOKUP(BG128,'Preisindizes Strom 2023 Bas.''21'!$B$8:$H$98,6,FALSE)</f>
        <v>58.8</v>
      </c>
      <c r="BH129" s="233">
        <f>VLOOKUP(BH128,'Preisindizes Strom 2023 Bas.''21'!$B$8:$H$98,6,FALSE)</f>
        <v>59.2</v>
      </c>
      <c r="BI129" s="233">
        <f>VLOOKUP(BI128,'Preisindizes Strom 2023 Bas.''21'!$B$8:$H$98,6,FALSE)</f>
        <v>59.4</v>
      </c>
      <c r="BJ129" s="233">
        <f>VLOOKUP(BJ128,'Preisindizes Strom 2023 Bas.''21'!$B$8:$H$98,6,FALSE)</f>
        <v>59.6</v>
      </c>
      <c r="BK129" s="233">
        <f>VLOOKUP(BK128,'Preisindizes Strom 2023 Bas.''21'!$B$8:$H$98,6,FALSE)</f>
        <v>59.7</v>
      </c>
      <c r="BL129" s="233">
        <f>VLOOKUP(BL128,'Preisindizes Strom 2023 Bas.''21'!$B$8:$H$98,6,FALSE)</f>
        <v>60.6</v>
      </c>
      <c r="BM129" s="233">
        <f>VLOOKUP(BM128,'Preisindizes Strom 2023 Bas.''21'!$B$8:$H$98,6,FALSE)</f>
        <v>61.9</v>
      </c>
      <c r="BN129" s="233">
        <f>VLOOKUP(BN128,'Preisindizes Strom 2023 Bas.''21'!$B$8:$H$98,6,FALSE)</f>
        <v>63.3</v>
      </c>
      <c r="BO129" s="233">
        <f>VLOOKUP(BO128,'Preisindizes Strom 2023 Bas.''21'!$B$8:$H$98,6,FALSE)</f>
        <v>66.099999999999994</v>
      </c>
      <c r="BP129" s="233">
        <f>VLOOKUP(BP128,'Preisindizes Strom 2023 Bas.''21'!$B$8:$H$98,6,FALSE)</f>
        <v>68.5</v>
      </c>
      <c r="BQ129" s="233">
        <f>VLOOKUP(BQ128,'Preisindizes Strom 2023 Bas.''21'!$B$8:$H$98,6,FALSE)</f>
        <v>69.3</v>
      </c>
      <c r="BR129" s="233">
        <f>VLOOKUP(BR128,'Preisindizes Strom 2023 Bas.''21'!$B$8:$H$98,6,FALSE)</f>
        <v>70</v>
      </c>
      <c r="BS129" s="233">
        <f>VLOOKUP(BS128,'Preisindizes Strom 2023 Bas.''21'!$B$8:$H$98,6,FALSE)</f>
        <v>72.2</v>
      </c>
      <c r="BT129" s="233">
        <f>VLOOKUP(BT128,'Preisindizes Strom 2023 Bas.''21'!$B$8:$H$98,6,FALSE)</f>
        <v>74.099999999999994</v>
      </c>
      <c r="BU129" s="233">
        <f>VLOOKUP(BU128,'Preisindizes Strom 2023 Bas.''21'!$B$8:$H$98,6,FALSE)</f>
        <v>75.5</v>
      </c>
      <c r="BV129" s="233">
        <f>VLOOKUP(BV128,'Preisindizes Strom 2023 Bas.''21'!$B$8:$H$98,6,FALSE)</f>
        <v>76.8</v>
      </c>
      <c r="BW129" s="233">
        <f>VLOOKUP(BW128,'Preisindizes Strom 2023 Bas.''21'!$B$8:$H$98,6,FALSE)</f>
        <v>78.099999999999994</v>
      </c>
      <c r="BX129" s="233">
        <f>VLOOKUP(BX128,'Preisindizes Strom 2023 Bas.''21'!$B$8:$H$98,6,FALSE)</f>
        <v>79.7</v>
      </c>
      <c r="BY129" s="233">
        <f>VLOOKUP(BY128,'Preisindizes Strom 2023 Bas.''21'!$B$8:$H$98,6,FALSE)</f>
        <v>82.4</v>
      </c>
      <c r="BZ129" s="233">
        <f>VLOOKUP(BZ128,'Preisindizes Strom 2023 Bas.''21'!$B$8:$H$98,6,FALSE)</f>
        <v>86.1</v>
      </c>
      <c r="CA129" s="233">
        <f>VLOOKUP(CA128,'Preisindizes Strom 2023 Bas.''21'!$B$8:$H$98,6,FALSE)</f>
        <v>89.9</v>
      </c>
      <c r="CB129" s="233">
        <f>VLOOKUP(CB128,'Preisindizes Strom 2023 Bas.''21'!$B$8:$H$98,6,FALSE)</f>
        <v>92.4</v>
      </c>
      <c r="CC129" s="233">
        <f>VLOOKUP(CC128,'Preisindizes Strom 2023 Bas.''21'!$B$8:$H$98,6,FALSE)</f>
        <v>100</v>
      </c>
      <c r="CD129" s="233">
        <f>VLOOKUP(CD128,'Preisindizes Strom 2023 Bas.''21'!$B$8:$H$98,6,FALSE)</f>
        <v>117.2</v>
      </c>
      <c r="CE129" s="233">
        <f>VLOOKUP(CE128,'Preisindizes Strom 2023 Bas.''21'!$B$8:$H$98,6,FALSE)</f>
        <v>127</v>
      </c>
    </row>
    <row r="130" spans="2:83" x14ac:dyDescent="0.6">
      <c r="B130" s="1" t="s">
        <v>326</v>
      </c>
      <c r="E130" s="233"/>
      <c r="F130" s="233"/>
      <c r="G130" s="233"/>
      <c r="H130" s="233"/>
      <c r="I130" s="233"/>
      <c r="J130" s="233"/>
      <c r="K130" s="233"/>
      <c r="L130" s="233"/>
      <c r="M130" s="233"/>
      <c r="N130" s="233"/>
      <c r="O130" s="233"/>
      <c r="P130" s="233"/>
      <c r="Q130" s="233"/>
      <c r="R130" s="233">
        <f>IF(ISNA(VLOOKUP(R128,'Preisindizes Strom 2023 Bas.''21'!$J$8:$R$82,8,FALSE)),0,VLOOKUP(R128,'Preisindizes Strom 2023 Bas.''21'!$J$8:$R$82,8,FALSE))</f>
        <v>39</v>
      </c>
      <c r="S130" s="233">
        <f>IF(ISNA(VLOOKUP(S128,'Preisindizes Strom 2023 Bas.''21'!$J$8:$R$82,8,FALSE)),0,VLOOKUP(S128,'Preisindizes Strom 2023 Bas.''21'!$J$8:$R$82,8,FALSE))</f>
        <v>40.4</v>
      </c>
      <c r="T130" s="233">
        <f>IF(ISNA(VLOOKUP(T128,'Preisindizes Strom 2023 Bas.''21'!$J$8:$R$82,8,FALSE)),0,VLOOKUP(T128,'Preisindizes Strom 2023 Bas.''21'!$J$8:$R$82,8,FALSE))</f>
        <v>41.6</v>
      </c>
      <c r="U130" s="233">
        <f>IF(ISNA(VLOOKUP(U128,'Preisindizes Strom 2023 Bas.''21'!$J$8:$R$82,8,FALSE)),0,VLOOKUP(U128,'Preisindizes Strom 2023 Bas.''21'!$J$8:$R$82,8,FALSE))</f>
        <v>41</v>
      </c>
      <c r="V130" s="233">
        <f>IF(ISNA(VLOOKUP(V128,'Preisindizes Strom 2023 Bas.''21'!$J$8:$R$82,8,FALSE)),0,VLOOKUP(V128,'Preisindizes Strom 2023 Bas.''21'!$J$8:$R$82,8,FALSE))</f>
        <v>41.8</v>
      </c>
      <c r="W130" s="233">
        <f>IF(ISNA(VLOOKUP(W128,'Preisindizes Strom 2023 Bas.''21'!$J$8:$R$82,8,FALSE)),0,VLOOKUP(W128,'Preisindizes Strom 2023 Bas.''21'!$J$8:$R$82,8,FALSE))</f>
        <v>42.2</v>
      </c>
      <c r="X130" s="233">
        <f>IF(ISNA(VLOOKUP(X128,'Preisindizes Strom 2023 Bas.''21'!$J$8:$R$82,8,FALSE)),0,VLOOKUP(X128,'Preisindizes Strom 2023 Bas.''21'!$J$8:$R$82,8,FALSE))</f>
        <v>46</v>
      </c>
      <c r="Y130" s="233">
        <f>IF(ISNA(VLOOKUP(Y128,'Preisindizes Strom 2023 Bas.''21'!$J$8:$R$82,8,FALSE)),0,VLOOKUP(Y128,'Preisindizes Strom 2023 Bas.''21'!$J$8:$R$82,8,FALSE))</f>
        <v>49.1</v>
      </c>
      <c r="Z130" s="233">
        <f>IF(ISNA(VLOOKUP(Z128,'Preisindizes Strom 2023 Bas.''21'!$J$8:$R$82,8,FALSE)),0,VLOOKUP(Z128,'Preisindizes Strom 2023 Bas.''21'!$J$8:$R$82,8,FALSE))</f>
        <v>52.5</v>
      </c>
      <c r="AA130" s="233">
        <f>IF(ISNA(VLOOKUP(AA128,'Preisindizes Strom 2023 Bas.''21'!$J$8:$R$82,8,FALSE)),0,VLOOKUP(AA128,'Preisindizes Strom 2023 Bas.''21'!$J$8:$R$82,8,FALSE))</f>
        <v>47.7</v>
      </c>
      <c r="AB130" s="233">
        <f>IF(ISNA(VLOOKUP(AB128,'Preisindizes Strom 2023 Bas.''21'!$J$8:$R$82,8,FALSE)),0,VLOOKUP(AB128,'Preisindizes Strom 2023 Bas.''21'!$J$8:$R$82,8,FALSE))</f>
        <v>47.8</v>
      </c>
      <c r="AC130" s="233">
        <f>IF(ISNA(VLOOKUP(AC128,'Preisindizes Strom 2023 Bas.''21'!$J$8:$R$82,8,FALSE)),0,VLOOKUP(AC128,'Preisindizes Strom 2023 Bas.''21'!$J$8:$R$82,8,FALSE))</f>
        <v>50</v>
      </c>
      <c r="AD130" s="233">
        <f>IF(ISNA(VLOOKUP(AD128,'Preisindizes Strom 2023 Bas.''21'!$J$8:$R$82,8,FALSE)),0,VLOOKUP(AD128,'Preisindizes Strom 2023 Bas.''21'!$J$8:$R$82,8,FALSE))</f>
        <v>53.5</v>
      </c>
      <c r="AE130" s="233">
        <f>IF(ISNA(VLOOKUP(AE128,'Preisindizes Strom 2023 Bas.''21'!$J$8:$R$82,8,FALSE)),0,VLOOKUP(AE128,'Preisindizes Strom 2023 Bas.''21'!$J$8:$R$82,8,FALSE))</f>
        <v>51.7</v>
      </c>
      <c r="AF130" s="233">
        <f>IF(ISNA(VLOOKUP(AF128,'Preisindizes Strom 2023 Bas.''21'!$J$8:$R$82,8,FALSE)),0,VLOOKUP(AF128,'Preisindizes Strom 2023 Bas.''21'!$J$8:$R$82,8,FALSE))</f>
        <v>51.9</v>
      </c>
      <c r="AG130" s="233">
        <f>IF(ISNA(VLOOKUP(AG128,'Preisindizes Strom 2023 Bas.''21'!$J$8:$R$82,8,FALSE)),0,VLOOKUP(AG128,'Preisindizes Strom 2023 Bas.''21'!$J$8:$R$82,8,FALSE))</f>
        <v>54.7</v>
      </c>
      <c r="AH130" s="233">
        <f>IF(ISNA(VLOOKUP(AH128,'Preisindizes Strom 2023 Bas.''21'!$J$8:$R$82,8,FALSE)),0,VLOOKUP(AH128,'Preisindizes Strom 2023 Bas.''21'!$J$8:$R$82,8,FALSE))</f>
        <v>58</v>
      </c>
      <c r="AI130" s="233">
        <f>IF(ISNA(VLOOKUP(AI128,'Preisindizes Strom 2023 Bas.''21'!$J$8:$R$82,8,FALSE)),0,VLOOKUP(AI128,'Preisindizes Strom 2023 Bas.''21'!$J$8:$R$82,8,FALSE))</f>
        <v>55</v>
      </c>
      <c r="AJ130" s="233">
        <f>IF(ISNA(VLOOKUP(AJ128,'Preisindizes Strom 2023 Bas.''21'!$J$8:$R$82,8,FALSE)),0,VLOOKUP(AJ128,'Preisindizes Strom 2023 Bas.''21'!$J$8:$R$82,8,FALSE))</f>
        <v>56.3</v>
      </c>
      <c r="AK130" s="233">
        <f>IF(ISNA(VLOOKUP(AK128,'Preisindizes Strom 2023 Bas.''21'!$J$8:$R$82,8,FALSE)),0,VLOOKUP(AK128,'Preisindizes Strom 2023 Bas.''21'!$J$8:$R$82,8,FALSE))</f>
        <v>56.7</v>
      </c>
      <c r="AL130" s="233">
        <f>IF(ISNA(VLOOKUP(AL128,'Preisindizes Strom 2023 Bas.''21'!$J$8:$R$82,8,FALSE)),0,VLOOKUP(AL128,'Preisindizes Strom 2023 Bas.''21'!$J$8:$R$82,8,FALSE))</f>
        <v>57.9</v>
      </c>
      <c r="AM130" s="233">
        <f>IF(ISNA(VLOOKUP(AM128,'Preisindizes Strom 2023 Bas.''21'!$J$8:$R$82,8,FALSE)),0,VLOOKUP(AM128,'Preisindizes Strom 2023 Bas.''21'!$J$8:$R$82,8,FALSE))</f>
        <v>62.9</v>
      </c>
      <c r="AN130" s="233">
        <f>IF(ISNA(VLOOKUP(AN128,'Preisindizes Strom 2023 Bas.''21'!$J$8:$R$82,8,FALSE)),0,VLOOKUP(AN128,'Preisindizes Strom 2023 Bas.''21'!$J$8:$R$82,8,FALSE))</f>
        <v>68.599999999999994</v>
      </c>
      <c r="AO130" s="233">
        <f>IF(ISNA(VLOOKUP(AO128,'Preisindizes Strom 2023 Bas.''21'!$J$8:$R$82,8,FALSE)),0,VLOOKUP(AO128,'Preisindizes Strom 2023 Bas.''21'!$J$8:$R$82,8,FALSE))</f>
        <v>71.099999999999994</v>
      </c>
      <c r="AP130" s="233">
        <f>IF(ISNA(VLOOKUP(AP128,'Preisindizes Strom 2023 Bas.''21'!$J$8:$R$82,8,FALSE)),0,VLOOKUP(AP128,'Preisindizes Strom 2023 Bas.''21'!$J$8:$R$82,8,FALSE))</f>
        <v>71.2</v>
      </c>
      <c r="AQ130" s="233">
        <f>IF(ISNA(VLOOKUP(AQ128,'Preisindizes Strom 2023 Bas.''21'!$J$8:$R$82,8,FALSE)),0,VLOOKUP(AQ128,'Preisindizes Strom 2023 Bas.''21'!$J$8:$R$82,8,FALSE))</f>
        <v>73.3</v>
      </c>
      <c r="AR130" s="233">
        <f>IF(ISNA(VLOOKUP(AR128,'Preisindizes Strom 2023 Bas.''21'!$J$8:$R$82,8,FALSE)),0,VLOOKUP(AR128,'Preisindizes Strom 2023 Bas.''21'!$J$8:$R$82,8,FALSE))</f>
        <v>74.900000000000006</v>
      </c>
      <c r="AS130" s="233">
        <f>IF(ISNA(VLOOKUP(AS128,'Preisindizes Strom 2023 Bas.''21'!$J$8:$R$82,8,FALSE)),0,VLOOKUP(AS128,'Preisindizes Strom 2023 Bas.''21'!$J$8:$R$82,8,FALSE))</f>
        <v>76</v>
      </c>
      <c r="AT130" s="233">
        <f>IF(ISNA(VLOOKUP(AT128,'Preisindizes Strom 2023 Bas.''21'!$J$8:$R$82,8,FALSE)),0,VLOOKUP(AT128,'Preisindizes Strom 2023 Bas.''21'!$J$8:$R$82,8,FALSE))</f>
        <v>74.900000000000006</v>
      </c>
      <c r="AU130" s="233">
        <f>IF(ISNA(VLOOKUP(AU128,'Preisindizes Strom 2023 Bas.''21'!$J$8:$R$82,8,FALSE)),0,VLOOKUP(AU128,'Preisindizes Strom 2023 Bas.''21'!$J$8:$R$82,8,FALSE))</f>
        <v>75.8</v>
      </c>
      <c r="AV130" s="233">
        <f>IF(ISNA(VLOOKUP(AV128,'Preisindizes Strom 2023 Bas.''21'!$J$8:$R$82,8,FALSE)),0,VLOOKUP(AV128,'Preisindizes Strom 2023 Bas.''21'!$J$8:$R$82,8,FALSE))</f>
        <v>79.2</v>
      </c>
      <c r="AW130" s="233">
        <f>IF(ISNA(VLOOKUP(AW128,'Preisindizes Strom 2023 Bas.''21'!$J$8:$R$82,8,FALSE)),0,VLOOKUP(AW128,'Preisindizes Strom 2023 Bas.''21'!$J$8:$R$82,8,FALSE))</f>
        <v>81.599999999999994</v>
      </c>
      <c r="AX130" s="233">
        <f>IF(ISNA(VLOOKUP(AX128,'Preisindizes Strom 2023 Bas.''21'!$J$8:$R$82,8,FALSE)),0,VLOOKUP(AX128,'Preisindizes Strom 2023 Bas.''21'!$J$8:$R$82,8,FALSE))</f>
        <v>81.2</v>
      </c>
      <c r="AY130" s="233">
        <f>IF(ISNA(VLOOKUP(AY128,'Preisindizes Strom 2023 Bas.''21'!$J$8:$R$82,8,FALSE)),0,VLOOKUP(AY128,'Preisindizes Strom 2023 Bas.''21'!$J$8:$R$82,8,FALSE))</f>
        <v>83.4</v>
      </c>
      <c r="AZ130" s="233">
        <f>IF(ISNA(VLOOKUP(AZ128,'Preisindizes Strom 2023 Bas.''21'!$J$8:$R$82,8,FALSE)),0,VLOOKUP(AZ128,'Preisindizes Strom 2023 Bas.''21'!$J$8:$R$82,8,FALSE))</f>
        <v>84.6</v>
      </c>
      <c r="BA130" s="233">
        <f>IF(ISNA(VLOOKUP(BA128,'Preisindizes Strom 2023 Bas.''21'!$J$8:$R$82,8,FALSE)),0,VLOOKUP(BA128,'Preisindizes Strom 2023 Bas.''21'!$J$8:$R$82,8,FALSE))</f>
        <v>83.5</v>
      </c>
      <c r="BB130" s="233">
        <f>IF(ISNA(VLOOKUP(BB128,'Preisindizes Strom 2023 Bas.''21'!$J$8:$R$82,8,FALSE)),0,VLOOKUP(BB128,'Preisindizes Strom 2023 Bas.''21'!$J$8:$R$82,8,FALSE))</f>
        <v>82.6</v>
      </c>
      <c r="BC130" s="233">
        <f>IF(ISNA(VLOOKUP(BC128,'Preisindizes Strom 2023 Bas.''21'!$J$8:$R$82,8,FALSE)),0,VLOOKUP(BC128,'Preisindizes Strom 2023 Bas.''21'!$J$8:$R$82,8,FALSE))</f>
        <v>81.5</v>
      </c>
      <c r="BD130" s="233">
        <f>IF(ISNA(VLOOKUP(BD128,'Preisindizes Strom 2023 Bas.''21'!$J$8:$R$82,8,FALSE)),0,VLOOKUP(BD128,'Preisindizes Strom 2023 Bas.''21'!$J$8:$R$82,8,FALSE))</f>
        <v>77.900000000000006</v>
      </c>
      <c r="BE130" s="233">
        <f>IF(ISNA(VLOOKUP(BE128,'Preisindizes Strom 2023 Bas.''21'!$J$8:$R$82,8,FALSE)),0,VLOOKUP(BE128,'Preisindizes Strom 2023 Bas.''21'!$J$8:$R$82,8,FALSE))</f>
        <v>74.400000000000006</v>
      </c>
      <c r="BF130" s="233">
        <f>IF(ISNA(VLOOKUP(BF128,'Preisindizes Strom 2023 Bas.''21'!$J$8:$R$82,8,FALSE)),0,VLOOKUP(BF128,'Preisindizes Strom 2023 Bas.''21'!$J$8:$R$82,8,FALSE))</f>
        <v>72.8</v>
      </c>
      <c r="BG130" s="233">
        <f>IF(ISNA(VLOOKUP(BG128,'Preisindizes Strom 2023 Bas.''21'!$J$8:$R$82,8,FALSE)),0,VLOOKUP(BG128,'Preisindizes Strom 2023 Bas.''21'!$J$8:$R$82,8,FALSE))</f>
        <v>72.2</v>
      </c>
      <c r="BH130" s="233">
        <f>IF(ISNA(VLOOKUP(BH128,'Preisindizes Strom 2023 Bas.''21'!$J$8:$R$82,8,FALSE)),0,VLOOKUP(BH128,'Preisindizes Strom 2023 Bas.''21'!$J$8:$R$82,8,FALSE))</f>
        <v>74.400000000000006</v>
      </c>
      <c r="BI130" s="233">
        <f>IF(ISNA(VLOOKUP(BI128,'Preisindizes Strom 2023 Bas.''21'!$J$8:$R$82,8,FALSE)),0,VLOOKUP(BI128,'Preisindizes Strom 2023 Bas.''21'!$J$8:$R$82,8,FALSE))</f>
        <v>74</v>
      </c>
      <c r="BJ130" s="233">
        <f>IF(ISNA(VLOOKUP(BJ128,'Preisindizes Strom 2023 Bas.''21'!$J$8:$R$82,8,FALSE)),0,VLOOKUP(BJ128,'Preisindizes Strom 2023 Bas.''21'!$J$8:$R$82,8,FALSE))</f>
        <v>73.3</v>
      </c>
      <c r="BK130" s="233">
        <f>IF(ISNA(VLOOKUP(BK128,'Preisindizes Strom 2023 Bas.''21'!$J$8:$R$82,8,FALSE)),0,VLOOKUP(BK128,'Preisindizes Strom 2023 Bas.''21'!$J$8:$R$82,8,FALSE))</f>
        <v>72.400000000000006</v>
      </c>
      <c r="BL130" s="233">
        <f>IF(ISNA(VLOOKUP(BL128,'Preisindizes Strom 2023 Bas.''21'!$J$8:$R$82,8,FALSE)),0,VLOOKUP(BL128,'Preisindizes Strom 2023 Bas.''21'!$J$8:$R$82,8,FALSE))</f>
        <v>72.3</v>
      </c>
      <c r="BM130" s="233">
        <f>IF(ISNA(VLOOKUP(BM128,'Preisindizes Strom 2023 Bas.''21'!$J$8:$R$82,8,FALSE)),0,VLOOKUP(BM128,'Preisindizes Strom 2023 Bas.''21'!$J$8:$R$82,8,FALSE))</f>
        <v>71.8</v>
      </c>
      <c r="BN130" s="233">
        <f>IF(ISNA(VLOOKUP(BN128,'Preisindizes Strom 2023 Bas.''21'!$J$8:$R$82,8,FALSE)),0,VLOOKUP(BN128,'Preisindizes Strom 2023 Bas.''21'!$J$8:$R$82,8,FALSE))</f>
        <v>74.599999999999994</v>
      </c>
      <c r="BO130" s="233">
        <f>IF(ISNA(VLOOKUP(BO128,'Preisindizes Strom 2023 Bas.''21'!$J$8:$R$82,8,FALSE)),0,VLOOKUP(BO128,'Preisindizes Strom 2023 Bas.''21'!$J$8:$R$82,8,FALSE))</f>
        <v>76.599999999999994</v>
      </c>
      <c r="BP130" s="233">
        <f>IF(ISNA(VLOOKUP(BP128,'Preisindizes Strom 2023 Bas.''21'!$J$8:$R$82,8,FALSE)),0,VLOOKUP(BP128,'Preisindizes Strom 2023 Bas.''21'!$J$8:$R$82,8,FALSE))</f>
        <v>77.099999999999994</v>
      </c>
      <c r="BQ130" s="233">
        <f>IF(ISNA(VLOOKUP(BQ128,'Preisindizes Strom 2023 Bas.''21'!$J$8:$R$82,8,FALSE)),0,VLOOKUP(BQ128,'Preisindizes Strom 2023 Bas.''21'!$J$8:$R$82,8,FALSE))</f>
        <v>75.7</v>
      </c>
      <c r="BR130" s="233">
        <f>IF(ISNA(VLOOKUP(BR128,'Preisindizes Strom 2023 Bas.''21'!$J$8:$R$82,8,FALSE)),0,VLOOKUP(BR128,'Preisindizes Strom 2023 Bas.''21'!$J$8:$R$82,8,FALSE))</f>
        <v>76.3</v>
      </c>
      <c r="BS130" s="233">
        <f>IF(ISNA(VLOOKUP(BS128,'Preisindizes Strom 2023 Bas.''21'!$J$8:$R$82,8,FALSE)),0,VLOOKUP(BS128,'Preisindizes Strom 2023 Bas.''21'!$J$8:$R$82,8,FALSE))</f>
        <v>80.400000000000006</v>
      </c>
      <c r="BT130" s="233">
        <f>IF(ISNA(VLOOKUP(BT128,'Preisindizes Strom 2023 Bas.''21'!$J$8:$R$82,8,FALSE)),0,VLOOKUP(BT128,'Preisindizes Strom 2023 Bas.''21'!$J$8:$R$82,8,FALSE))</f>
        <v>81.400000000000006</v>
      </c>
      <c r="BU130" s="233">
        <f>IF(ISNA(VLOOKUP(BU128,'Preisindizes Strom 2023 Bas.''21'!$J$8:$R$82,8,FALSE)),0,VLOOKUP(BU128,'Preisindizes Strom 2023 Bas.''21'!$J$8:$R$82,8,FALSE))</f>
        <v>81</v>
      </c>
      <c r="BV130" s="233">
        <f>IF(ISNA(VLOOKUP(BV128,'Preisindizes Strom 2023 Bas.''21'!$J$8:$R$82,8,FALSE)),0,VLOOKUP(BV128,'Preisindizes Strom 2023 Bas.''21'!$J$8:$R$82,8,FALSE))</f>
        <v>81.099999999999994</v>
      </c>
      <c r="BW130" s="233">
        <f>IF(ISNA(VLOOKUP(BW128,'Preisindizes Strom 2023 Bas.''21'!$J$8:$R$82,8,FALSE)),0,VLOOKUP(BW128,'Preisindizes Strom 2023 Bas.''21'!$J$8:$R$82,8,FALSE))</f>
        <v>83.7</v>
      </c>
      <c r="BX130" s="233">
        <f>IF(ISNA(VLOOKUP(BX128,'Preisindizes Strom 2023 Bas.''21'!$J$8:$R$82,8,FALSE)),0,VLOOKUP(BX128,'Preisindizes Strom 2023 Bas.''21'!$J$8:$R$82,8,FALSE))</f>
        <v>83.5</v>
      </c>
      <c r="BY130" s="233">
        <f>IF(ISNA(VLOOKUP(BY128,'Preisindizes Strom 2023 Bas.''21'!$J$8:$R$82,8,FALSE)),0,VLOOKUP(BY128,'Preisindizes Strom 2023 Bas.''21'!$J$8:$R$82,8,FALSE))</f>
        <v>85.8</v>
      </c>
      <c r="BZ130" s="233">
        <f>IF(ISNA(VLOOKUP(BZ128,'Preisindizes Strom 2023 Bas.''21'!$J$8:$R$82,8,FALSE)),0,VLOOKUP(BZ128,'Preisindizes Strom 2023 Bas.''21'!$J$8:$R$82,8,FALSE))</f>
        <v>89.5</v>
      </c>
      <c r="CA130" s="233">
        <f>IF(ISNA(VLOOKUP(CA128,'Preisindizes Strom 2023 Bas.''21'!$J$8:$R$82,8,FALSE)),0,VLOOKUP(CA128,'Preisindizes Strom 2023 Bas.''21'!$J$8:$R$82,8,FALSE))</f>
        <v>93.1</v>
      </c>
      <c r="CB130" s="233">
        <f>IF(ISNA(VLOOKUP(CB128,'Preisindizes Strom 2023 Bas.''21'!$J$8:$R$82,8,FALSE)),0,VLOOKUP(CB128,'Preisindizes Strom 2023 Bas.''21'!$J$8:$R$82,8,FALSE))</f>
        <v>94.7</v>
      </c>
      <c r="CC130" s="233">
        <f>IF(ISNA(VLOOKUP(CC128,'Preisindizes Strom 2023 Bas.''21'!$J$8:$R$82,8,FALSE)),0,VLOOKUP(CC128,'Preisindizes Strom 2023 Bas.''21'!$J$8:$R$82,8,FALSE))</f>
        <v>100</v>
      </c>
      <c r="CD130" s="233">
        <f>IF(ISNA(VLOOKUP(CD128,'Preisindizes Strom 2023 Bas.''21'!$J$8:$R$82,8,FALSE)),0,VLOOKUP(CD128,'Preisindizes Strom 2023 Bas.''21'!$J$8:$R$82,8,FALSE))</f>
        <v>117.2</v>
      </c>
      <c r="CE130" s="233">
        <f>IF(ISNA(VLOOKUP(CE128,'Preisindizes Strom 2023 Bas.''21'!$J$8:$R$82,8,FALSE)),0,VLOOKUP(CE128,'Preisindizes Strom 2023 Bas.''21'!$J$8:$R$82,8,FALSE))</f>
        <v>124.6</v>
      </c>
    </row>
    <row r="131" spans="2:83" x14ac:dyDescent="0.6">
      <c r="B131" s="1" t="s">
        <v>327</v>
      </c>
      <c r="E131" s="233"/>
      <c r="F131" s="233"/>
      <c r="G131" s="233"/>
      <c r="H131" s="233"/>
      <c r="I131" s="233"/>
      <c r="J131" s="233"/>
      <c r="K131" s="233"/>
      <c r="L131" s="233"/>
      <c r="M131" s="233"/>
      <c r="N131" s="233"/>
      <c r="O131" s="233"/>
      <c r="P131" s="233"/>
      <c r="Q131" s="233"/>
      <c r="R131" s="233">
        <f>IF(ISNA(VLOOKUP(R128,'Preisindizes Strom 2023 Bas.''21'!$T$8:$AE$82,11,FALSE)),0,VLOOKUP(R128,'Preisindizes Strom 2023 Bas.''21'!$T$8:$AE$82,11,FALSE))</f>
        <v>33.200000000000003</v>
      </c>
      <c r="S131" s="233">
        <f>IF(ISNA(VLOOKUP(S128,'Preisindizes Strom 2023 Bas.''21'!$T$8:$AE$82,11,FALSE)),0,VLOOKUP(S128,'Preisindizes Strom 2023 Bas.''21'!$T$8:$AE$82,11,FALSE))</f>
        <v>33.9</v>
      </c>
      <c r="T131" s="233">
        <f>IF(ISNA(VLOOKUP(T128,'Preisindizes Strom 2023 Bas.''21'!$T$8:$AE$82,11,FALSE)),0,VLOOKUP(T128,'Preisindizes Strom 2023 Bas.''21'!$T$8:$AE$82,11,FALSE))</f>
        <v>35.299999999999997</v>
      </c>
      <c r="U131" s="233">
        <f>IF(ISNA(VLOOKUP(U128,'Preisindizes Strom 2023 Bas.''21'!$T$8:$AE$82,11,FALSE)),0,VLOOKUP(U128,'Preisindizes Strom 2023 Bas.''21'!$T$8:$AE$82,11,FALSE))</f>
        <v>36</v>
      </c>
      <c r="V131" s="233">
        <f>IF(ISNA(VLOOKUP(V128,'Preisindizes Strom 2023 Bas.''21'!$T$8:$AE$82,11,FALSE)),0,VLOOKUP(V128,'Preisindizes Strom 2023 Bas.''21'!$T$8:$AE$82,11,FALSE))</f>
        <v>36.700000000000003</v>
      </c>
      <c r="W131" s="233">
        <f>IF(ISNA(VLOOKUP(W128,'Preisindizes Strom 2023 Bas.''21'!$T$8:$AE$82,11,FALSE)),0,VLOOKUP(W128,'Preisindizes Strom 2023 Bas.''21'!$T$8:$AE$82,11,FALSE))</f>
        <v>36.299999999999997</v>
      </c>
      <c r="X131" s="233">
        <f>IF(ISNA(VLOOKUP(X128,'Preisindizes Strom 2023 Bas.''21'!$T$8:$AE$82,11,FALSE)),0,VLOOKUP(X128,'Preisindizes Strom 2023 Bas.''21'!$T$8:$AE$82,11,FALSE))</f>
        <v>37.799999999999997</v>
      </c>
      <c r="Y131" s="233">
        <f>IF(ISNA(VLOOKUP(Y128,'Preisindizes Strom 2023 Bas.''21'!$T$8:$AE$82,11,FALSE)),0,VLOOKUP(Y128,'Preisindizes Strom 2023 Bas.''21'!$T$8:$AE$82,11,FALSE))</f>
        <v>39.4</v>
      </c>
      <c r="Z131" s="233">
        <f>IF(ISNA(VLOOKUP(Z128,'Preisindizes Strom 2023 Bas.''21'!$T$8:$AE$82,11,FALSE)),0,VLOOKUP(Z128,'Preisindizes Strom 2023 Bas.''21'!$T$8:$AE$82,11,FALSE))</f>
        <v>41.9</v>
      </c>
      <c r="AA131" s="233">
        <f>IF(ISNA(VLOOKUP(AA128,'Preisindizes Strom 2023 Bas.''21'!$T$8:$AE$82,11,FALSE)),0,VLOOKUP(AA128,'Preisindizes Strom 2023 Bas.''21'!$T$8:$AE$82,11,FALSE))</f>
        <v>37.9</v>
      </c>
      <c r="AB131" s="233">
        <f>IF(ISNA(VLOOKUP(AB128,'Preisindizes Strom 2023 Bas.''21'!$T$8:$AE$82,11,FALSE)),0,VLOOKUP(AB128,'Preisindizes Strom 2023 Bas.''21'!$T$8:$AE$82,11,FALSE))</f>
        <v>37.299999999999997</v>
      </c>
      <c r="AC131" s="233">
        <f>IF(ISNA(VLOOKUP(AC128,'Preisindizes Strom 2023 Bas.''21'!$T$8:$AE$82,11,FALSE)),0,VLOOKUP(AC128,'Preisindizes Strom 2023 Bas.''21'!$T$8:$AE$82,11,FALSE))</f>
        <v>40.4</v>
      </c>
      <c r="AD131" s="233">
        <f>IF(ISNA(VLOOKUP(AD128,'Preisindizes Strom 2023 Bas.''21'!$T$8:$AE$82,11,FALSE)),0,VLOOKUP(AD128,'Preisindizes Strom 2023 Bas.''21'!$T$8:$AE$82,11,FALSE))</f>
        <v>44.9</v>
      </c>
      <c r="AE131" s="233">
        <f>IF(ISNA(VLOOKUP(AE128,'Preisindizes Strom 2023 Bas.''21'!$T$8:$AE$82,11,FALSE)),0,VLOOKUP(AE128,'Preisindizes Strom 2023 Bas.''21'!$T$8:$AE$82,11,FALSE))</f>
        <v>44.3</v>
      </c>
      <c r="AF131" s="233">
        <f>IF(ISNA(VLOOKUP(AF128,'Preisindizes Strom 2023 Bas.''21'!$T$8:$AE$82,11,FALSE)),0,VLOOKUP(AF128,'Preisindizes Strom 2023 Bas.''21'!$T$8:$AE$82,11,FALSE))</f>
        <v>44</v>
      </c>
      <c r="AG131" s="233">
        <f>IF(ISNA(VLOOKUP(AG128,'Preisindizes Strom 2023 Bas.''21'!$T$8:$AE$82,11,FALSE)),0,VLOOKUP(AG128,'Preisindizes Strom 2023 Bas.''21'!$T$8:$AE$82,11,FALSE))</f>
        <v>45.9</v>
      </c>
      <c r="AH131" s="233">
        <f>IF(ISNA(VLOOKUP(AH128,'Preisindizes Strom 2023 Bas.''21'!$T$8:$AE$82,11,FALSE)),0,VLOOKUP(AH128,'Preisindizes Strom 2023 Bas.''21'!$T$8:$AE$82,11,FALSE))</f>
        <v>49</v>
      </c>
      <c r="AI131" s="233">
        <f>IF(ISNA(VLOOKUP(AI128,'Preisindizes Strom 2023 Bas.''21'!$T$8:$AE$82,11,FALSE)),0,VLOOKUP(AI128,'Preisindizes Strom 2023 Bas.''21'!$T$8:$AE$82,11,FALSE))</f>
        <v>46.8</v>
      </c>
      <c r="AJ131" s="233">
        <f>IF(ISNA(VLOOKUP(AJ128,'Preisindizes Strom 2023 Bas.''21'!$T$8:$AE$82,11,FALSE)),0,VLOOKUP(AJ128,'Preisindizes Strom 2023 Bas.''21'!$T$8:$AE$82,11,FALSE))</f>
        <v>48.4</v>
      </c>
      <c r="AK131" s="233">
        <f>IF(ISNA(VLOOKUP(AK128,'Preisindizes Strom 2023 Bas.''21'!$T$8:$AE$82,11,FALSE)),0,VLOOKUP(AK128,'Preisindizes Strom 2023 Bas.''21'!$T$8:$AE$82,11,FALSE))</f>
        <v>49</v>
      </c>
      <c r="AL131" s="233">
        <f>IF(ISNA(VLOOKUP(AL128,'Preisindizes Strom 2023 Bas.''21'!$T$8:$AE$82,11,FALSE)),0,VLOOKUP(AL128,'Preisindizes Strom 2023 Bas.''21'!$T$8:$AE$82,11,FALSE))</f>
        <v>48.5</v>
      </c>
      <c r="AM131" s="233">
        <f>IF(ISNA(VLOOKUP(AM128,'Preisindizes Strom 2023 Bas.''21'!$T$8:$AE$82,11,FALSE)),0,VLOOKUP(AM128,'Preisindizes Strom 2023 Bas.''21'!$T$8:$AE$82,11,FALSE))</f>
        <v>52.2</v>
      </c>
      <c r="AN131" s="233">
        <f>IF(ISNA(VLOOKUP(AN128,'Preisindizes Strom 2023 Bas.''21'!$T$8:$AE$82,11,FALSE)),0,VLOOKUP(AN128,'Preisindizes Strom 2023 Bas.''21'!$T$8:$AE$82,11,FALSE))</f>
        <v>57.6</v>
      </c>
      <c r="AO131" s="233">
        <f>IF(ISNA(VLOOKUP(AO128,'Preisindizes Strom 2023 Bas.''21'!$T$8:$AE$82,11,FALSE)),0,VLOOKUP(AO128,'Preisindizes Strom 2023 Bas.''21'!$T$8:$AE$82,11,FALSE))</f>
        <v>60.6</v>
      </c>
      <c r="AP131" s="233">
        <f>IF(ISNA(VLOOKUP(AP128,'Preisindizes Strom 2023 Bas.''21'!$T$8:$AE$82,11,FALSE)),0,VLOOKUP(AP128,'Preisindizes Strom 2023 Bas.''21'!$T$8:$AE$82,11,FALSE))</f>
        <v>62.3</v>
      </c>
      <c r="AQ131" s="233">
        <f>IF(ISNA(VLOOKUP(AQ128,'Preisindizes Strom 2023 Bas.''21'!$T$8:$AE$82,11,FALSE)),0,VLOOKUP(AQ128,'Preisindizes Strom 2023 Bas.''21'!$T$8:$AE$82,11,FALSE))</f>
        <v>62.3</v>
      </c>
      <c r="AR131" s="233">
        <f>IF(ISNA(VLOOKUP(AR128,'Preisindizes Strom 2023 Bas.''21'!$T$8:$AE$82,11,FALSE)),0,VLOOKUP(AR128,'Preisindizes Strom 2023 Bas.''21'!$T$8:$AE$82,11,FALSE))</f>
        <v>62.4</v>
      </c>
      <c r="AS131" s="233">
        <f>IF(ISNA(VLOOKUP(AS128,'Preisindizes Strom 2023 Bas.''21'!$T$8:$AE$82,11,FALSE)),0,VLOOKUP(AS128,'Preisindizes Strom 2023 Bas.''21'!$T$8:$AE$82,11,FALSE))</f>
        <v>62.8</v>
      </c>
      <c r="AT131" s="233">
        <f>IF(ISNA(VLOOKUP(AT128,'Preisindizes Strom 2023 Bas.''21'!$T$8:$AE$82,11,FALSE)),0,VLOOKUP(AT128,'Preisindizes Strom 2023 Bas.''21'!$T$8:$AE$82,11,FALSE))</f>
        <v>63.7</v>
      </c>
      <c r="AU131" s="233">
        <f>IF(ISNA(VLOOKUP(AU128,'Preisindizes Strom 2023 Bas.''21'!$T$8:$AE$82,11,FALSE)),0,VLOOKUP(AU128,'Preisindizes Strom 2023 Bas.''21'!$T$8:$AE$82,11,FALSE))</f>
        <v>64.8</v>
      </c>
      <c r="AV131" s="233">
        <f>IF(ISNA(VLOOKUP(AV128,'Preisindizes Strom 2023 Bas.''21'!$T$8:$AE$82,11,FALSE)),0,VLOOKUP(AV128,'Preisindizes Strom 2023 Bas.''21'!$T$8:$AE$82,11,FALSE))</f>
        <v>66.3</v>
      </c>
      <c r="AW131" s="233">
        <f>IF(ISNA(VLOOKUP(AW128,'Preisindizes Strom 2023 Bas.''21'!$T$8:$AE$82,11,FALSE)),0,VLOOKUP(AW128,'Preisindizes Strom 2023 Bas.''21'!$T$8:$AE$82,11,FALSE))</f>
        <v>68</v>
      </c>
      <c r="AX131" s="233">
        <f>IF(ISNA(VLOOKUP(AX128,'Preisindizes Strom 2023 Bas.''21'!$T$8:$AE$82,11,FALSE)),0,VLOOKUP(AX128,'Preisindizes Strom 2023 Bas.''21'!$T$8:$AE$82,11,FALSE))</f>
        <v>69.900000000000006</v>
      </c>
      <c r="AY131" s="233">
        <f>IF(ISNA(VLOOKUP(AY128,'Preisindizes Strom 2023 Bas.''21'!$T$8:$AE$82,11,FALSE)),0,VLOOKUP(AY128,'Preisindizes Strom 2023 Bas.''21'!$T$8:$AE$82,11,FALSE))</f>
        <v>72.400000000000006</v>
      </c>
      <c r="AZ131" s="233">
        <f>IF(ISNA(VLOOKUP(AZ128,'Preisindizes Strom 2023 Bas.''21'!$T$8:$AE$82,11,FALSE)),0,VLOOKUP(AZ128,'Preisindizes Strom 2023 Bas.''21'!$T$8:$AE$82,11,FALSE))</f>
        <v>74.400000000000006</v>
      </c>
      <c r="BA131" s="233">
        <f>IF(ISNA(VLOOKUP(BA128,'Preisindizes Strom 2023 Bas.''21'!$T$8:$AE$82,11,FALSE)),0,VLOOKUP(BA128,'Preisindizes Strom 2023 Bas.''21'!$T$8:$AE$82,11,FALSE))</f>
        <v>74.599999999999994</v>
      </c>
      <c r="BB131" s="233">
        <f>IF(ISNA(VLOOKUP(BB128,'Preisindizes Strom 2023 Bas.''21'!$T$8:$AE$82,11,FALSE)),0,VLOOKUP(BB128,'Preisindizes Strom 2023 Bas.''21'!$T$8:$AE$82,11,FALSE))</f>
        <v>74.400000000000006</v>
      </c>
      <c r="BC131" s="233">
        <f>IF(ISNA(VLOOKUP(BC128,'Preisindizes Strom 2023 Bas.''21'!$T$8:$AE$82,11,FALSE)),0,VLOOKUP(BC128,'Preisindizes Strom 2023 Bas.''21'!$T$8:$AE$82,11,FALSE))</f>
        <v>74.099999999999994</v>
      </c>
      <c r="BD131" s="233">
        <f>IF(ISNA(VLOOKUP(BD128,'Preisindizes Strom 2023 Bas.''21'!$T$8:$AE$82,11,FALSE)),0,VLOOKUP(BD128,'Preisindizes Strom 2023 Bas.''21'!$T$8:$AE$82,11,FALSE))</f>
        <v>72.099999999999994</v>
      </c>
      <c r="BE131" s="233">
        <f>IF(ISNA(VLOOKUP(BE128,'Preisindizes Strom 2023 Bas.''21'!$T$8:$AE$82,11,FALSE)),0,VLOOKUP(BE128,'Preisindizes Strom 2023 Bas.''21'!$T$8:$AE$82,11,FALSE))</f>
        <v>70.7</v>
      </c>
      <c r="BF131" s="233">
        <f>IF(ISNA(VLOOKUP(BF128,'Preisindizes Strom 2023 Bas.''21'!$T$8:$AE$82,11,FALSE)),0,VLOOKUP(BF128,'Preisindizes Strom 2023 Bas.''21'!$T$8:$AE$82,11,FALSE))</f>
        <v>70.5</v>
      </c>
      <c r="BG131" s="233">
        <f>IF(ISNA(VLOOKUP(BG128,'Preisindizes Strom 2023 Bas.''21'!$T$8:$AE$82,11,FALSE)),0,VLOOKUP(BG128,'Preisindizes Strom 2023 Bas.''21'!$T$8:$AE$82,11,FALSE))</f>
        <v>70.5</v>
      </c>
      <c r="BH131" s="233">
        <f>IF(ISNA(VLOOKUP(BH128,'Preisindizes Strom 2023 Bas.''21'!$T$8:$AE$82,11,FALSE)),0,VLOOKUP(BH128,'Preisindizes Strom 2023 Bas.''21'!$T$8:$AE$82,11,FALSE))</f>
        <v>72.8</v>
      </c>
      <c r="BI131" s="233">
        <f>IF(ISNA(VLOOKUP(BI128,'Preisindizes Strom 2023 Bas.''21'!$T$8:$AE$82,11,FALSE)),0,VLOOKUP(BI128,'Preisindizes Strom 2023 Bas.''21'!$T$8:$AE$82,11,FALSE))</f>
        <v>72.900000000000006</v>
      </c>
      <c r="BJ131" s="233">
        <f>IF(ISNA(VLOOKUP(BJ128,'Preisindizes Strom 2023 Bas.''21'!$T$8:$AE$82,11,FALSE)),0,VLOOKUP(BJ128,'Preisindizes Strom 2023 Bas.''21'!$T$8:$AE$82,11,FALSE))</f>
        <v>71.599999999999994</v>
      </c>
      <c r="BK131" s="233">
        <f>IF(ISNA(VLOOKUP(BK128,'Preisindizes Strom 2023 Bas.''21'!$T$8:$AE$82,11,FALSE)),0,VLOOKUP(BK128,'Preisindizes Strom 2023 Bas.''21'!$T$8:$AE$82,11,FALSE))</f>
        <v>70.400000000000006</v>
      </c>
      <c r="BL131" s="233">
        <f>IF(ISNA(VLOOKUP(BL128,'Preisindizes Strom 2023 Bas.''21'!$T$8:$AE$82,11,FALSE)),0,VLOOKUP(BL128,'Preisindizes Strom 2023 Bas.''21'!$T$8:$AE$82,11,FALSE))</f>
        <v>71.599999999999994</v>
      </c>
      <c r="BM131" s="233">
        <f>IF(ISNA(VLOOKUP(BM128,'Preisindizes Strom 2023 Bas.''21'!$T$8:$AE$82,11,FALSE)),0,VLOOKUP(BM128,'Preisindizes Strom 2023 Bas.''21'!$T$8:$AE$82,11,FALSE))</f>
        <v>73.8</v>
      </c>
      <c r="BN131" s="233">
        <f>IF(ISNA(VLOOKUP(BN128,'Preisindizes Strom 2023 Bas.''21'!$T$8:$AE$82,11,FALSE)),0,VLOOKUP(BN128,'Preisindizes Strom 2023 Bas.''21'!$T$8:$AE$82,11,FALSE))</f>
        <v>75.7</v>
      </c>
      <c r="BO131" s="233">
        <f>IF(ISNA(VLOOKUP(BO128,'Preisindizes Strom 2023 Bas.''21'!$T$8:$AE$82,11,FALSE)),0,VLOOKUP(BO128,'Preisindizes Strom 2023 Bas.''21'!$T$8:$AE$82,11,FALSE))</f>
        <v>79</v>
      </c>
      <c r="BP131" s="233">
        <f>IF(ISNA(VLOOKUP(BP128,'Preisindizes Strom 2023 Bas.''21'!$T$8:$AE$82,11,FALSE)),0,VLOOKUP(BP128,'Preisindizes Strom 2023 Bas.''21'!$T$8:$AE$82,11,FALSE))</f>
        <v>81.400000000000006</v>
      </c>
      <c r="BQ131" s="233">
        <f>IF(ISNA(VLOOKUP(BQ128,'Preisindizes Strom 2023 Bas.''21'!$T$8:$AE$82,11,FALSE)),0,VLOOKUP(BQ128,'Preisindizes Strom 2023 Bas.''21'!$T$8:$AE$82,11,FALSE))</f>
        <v>80.400000000000006</v>
      </c>
      <c r="BR131" s="233">
        <f>IF(ISNA(VLOOKUP(BR128,'Preisindizes Strom 2023 Bas.''21'!$T$8:$AE$82,11,FALSE)),0,VLOOKUP(BR128,'Preisindizes Strom 2023 Bas.''21'!$T$8:$AE$82,11,FALSE))</f>
        <v>78.7</v>
      </c>
      <c r="BS131" s="233">
        <f>IF(ISNA(VLOOKUP(BS128,'Preisindizes Strom 2023 Bas.''21'!$T$8:$AE$82,11,FALSE)),0,VLOOKUP(BS128,'Preisindizes Strom 2023 Bas.''21'!$T$8:$AE$82,11,FALSE))</f>
        <v>81.599999999999994</v>
      </c>
      <c r="BT131" s="233">
        <f>IF(ISNA(VLOOKUP(BT128,'Preisindizes Strom 2023 Bas.''21'!$T$8:$AE$82,11,FALSE)),0,VLOOKUP(BT128,'Preisindizes Strom 2023 Bas.''21'!$T$8:$AE$82,11,FALSE))</f>
        <v>81.8</v>
      </c>
      <c r="BU131" s="233">
        <f>IF(ISNA(VLOOKUP(BU128,'Preisindizes Strom 2023 Bas.''21'!$T$8:$AE$82,11,FALSE)),0,VLOOKUP(BU128,'Preisindizes Strom 2023 Bas.''21'!$T$8:$AE$82,11,FALSE))</f>
        <v>81.7</v>
      </c>
      <c r="BV131" s="233">
        <f>IF(ISNA(VLOOKUP(BV128,'Preisindizes Strom 2023 Bas.''21'!$T$8:$AE$82,11,FALSE)),0,VLOOKUP(BV128,'Preisindizes Strom 2023 Bas.''21'!$T$8:$AE$82,11,FALSE))</f>
        <v>82.2</v>
      </c>
      <c r="BW131" s="233">
        <f>IF(ISNA(VLOOKUP(BW128,'Preisindizes Strom 2023 Bas.''21'!$T$8:$AE$82,11,FALSE)),0,VLOOKUP(BW128,'Preisindizes Strom 2023 Bas.''21'!$T$8:$AE$82,11,FALSE))</f>
        <v>84</v>
      </c>
      <c r="BX131" s="233">
        <f>IF(ISNA(VLOOKUP(BX128,'Preisindizes Strom 2023 Bas.''21'!$T$8:$AE$82,11,FALSE)),0,VLOOKUP(BX128,'Preisindizes Strom 2023 Bas.''21'!$T$8:$AE$82,11,FALSE))</f>
        <v>83.9</v>
      </c>
      <c r="BY131" s="233">
        <f>IF(ISNA(VLOOKUP(BY128,'Preisindizes Strom 2023 Bas.''21'!$T$8:$AE$82,11,FALSE)),0,VLOOKUP(BY128,'Preisindizes Strom 2023 Bas.''21'!$T$8:$AE$82,11,FALSE))</f>
        <v>86.2</v>
      </c>
      <c r="BZ131" s="233">
        <f>IF(ISNA(VLOOKUP(BZ128,'Preisindizes Strom 2023 Bas.''21'!$T$8:$AE$82,11,FALSE)),0,VLOOKUP(BZ128,'Preisindizes Strom 2023 Bas.''21'!$T$8:$AE$82,11,FALSE))</f>
        <v>89.9</v>
      </c>
      <c r="CA131" s="233">
        <f>IF(ISNA(VLOOKUP(CA128,'Preisindizes Strom 2023 Bas.''21'!$T$8:$AE$82,11,FALSE)),0,VLOOKUP(CA128,'Preisindizes Strom 2023 Bas.''21'!$T$8:$AE$82,11,FALSE))</f>
        <v>93.1</v>
      </c>
      <c r="CB131" s="233">
        <f>IF(ISNA(VLOOKUP(CB128,'Preisindizes Strom 2023 Bas.''21'!$T$8:$AE$82,11,FALSE)),0,VLOOKUP(CB128,'Preisindizes Strom 2023 Bas.''21'!$T$8:$AE$82,11,FALSE))</f>
        <v>95</v>
      </c>
      <c r="CC131" s="233">
        <f>IF(ISNA(VLOOKUP(CC128,'Preisindizes Strom 2023 Bas.''21'!$T$8:$AE$82,11,FALSE)),0,VLOOKUP(CC128,'Preisindizes Strom 2023 Bas.''21'!$T$8:$AE$82,11,FALSE))</f>
        <v>100</v>
      </c>
      <c r="CD131" s="233">
        <f>IF(ISNA(VLOOKUP(CD128,'Preisindizes Strom 2023 Bas.''21'!$T$8:$AE$82,11,FALSE)),0,VLOOKUP(CD128,'Preisindizes Strom 2023 Bas.''21'!$T$8:$AE$82,11,FALSE))</f>
        <v>120.5</v>
      </c>
      <c r="CE131" s="233">
        <f>IF(ISNA(VLOOKUP(CE128,'Preisindizes Strom 2023 Bas.''21'!$T$8:$AE$82,11,FALSE)),0,VLOOKUP(CE128,'Preisindizes Strom 2023 Bas.''21'!$T$8:$AE$82,11,FALSE))</f>
        <v>129</v>
      </c>
    </row>
    <row r="132" spans="2:83" x14ac:dyDescent="0.6">
      <c r="B132" s="1" t="s">
        <v>328</v>
      </c>
      <c r="E132" s="233"/>
      <c r="F132" s="233"/>
      <c r="G132" s="233"/>
      <c r="H132" s="233"/>
      <c r="I132" s="233"/>
      <c r="J132" s="233"/>
      <c r="K132" s="233"/>
      <c r="L132" s="233"/>
      <c r="M132" s="233"/>
      <c r="N132" s="233"/>
      <c r="O132" s="233"/>
      <c r="P132" s="233"/>
      <c r="Q132" s="233"/>
      <c r="R132" s="233">
        <f>IF(ISNA(VLOOKUP(R128,'Preisindizes Strom 2023 Bas.''21'!$AG$8:$AO$82,8,FALSE)),0,VLOOKUP(R128,'Preisindizes Strom 2023 Bas.''21'!$AG$8:$AO$82,8,FALSE))</f>
        <v>24.7</v>
      </c>
      <c r="S132" s="233">
        <f>IF(ISNA(VLOOKUP(S128,'Preisindizes Strom 2023 Bas.''21'!$AG$8:$AO$82,8,FALSE)),0,VLOOKUP(S128,'Preisindizes Strom 2023 Bas.''21'!$AG$8:$AO$82,8,FALSE))</f>
        <v>25.1</v>
      </c>
      <c r="T132" s="233">
        <f>IF(ISNA(VLOOKUP(T128,'Preisindizes Strom 2023 Bas.''21'!$AG$8:$AO$82,8,FALSE)),0,VLOOKUP(T128,'Preisindizes Strom 2023 Bas.''21'!$AG$8:$AO$82,8,FALSE))</f>
        <v>25.8</v>
      </c>
      <c r="U132" s="233">
        <f>IF(ISNA(VLOOKUP(U128,'Preisindizes Strom 2023 Bas.''21'!$AG$8:$AO$82,8,FALSE)),0,VLOOKUP(U128,'Preisindizes Strom 2023 Bas.''21'!$AG$8:$AO$82,8,FALSE))</f>
        <v>26.5</v>
      </c>
      <c r="V132" s="233">
        <f>IF(ISNA(VLOOKUP(V128,'Preisindizes Strom 2023 Bas.''21'!$AG$8:$AO$82,8,FALSE)),0,VLOOKUP(V128,'Preisindizes Strom 2023 Bas.''21'!$AG$8:$AO$82,8,FALSE))</f>
        <v>27</v>
      </c>
      <c r="W132" s="233">
        <f>IF(ISNA(VLOOKUP(W128,'Preisindizes Strom 2023 Bas.''21'!$AG$8:$AO$82,8,FALSE)),0,VLOOKUP(W128,'Preisindizes Strom 2023 Bas.''21'!$AG$8:$AO$82,8,FALSE))</f>
        <v>27.6</v>
      </c>
      <c r="X132" s="233">
        <f>IF(ISNA(VLOOKUP(X128,'Preisindizes Strom 2023 Bas.''21'!$AG$8:$AO$82,8,FALSE)),0,VLOOKUP(X128,'Preisindizes Strom 2023 Bas.''21'!$AG$8:$AO$82,8,FALSE))</f>
        <v>28</v>
      </c>
      <c r="Y132" s="233">
        <f>IF(ISNA(VLOOKUP(Y128,'Preisindizes Strom 2023 Bas.''21'!$AG$8:$AO$82,8,FALSE)),0,VLOOKUP(Y128,'Preisindizes Strom 2023 Bas.''21'!$AG$8:$AO$82,8,FALSE))</f>
        <v>28.3</v>
      </c>
      <c r="Z132" s="233">
        <f>IF(ISNA(VLOOKUP(Z128,'Preisindizes Strom 2023 Bas.''21'!$AG$8:$AO$82,8,FALSE)),0,VLOOKUP(Z128,'Preisindizes Strom 2023 Bas.''21'!$AG$8:$AO$82,8,FALSE))</f>
        <v>28.6</v>
      </c>
      <c r="AA132" s="233">
        <f>IF(ISNA(VLOOKUP(AA128,'Preisindizes Strom 2023 Bas.''21'!$AG$8:$AO$82,8,FALSE)),0,VLOOKUP(AA128,'Preisindizes Strom 2023 Bas.''21'!$AG$8:$AO$82,8,FALSE))</f>
        <v>28</v>
      </c>
      <c r="AB132" s="233">
        <f>IF(ISNA(VLOOKUP(AB128,'Preisindizes Strom 2023 Bas.''21'!$AG$8:$AO$82,8,FALSE)),0,VLOOKUP(AB128,'Preisindizes Strom 2023 Bas.''21'!$AG$8:$AO$82,8,FALSE))</f>
        <v>28.5</v>
      </c>
      <c r="AC132" s="233">
        <f>IF(ISNA(VLOOKUP(AC128,'Preisindizes Strom 2023 Bas.''21'!$AG$8:$AO$82,8,FALSE)),0,VLOOKUP(AC128,'Preisindizes Strom 2023 Bas.''21'!$AG$8:$AO$82,8,FALSE))</f>
        <v>29.2</v>
      </c>
      <c r="AD132" s="233">
        <f>IF(ISNA(VLOOKUP(AD128,'Preisindizes Strom 2023 Bas.''21'!$AG$8:$AO$82,8,FALSE)),0,VLOOKUP(AD128,'Preisindizes Strom 2023 Bas.''21'!$AG$8:$AO$82,8,FALSE))</f>
        <v>31.6</v>
      </c>
      <c r="AE132" s="233">
        <f>IF(ISNA(VLOOKUP(AE128,'Preisindizes Strom 2023 Bas.''21'!$AG$8:$AO$82,8,FALSE)),0,VLOOKUP(AE128,'Preisindizes Strom 2023 Bas.''21'!$AG$8:$AO$82,8,FALSE))</f>
        <v>33.299999999999997</v>
      </c>
      <c r="AF132" s="233">
        <f>IF(ISNA(VLOOKUP(AF128,'Preisindizes Strom 2023 Bas.''21'!$AG$8:$AO$82,8,FALSE)),0,VLOOKUP(AF128,'Preisindizes Strom 2023 Bas.''21'!$AG$8:$AO$82,8,FALSE))</f>
        <v>34.4</v>
      </c>
      <c r="AG132" s="233">
        <f>IF(ISNA(VLOOKUP(AG128,'Preisindizes Strom 2023 Bas.''21'!$AG$8:$AO$82,8,FALSE)),0,VLOOKUP(AG128,'Preisindizes Strom 2023 Bas.''21'!$AG$8:$AO$82,8,FALSE))</f>
        <v>36.299999999999997</v>
      </c>
      <c r="AH132" s="233">
        <f>IF(ISNA(VLOOKUP(AH128,'Preisindizes Strom 2023 Bas.''21'!$AG$8:$AO$82,8,FALSE)),0,VLOOKUP(AH128,'Preisindizes Strom 2023 Bas.''21'!$AG$8:$AO$82,8,FALSE))</f>
        <v>40.4</v>
      </c>
      <c r="AI132" s="233">
        <f>IF(ISNA(VLOOKUP(AI128,'Preisindizes Strom 2023 Bas.''21'!$AG$8:$AO$82,8,FALSE)),0,VLOOKUP(AI128,'Preisindizes Strom 2023 Bas.''21'!$AG$8:$AO$82,8,FALSE))</f>
        <v>41.8</v>
      </c>
      <c r="AJ132" s="233">
        <f>IF(ISNA(VLOOKUP(AJ128,'Preisindizes Strom 2023 Bas.''21'!$AG$8:$AO$82,8,FALSE)),0,VLOOKUP(AJ128,'Preisindizes Strom 2023 Bas.''21'!$AG$8:$AO$82,8,FALSE))</f>
        <v>43.2</v>
      </c>
      <c r="AK132" s="233">
        <f>IF(ISNA(VLOOKUP(AK128,'Preisindizes Strom 2023 Bas.''21'!$AG$8:$AO$82,8,FALSE)),0,VLOOKUP(AK128,'Preisindizes Strom 2023 Bas.''21'!$AG$8:$AO$82,8,FALSE))</f>
        <v>44.5</v>
      </c>
      <c r="AL132" s="233">
        <f>IF(ISNA(VLOOKUP(AL128,'Preisindizes Strom 2023 Bas.''21'!$AG$8:$AO$82,8,FALSE)),0,VLOOKUP(AL128,'Preisindizes Strom 2023 Bas.''21'!$AG$8:$AO$82,8,FALSE))</f>
        <v>45.7</v>
      </c>
      <c r="AM132" s="233">
        <f>IF(ISNA(VLOOKUP(AM128,'Preisindizes Strom 2023 Bas.''21'!$AG$8:$AO$82,8,FALSE)),0,VLOOKUP(AM128,'Preisindizes Strom 2023 Bas.''21'!$AG$8:$AO$82,8,FALSE))</f>
        <v>48.2</v>
      </c>
      <c r="AN132" s="233">
        <f>IF(ISNA(VLOOKUP(AN128,'Preisindizes Strom 2023 Bas.''21'!$AG$8:$AO$82,8,FALSE)),0,VLOOKUP(AN128,'Preisindizes Strom 2023 Bas.''21'!$AG$8:$AO$82,8,FALSE))</f>
        <v>52</v>
      </c>
      <c r="AO132" s="233">
        <f>IF(ISNA(VLOOKUP(AO128,'Preisindizes Strom 2023 Bas.''21'!$AG$8:$AO$82,8,FALSE)),0,VLOOKUP(AO128,'Preisindizes Strom 2023 Bas.''21'!$AG$8:$AO$82,8,FALSE))</f>
        <v>54.8</v>
      </c>
      <c r="AP132" s="233">
        <f>IF(ISNA(VLOOKUP(AP128,'Preisindizes Strom 2023 Bas.''21'!$AG$8:$AO$82,8,FALSE)),0,VLOOKUP(AP128,'Preisindizes Strom 2023 Bas.''21'!$AG$8:$AO$82,8,FALSE))</f>
        <v>56.8</v>
      </c>
      <c r="AQ132" s="233">
        <f>IF(ISNA(VLOOKUP(AQ128,'Preisindizes Strom 2023 Bas.''21'!$AG$8:$AO$82,8,FALSE)),0,VLOOKUP(AQ128,'Preisindizes Strom 2023 Bas.''21'!$AG$8:$AO$82,8,FALSE))</f>
        <v>57.4</v>
      </c>
      <c r="AR132" s="233">
        <f>IF(ISNA(VLOOKUP(AR128,'Preisindizes Strom 2023 Bas.''21'!$AG$8:$AO$82,8,FALSE)),0,VLOOKUP(AR128,'Preisindizes Strom 2023 Bas.''21'!$AG$8:$AO$82,8,FALSE))</f>
        <v>58.8</v>
      </c>
      <c r="AS132" s="233">
        <f>IF(ISNA(VLOOKUP(AS128,'Preisindizes Strom 2023 Bas.''21'!$AG$8:$AO$82,8,FALSE)),0,VLOOKUP(AS128,'Preisindizes Strom 2023 Bas.''21'!$AG$8:$AO$82,8,FALSE))</f>
        <v>59.8</v>
      </c>
      <c r="AT132" s="233">
        <f>IF(ISNA(VLOOKUP(AT128,'Preisindizes Strom 2023 Bas.''21'!$AG$8:$AO$82,8,FALSE)),0,VLOOKUP(AT128,'Preisindizes Strom 2023 Bas.''21'!$AG$8:$AO$82,8,FALSE))</f>
        <v>59.8</v>
      </c>
      <c r="AU132" s="233">
        <f>IF(ISNA(VLOOKUP(AU128,'Preisindizes Strom 2023 Bas.''21'!$AG$8:$AO$82,8,FALSE)),0,VLOOKUP(AU128,'Preisindizes Strom 2023 Bas.''21'!$AG$8:$AO$82,8,FALSE))</f>
        <v>59.2</v>
      </c>
      <c r="AV132" s="233">
        <f>IF(ISNA(VLOOKUP(AV128,'Preisindizes Strom 2023 Bas.''21'!$AG$8:$AO$82,8,FALSE)),0,VLOOKUP(AV128,'Preisindizes Strom 2023 Bas.''21'!$AG$8:$AO$82,8,FALSE))</f>
        <v>60</v>
      </c>
      <c r="AW132" s="233">
        <f>IF(ISNA(VLOOKUP(AW128,'Preisindizes Strom 2023 Bas.''21'!$AG$8:$AO$82,8,FALSE)),0,VLOOKUP(AW128,'Preisindizes Strom 2023 Bas.''21'!$AG$8:$AO$82,8,FALSE))</f>
        <v>61.7</v>
      </c>
      <c r="AX132" s="233">
        <f>IF(ISNA(VLOOKUP(AX128,'Preisindizes Strom 2023 Bas.''21'!$AG$8:$AO$82,8,FALSE)),0,VLOOKUP(AX128,'Preisindizes Strom 2023 Bas.''21'!$AG$8:$AO$82,8,FALSE))</f>
        <v>63.6</v>
      </c>
      <c r="AY132" s="233">
        <f>IF(ISNA(VLOOKUP(AY128,'Preisindizes Strom 2023 Bas.''21'!$AG$8:$AO$82,8,FALSE)),0,VLOOKUP(AY128,'Preisindizes Strom 2023 Bas.''21'!$AG$8:$AO$82,8,FALSE))</f>
        <v>66.099999999999994</v>
      </c>
      <c r="AZ132" s="233">
        <f>IF(ISNA(VLOOKUP(AZ128,'Preisindizes Strom 2023 Bas.''21'!$AG$8:$AO$82,8,FALSE)),0,VLOOKUP(AZ128,'Preisindizes Strom 2023 Bas.''21'!$AG$8:$AO$82,8,FALSE))</f>
        <v>68.099999999999994</v>
      </c>
      <c r="BA132" s="233">
        <f>IF(ISNA(VLOOKUP(BA128,'Preisindizes Strom 2023 Bas.''21'!$AG$8:$AO$82,8,FALSE)),0,VLOOKUP(BA128,'Preisindizes Strom 2023 Bas.''21'!$AG$8:$AO$82,8,FALSE))</f>
        <v>68.8</v>
      </c>
      <c r="BB132" s="233">
        <f>IF(ISNA(VLOOKUP(BB128,'Preisindizes Strom 2023 Bas.''21'!$AG$8:$AO$82,8,FALSE)),0,VLOOKUP(BB128,'Preisindizes Strom 2023 Bas.''21'!$AG$8:$AO$82,8,FALSE))</f>
        <v>69.099999999999994</v>
      </c>
      <c r="BC132" s="233">
        <f>IF(ISNA(VLOOKUP(BC128,'Preisindizes Strom 2023 Bas.''21'!$AG$8:$AO$82,8,FALSE)),0,VLOOKUP(BC128,'Preisindizes Strom 2023 Bas.''21'!$AG$8:$AO$82,8,FALSE))</f>
        <v>70.2</v>
      </c>
      <c r="BD132" s="233">
        <f>IF(ISNA(VLOOKUP(BD128,'Preisindizes Strom 2023 Bas.''21'!$AG$8:$AO$82,8,FALSE)),0,VLOOKUP(BD128,'Preisindizes Strom 2023 Bas.''21'!$AG$8:$AO$82,8,FALSE))</f>
        <v>69</v>
      </c>
      <c r="BE132" s="233">
        <f>IF(ISNA(VLOOKUP(BE128,'Preisindizes Strom 2023 Bas.''21'!$AG$8:$AO$82,8,FALSE)),0,VLOOKUP(BE128,'Preisindizes Strom 2023 Bas.''21'!$AG$8:$AO$82,8,FALSE))</f>
        <v>69.099999999999994</v>
      </c>
      <c r="BF132" s="233">
        <f>IF(ISNA(VLOOKUP(BF128,'Preisindizes Strom 2023 Bas.''21'!$AG$8:$AO$82,8,FALSE)),0,VLOOKUP(BF128,'Preisindizes Strom 2023 Bas.''21'!$AG$8:$AO$82,8,FALSE))</f>
        <v>68.7</v>
      </c>
      <c r="BG132" s="233">
        <f>IF(ISNA(VLOOKUP(BG128,'Preisindizes Strom 2023 Bas.''21'!$AG$8:$AO$82,8,FALSE)),0,VLOOKUP(BG128,'Preisindizes Strom 2023 Bas.''21'!$AG$8:$AO$82,8,FALSE))</f>
        <v>67.900000000000006</v>
      </c>
      <c r="BH132" s="233">
        <f>IF(ISNA(VLOOKUP(BH128,'Preisindizes Strom 2023 Bas.''21'!$AG$8:$AO$82,8,FALSE)),0,VLOOKUP(BH128,'Preisindizes Strom 2023 Bas.''21'!$AG$8:$AO$82,8,FALSE))</f>
        <v>68.8</v>
      </c>
      <c r="BI132" s="233">
        <f>IF(ISNA(VLOOKUP(BI128,'Preisindizes Strom 2023 Bas.''21'!$AG$8:$AO$82,8,FALSE)),0,VLOOKUP(BI128,'Preisindizes Strom 2023 Bas.''21'!$AG$8:$AO$82,8,FALSE))</f>
        <v>70.2</v>
      </c>
      <c r="BJ132" s="233">
        <f>IF(ISNA(VLOOKUP(BJ128,'Preisindizes Strom 2023 Bas.''21'!$AG$8:$AO$82,8,FALSE)),0,VLOOKUP(BJ128,'Preisindizes Strom 2023 Bas.''21'!$AG$8:$AO$82,8,FALSE))</f>
        <v>69.900000000000006</v>
      </c>
      <c r="BK132" s="233">
        <f>IF(ISNA(VLOOKUP(BK128,'Preisindizes Strom 2023 Bas.''21'!$AG$8:$AO$82,8,FALSE)),0,VLOOKUP(BK128,'Preisindizes Strom 2023 Bas.''21'!$AG$8:$AO$82,8,FALSE))</f>
        <v>70.599999999999994</v>
      </c>
      <c r="BL132" s="233">
        <f>IF(ISNA(VLOOKUP(BL128,'Preisindizes Strom 2023 Bas.''21'!$AG$8:$AO$82,8,FALSE)),0,VLOOKUP(BL128,'Preisindizes Strom 2023 Bas.''21'!$AG$8:$AO$82,8,FALSE))</f>
        <v>71.2</v>
      </c>
      <c r="BM132" s="233">
        <f>IF(ISNA(VLOOKUP(BM128,'Preisindizes Strom 2023 Bas.''21'!$AG$8:$AO$82,8,FALSE)),0,VLOOKUP(BM128,'Preisindizes Strom 2023 Bas.''21'!$AG$8:$AO$82,8,FALSE))</f>
        <v>73.099999999999994</v>
      </c>
      <c r="BN132" s="233">
        <f>IF(ISNA(VLOOKUP(BN128,'Preisindizes Strom 2023 Bas.''21'!$AG$8:$AO$82,8,FALSE)),0,VLOOKUP(BN128,'Preisindizes Strom 2023 Bas.''21'!$AG$8:$AO$82,8,FALSE))</f>
        <v>76.3</v>
      </c>
      <c r="BO132" s="233">
        <f>IF(ISNA(VLOOKUP(BO128,'Preisindizes Strom 2023 Bas.''21'!$AG$8:$AO$82,8,FALSE)),0,VLOOKUP(BO128,'Preisindizes Strom 2023 Bas.''21'!$AG$8:$AO$82,8,FALSE))</f>
        <v>77.7</v>
      </c>
      <c r="BP132" s="233">
        <f>IF(ISNA(VLOOKUP(BP128,'Preisindizes Strom 2023 Bas.''21'!$AG$8:$AO$82,8,FALSE)),0,VLOOKUP(BP128,'Preisindizes Strom 2023 Bas.''21'!$AG$8:$AO$82,8,FALSE))</f>
        <v>81.2</v>
      </c>
      <c r="BQ132" s="233">
        <f>IF(ISNA(VLOOKUP(BQ128,'Preisindizes Strom 2023 Bas.''21'!$AG$8:$AO$82,8,FALSE)),0,VLOOKUP(BQ128,'Preisindizes Strom 2023 Bas.''21'!$AG$8:$AO$82,8,FALSE))</f>
        <v>79.7</v>
      </c>
      <c r="BR132" s="233">
        <f>IF(ISNA(VLOOKUP(BR128,'Preisindizes Strom 2023 Bas.''21'!$AG$8:$AO$82,8,FALSE)),0,VLOOKUP(BR128,'Preisindizes Strom 2023 Bas.''21'!$AG$8:$AO$82,8,FALSE))</f>
        <v>80.3</v>
      </c>
      <c r="BS132" s="233">
        <f>IF(ISNA(VLOOKUP(BS128,'Preisindizes Strom 2023 Bas.''21'!$AG$8:$AO$82,8,FALSE)),0,VLOOKUP(BS128,'Preisindizes Strom 2023 Bas.''21'!$AG$8:$AO$82,8,FALSE))</f>
        <v>83.4</v>
      </c>
      <c r="BT132" s="233">
        <f>IF(ISNA(VLOOKUP(BT128,'Preisindizes Strom 2023 Bas.''21'!$AG$8:$AO$82,8,FALSE)),0,VLOOKUP(BT128,'Preisindizes Strom 2023 Bas.''21'!$AG$8:$AO$82,8,FALSE))</f>
        <v>84.9</v>
      </c>
      <c r="BU132" s="233">
        <f>IF(ISNA(VLOOKUP(BU128,'Preisindizes Strom 2023 Bas.''21'!$AG$8:$AO$82,8,FALSE)),0,VLOOKUP(BU128,'Preisindizes Strom 2023 Bas.''21'!$AG$8:$AO$82,8,FALSE))</f>
        <v>85.4</v>
      </c>
      <c r="BV132" s="233">
        <f>IF(ISNA(VLOOKUP(BV128,'Preisindizes Strom 2023 Bas.''21'!$AG$8:$AO$82,8,FALSE)),0,VLOOKUP(BV128,'Preisindizes Strom 2023 Bas.''21'!$AG$8:$AO$82,8,FALSE))</f>
        <v>85.4</v>
      </c>
      <c r="BW132" s="233">
        <f>IF(ISNA(VLOOKUP(BW128,'Preisindizes Strom 2023 Bas.''21'!$AG$8:$AO$82,8,FALSE)),0,VLOOKUP(BW128,'Preisindizes Strom 2023 Bas.''21'!$AG$8:$AO$82,8,FALSE))</f>
        <v>85.2</v>
      </c>
      <c r="BX132" s="233">
        <f>IF(ISNA(VLOOKUP(BX128,'Preisindizes Strom 2023 Bas.''21'!$AG$8:$AO$82,8,FALSE)),0,VLOOKUP(BX128,'Preisindizes Strom 2023 Bas.''21'!$AG$8:$AO$82,8,FALSE))</f>
        <v>84.8</v>
      </c>
      <c r="BY132" s="233">
        <f>IF(ISNA(VLOOKUP(BY128,'Preisindizes Strom 2023 Bas.''21'!$AG$8:$AO$82,8,FALSE)),0,VLOOKUP(BY128,'Preisindizes Strom 2023 Bas.''21'!$AG$8:$AO$82,8,FALSE))</f>
        <v>87.3</v>
      </c>
      <c r="BZ132" s="233">
        <f>IF(ISNA(VLOOKUP(BZ128,'Preisindizes Strom 2023 Bas.''21'!$AG$8:$AO$82,8,FALSE)),0,VLOOKUP(BZ128,'Preisindizes Strom 2023 Bas.''21'!$AG$8:$AO$82,8,FALSE))</f>
        <v>90.3</v>
      </c>
      <c r="CA132" s="233">
        <f>IF(ISNA(VLOOKUP(CA128,'Preisindizes Strom 2023 Bas.''21'!$AG$8:$AO$82,8,FALSE)),0,VLOOKUP(CA128,'Preisindizes Strom 2023 Bas.''21'!$AG$8:$AO$82,8,FALSE))</f>
        <v>92.7</v>
      </c>
      <c r="CB132" s="233">
        <f>IF(ISNA(VLOOKUP(CB128,'Preisindizes Strom 2023 Bas.''21'!$AG$8:$AO$82,8,FALSE)),0,VLOOKUP(CB128,'Preisindizes Strom 2023 Bas.''21'!$AG$8:$AO$82,8,FALSE))</f>
        <v>93.3</v>
      </c>
      <c r="CC132" s="233">
        <f>IF(ISNA(VLOOKUP(CC128,'Preisindizes Strom 2023 Bas.''21'!$AG$8:$AO$82,8,FALSE)),0,VLOOKUP(CC128,'Preisindizes Strom 2023 Bas.''21'!$AG$8:$AO$82,8,FALSE))</f>
        <v>100</v>
      </c>
      <c r="CD132" s="233">
        <f>IF(ISNA(VLOOKUP(CD128,'Preisindizes Strom 2023 Bas.''21'!$AG$8:$AO$82,8,FALSE)),0,VLOOKUP(CD128,'Preisindizes Strom 2023 Bas.''21'!$AG$8:$AO$82,8,FALSE))</f>
        <v>124</v>
      </c>
      <c r="CE132" s="233">
        <f>IF(ISNA(VLOOKUP(CE128,'Preisindizes Strom 2023 Bas.''21'!$AG$8:$AO$82,8,FALSE)),0,VLOOKUP(CE128,'Preisindizes Strom 2023 Bas.''21'!$AG$8:$AO$82,8,FALSE))</f>
        <v>128.9</v>
      </c>
    </row>
    <row r="133" spans="2:83" x14ac:dyDescent="0.6">
      <c r="B133" s="1" t="s">
        <v>329</v>
      </c>
      <c r="D133" s="1">
        <f>IF(ISNA(VLOOKUP(D128,'Preisindizes Strom 2023 Bas.''21'!$AQ$8:$AU$91,4,FALSE)),0,VLOOKUP(D128,'Preisindizes Strom 2023 Bas.''21'!$AQ$8:$AU$91,4,FALSE))</f>
        <v>0</v>
      </c>
      <c r="E133" s="233">
        <f>IF(ISNA(VLOOKUP(E128,'Preisindizes Strom 2023 Bas.''21'!$AQ$8:$AU$91,4,FALSE)),0,VLOOKUP(E128,'Preisindizes Strom 2023 Bas.''21'!$AQ$8:$AU$91,4,FALSE))</f>
        <v>0</v>
      </c>
      <c r="F133" s="233">
        <f>IF(ISNA(VLOOKUP(F128,'Preisindizes Strom 2023 Bas.''21'!$AQ$8:$AU$91,4,FALSE)),0,VLOOKUP(F128,'Preisindizes Strom 2023 Bas.''21'!$AQ$8:$AU$91,4,FALSE))</f>
        <v>0</v>
      </c>
      <c r="G133" s="233">
        <f>IF(ISNA(VLOOKUP(G128,'Preisindizes Strom 2023 Bas.''21'!$AQ$8:$AU$91,4,FALSE)),0,VLOOKUP(G128,'Preisindizes Strom 2023 Bas.''21'!$AQ$8:$AU$91,4,FALSE))</f>
        <v>0</v>
      </c>
      <c r="H133" s="233">
        <f>IF(ISNA(VLOOKUP(H128,'Preisindizes Strom 2023 Bas.''21'!$AQ$8:$AU$91,4,FALSE)),0,VLOOKUP(H128,'Preisindizes Strom 2023 Bas.''21'!$AQ$8:$AU$91,4,FALSE))</f>
        <v>0</v>
      </c>
      <c r="I133" s="233">
        <f>IF(ISNA(VLOOKUP(I128,'Preisindizes Strom 2023 Bas.''21'!$AQ$8:$AU$91,4,FALSE)),0,VLOOKUP(I128,'Preisindizes Strom 2023 Bas.''21'!$AQ$8:$AU$91,4,FALSE))</f>
        <v>24.5</v>
      </c>
      <c r="J133" s="233">
        <f>IF(ISNA(VLOOKUP(J128,'Preisindizes Strom 2023 Bas.''21'!$AQ$8:$AU$91,4,FALSE)),0,VLOOKUP(J128,'Preisindizes Strom 2023 Bas.''21'!$AQ$8:$AU$91,4,FALSE))</f>
        <v>23.9</v>
      </c>
      <c r="K133" s="233">
        <f>IF(ISNA(VLOOKUP(K128,'Preisindizes Strom 2023 Bas.''21'!$AQ$8:$AU$91,4,FALSE)),0,VLOOKUP(K128,'Preisindizes Strom 2023 Bas.''21'!$AQ$8:$AU$91,4,FALSE))</f>
        <v>28.2</v>
      </c>
      <c r="L133" s="233">
        <f>IF(ISNA(VLOOKUP(L128,'Preisindizes Strom 2023 Bas.''21'!$AQ$8:$AU$91,4,FALSE)),0,VLOOKUP(L128,'Preisindizes Strom 2023 Bas.''21'!$AQ$8:$AU$91,4,FALSE))</f>
        <v>29</v>
      </c>
      <c r="M133" s="233">
        <f>IF(ISNA(VLOOKUP(M128,'Preisindizes Strom 2023 Bas.''21'!$AQ$8:$AU$91,4,FALSE)),0,VLOOKUP(M128,'Preisindizes Strom 2023 Bas.''21'!$AQ$8:$AU$91,4,FALSE))</f>
        <v>28.2</v>
      </c>
      <c r="N133" s="233">
        <f>IF(ISNA(VLOOKUP(N128,'Preisindizes Strom 2023 Bas.''21'!$AQ$8:$AU$91,4,FALSE)),0,VLOOKUP(N128,'Preisindizes Strom 2023 Bas.''21'!$AQ$8:$AU$91,4,FALSE))</f>
        <v>27.7</v>
      </c>
      <c r="O133" s="233">
        <f>IF(ISNA(VLOOKUP(O128,'Preisindizes Strom 2023 Bas.''21'!$AQ$8:$AU$91,4,FALSE)),0,VLOOKUP(O128,'Preisindizes Strom 2023 Bas.''21'!$AQ$8:$AU$91,4,FALSE))</f>
        <v>28.2</v>
      </c>
      <c r="P133" s="233">
        <f>IF(ISNA(VLOOKUP(P128,'Preisindizes Strom 2023 Bas.''21'!$AQ$8:$AU$91,4,FALSE)),0,VLOOKUP(P128,'Preisindizes Strom 2023 Bas.''21'!$AQ$8:$AU$91,4,FALSE))</f>
        <v>28.8</v>
      </c>
      <c r="Q133" s="233">
        <f>IF(ISNA(VLOOKUP(Q128,'Preisindizes Strom 2023 Bas.''21'!$AQ$8:$AU$91,4,FALSE)),0,VLOOKUP(Q128,'Preisindizes Strom 2023 Bas.''21'!$AQ$8:$AU$91,4,FALSE))</f>
        <v>29.3</v>
      </c>
      <c r="R133" s="233">
        <f>IF(ISNA(VLOOKUP(R128,'Preisindizes Strom 2023 Bas.''21'!$AQ$8:$AU$91,4,FALSE)),0,VLOOKUP(R128,'Preisindizes Strom 2023 Bas.''21'!$AQ$8:$AU$91,4,FALSE))</f>
        <v>29.1</v>
      </c>
      <c r="S133" s="233">
        <f>IF(ISNA(VLOOKUP(S128,'Preisindizes Strom 2023 Bas.''21'!$AQ$8:$AU$91,4,FALSE)),0,VLOOKUP(S128,'Preisindizes Strom 2023 Bas.''21'!$AQ$8:$AU$91,4,FALSE))</f>
        <v>29</v>
      </c>
      <c r="T133" s="233">
        <f>IF(ISNA(VLOOKUP(T128,'Preisindizes Strom 2023 Bas.''21'!$AQ$8:$AU$91,4,FALSE)),0,VLOOKUP(T128,'Preisindizes Strom 2023 Bas.''21'!$AQ$8:$AU$91,4,FALSE))</f>
        <v>29.3</v>
      </c>
      <c r="U133" s="233">
        <f>IF(ISNA(VLOOKUP(U128,'Preisindizes Strom 2023 Bas.''21'!$AQ$8:$AU$91,4,FALSE)),0,VLOOKUP(U128,'Preisindizes Strom 2023 Bas.''21'!$AQ$8:$AU$91,4,FALSE))</f>
        <v>29.7</v>
      </c>
      <c r="V133" s="233">
        <f>IF(ISNA(VLOOKUP(V128,'Preisindizes Strom 2023 Bas.''21'!$AQ$8:$AU$91,4,FALSE)),0,VLOOKUP(V128,'Preisindizes Strom 2023 Bas.''21'!$AQ$8:$AU$91,4,FALSE))</f>
        <v>29.8</v>
      </c>
      <c r="W133" s="233">
        <f>IF(ISNA(VLOOKUP(W128,'Preisindizes Strom 2023 Bas.''21'!$AQ$8:$AU$91,4,FALSE)),0,VLOOKUP(W128,'Preisindizes Strom 2023 Bas.''21'!$AQ$8:$AU$91,4,FALSE))</f>
        <v>30</v>
      </c>
      <c r="X133" s="233">
        <f>IF(ISNA(VLOOKUP(X128,'Preisindizes Strom 2023 Bas.''21'!$AQ$8:$AU$91,4,FALSE)),0,VLOOKUP(X128,'Preisindizes Strom 2023 Bas.''21'!$AQ$8:$AU$91,4,FALSE))</f>
        <v>30.5</v>
      </c>
      <c r="Y133" s="233">
        <f>IF(ISNA(VLOOKUP(Y128,'Preisindizes Strom 2023 Bas.''21'!$AQ$8:$AU$91,4,FALSE)),0,VLOOKUP(Y128,'Preisindizes Strom 2023 Bas.''21'!$AQ$8:$AU$91,4,FALSE))</f>
        <v>31.3</v>
      </c>
      <c r="Z133" s="233">
        <f>IF(ISNA(VLOOKUP(Z128,'Preisindizes Strom 2023 Bas.''21'!$AQ$8:$AU$91,4,FALSE)),0,VLOOKUP(Z128,'Preisindizes Strom 2023 Bas.''21'!$AQ$8:$AU$91,4,FALSE))</f>
        <v>31.7</v>
      </c>
      <c r="AA133" s="233">
        <f>IF(ISNA(VLOOKUP(AA128,'Preisindizes Strom 2023 Bas.''21'!$AQ$8:$AU$91,4,FALSE)),0,VLOOKUP(AA128,'Preisindizes Strom 2023 Bas.''21'!$AQ$8:$AU$91,4,FALSE))</f>
        <v>31.3</v>
      </c>
      <c r="AB133" s="233">
        <f>IF(ISNA(VLOOKUP(AB128,'Preisindizes Strom 2023 Bas.''21'!$AQ$8:$AU$91,4,FALSE)),0,VLOOKUP(AB128,'Preisindizes Strom 2023 Bas.''21'!$AQ$8:$AU$91,4,FALSE))</f>
        <v>31.3</v>
      </c>
      <c r="AC133" s="233">
        <f>IF(ISNA(VLOOKUP(AC128,'Preisindizes Strom 2023 Bas.''21'!$AQ$8:$AU$91,4,FALSE)),0,VLOOKUP(AC128,'Preisindizes Strom 2023 Bas.''21'!$AQ$8:$AU$91,4,FALSE))</f>
        <v>31.8</v>
      </c>
      <c r="AD133" s="233">
        <f>IF(ISNA(VLOOKUP(AD128,'Preisindizes Strom 2023 Bas.''21'!$AQ$8:$AU$91,4,FALSE)),0,VLOOKUP(AD128,'Preisindizes Strom 2023 Bas.''21'!$AQ$8:$AU$91,4,FALSE))</f>
        <v>33.4</v>
      </c>
      <c r="AE133" s="233">
        <f>IF(ISNA(VLOOKUP(AE128,'Preisindizes Strom 2023 Bas.''21'!$AQ$8:$AU$91,4,FALSE)),0,VLOOKUP(AE128,'Preisindizes Strom 2023 Bas.''21'!$AQ$8:$AU$91,4,FALSE))</f>
        <v>34.700000000000003</v>
      </c>
      <c r="AF133" s="233">
        <f>IF(ISNA(VLOOKUP(AF128,'Preisindizes Strom 2023 Bas.''21'!$AQ$8:$AU$91,4,FALSE)),0,VLOOKUP(AF128,'Preisindizes Strom 2023 Bas.''21'!$AQ$8:$AU$91,4,FALSE))</f>
        <v>35.799999999999997</v>
      </c>
      <c r="AG133" s="233">
        <f>IF(ISNA(VLOOKUP(AG128,'Preisindizes Strom 2023 Bas.''21'!$AQ$8:$AU$91,4,FALSE)),0,VLOOKUP(AG128,'Preisindizes Strom 2023 Bas.''21'!$AQ$8:$AU$91,4,FALSE))</f>
        <v>38</v>
      </c>
      <c r="AH133" s="233">
        <f>IF(ISNA(VLOOKUP(AH128,'Preisindizes Strom 2023 Bas.''21'!$AQ$8:$AU$91,4,FALSE)),0,VLOOKUP(AH128,'Preisindizes Strom 2023 Bas.''21'!$AQ$8:$AU$91,4,FALSE))</f>
        <v>43.2</v>
      </c>
      <c r="AI133" s="233">
        <f>IF(ISNA(VLOOKUP(AI128,'Preisindizes Strom 2023 Bas.''21'!$AQ$8:$AU$91,4,FALSE)),0,VLOOKUP(AI128,'Preisindizes Strom 2023 Bas.''21'!$AQ$8:$AU$91,4,FALSE))</f>
        <v>45.1</v>
      </c>
      <c r="AJ133" s="233">
        <f>IF(ISNA(VLOOKUP(AJ128,'Preisindizes Strom 2023 Bas.''21'!$AQ$8:$AU$91,4,FALSE)),0,VLOOKUP(AJ128,'Preisindizes Strom 2023 Bas.''21'!$AQ$8:$AU$91,4,FALSE))</f>
        <v>46.8</v>
      </c>
      <c r="AK133" s="233">
        <f>IF(ISNA(VLOOKUP(AK128,'Preisindizes Strom 2023 Bas.''21'!$AQ$8:$AU$91,4,FALSE)),0,VLOOKUP(AK128,'Preisindizes Strom 2023 Bas.''21'!$AQ$8:$AU$91,4,FALSE))</f>
        <v>48.1</v>
      </c>
      <c r="AL133" s="233">
        <f>IF(ISNA(VLOOKUP(AL128,'Preisindizes Strom 2023 Bas.''21'!$AQ$8:$AU$91,4,FALSE)),0,VLOOKUP(AL128,'Preisindizes Strom 2023 Bas.''21'!$AQ$8:$AU$91,4,FALSE))</f>
        <v>48.7</v>
      </c>
      <c r="AM133" s="233">
        <f>IF(ISNA(VLOOKUP(AM128,'Preisindizes Strom 2023 Bas.''21'!$AQ$8:$AU$91,4,FALSE)),0,VLOOKUP(AM128,'Preisindizes Strom 2023 Bas.''21'!$AQ$8:$AU$91,4,FALSE))</f>
        <v>50.5</v>
      </c>
      <c r="AN133" s="233">
        <f>IF(ISNA(VLOOKUP(AN128,'Preisindizes Strom 2023 Bas.''21'!$AQ$8:$AU$91,4,FALSE)),0,VLOOKUP(AN128,'Preisindizes Strom 2023 Bas.''21'!$AQ$8:$AU$91,4,FALSE))</f>
        <v>53.8</v>
      </c>
      <c r="AO133" s="233">
        <f>IF(ISNA(VLOOKUP(AO128,'Preisindizes Strom 2023 Bas.''21'!$AQ$8:$AU$91,4,FALSE)),0,VLOOKUP(AO128,'Preisindizes Strom 2023 Bas.''21'!$AQ$8:$AU$91,4,FALSE))</f>
        <v>57.4</v>
      </c>
      <c r="AP133" s="233">
        <f>IF(ISNA(VLOOKUP(AP128,'Preisindizes Strom 2023 Bas.''21'!$AQ$8:$AU$91,4,FALSE)),0,VLOOKUP(AP128,'Preisindizes Strom 2023 Bas.''21'!$AQ$8:$AU$91,4,FALSE))</f>
        <v>61</v>
      </c>
      <c r="AQ133" s="233">
        <f>IF(ISNA(VLOOKUP(AQ128,'Preisindizes Strom 2023 Bas.''21'!$AQ$8:$AU$91,4,FALSE)),0,VLOOKUP(AQ128,'Preisindizes Strom 2023 Bas.''21'!$AQ$8:$AU$91,4,FALSE))</f>
        <v>62.1</v>
      </c>
      <c r="AR133" s="233">
        <f>IF(ISNA(VLOOKUP(AR128,'Preisindizes Strom 2023 Bas.''21'!$AQ$8:$AU$91,4,FALSE)),0,VLOOKUP(AR128,'Preisindizes Strom 2023 Bas.''21'!$AQ$8:$AU$91,4,FALSE))</f>
        <v>63.9</v>
      </c>
      <c r="AS133" s="233">
        <f>IF(ISNA(VLOOKUP(AS128,'Preisindizes Strom 2023 Bas.''21'!$AQ$8:$AU$91,4,FALSE)),0,VLOOKUP(AS128,'Preisindizes Strom 2023 Bas.''21'!$AQ$8:$AU$91,4,FALSE))</f>
        <v>65.3</v>
      </c>
      <c r="AT133" s="233">
        <f>IF(ISNA(VLOOKUP(AT128,'Preisindizes Strom 2023 Bas.''21'!$AQ$8:$AU$91,4,FALSE)),0,VLOOKUP(AT128,'Preisindizes Strom 2023 Bas.''21'!$AQ$8:$AU$91,4,FALSE))</f>
        <v>64.8</v>
      </c>
      <c r="AU133" s="233">
        <f>IF(ISNA(VLOOKUP(AU128,'Preisindizes Strom 2023 Bas.''21'!$AQ$8:$AU$91,4,FALSE)),0,VLOOKUP(AU128,'Preisindizes Strom 2023 Bas.''21'!$AQ$8:$AU$91,4,FALSE))</f>
        <v>63.3</v>
      </c>
      <c r="AV133" s="233">
        <f>IF(ISNA(VLOOKUP(AV128,'Preisindizes Strom 2023 Bas.''21'!$AQ$8:$AU$91,4,FALSE)),0,VLOOKUP(AV128,'Preisindizes Strom 2023 Bas.''21'!$AQ$8:$AU$91,4,FALSE))</f>
        <v>64.2</v>
      </c>
      <c r="AW133" s="233">
        <f>IF(ISNA(VLOOKUP(AW128,'Preisindizes Strom 2023 Bas.''21'!$AQ$8:$AU$91,4,FALSE)),0,VLOOKUP(AW128,'Preisindizes Strom 2023 Bas.''21'!$AQ$8:$AU$91,4,FALSE))</f>
        <v>65.900000000000006</v>
      </c>
      <c r="AX133" s="233">
        <f>IF(ISNA(VLOOKUP(AX128,'Preisindizes Strom 2023 Bas.''21'!$AQ$8:$AU$91,4,FALSE)),0,VLOOKUP(AX128,'Preisindizes Strom 2023 Bas.''21'!$AQ$8:$AU$91,4,FALSE))</f>
        <v>66.900000000000006</v>
      </c>
      <c r="AY133" s="233">
        <f>IF(ISNA(VLOOKUP(AY128,'Preisindizes Strom 2023 Bas.''21'!$AQ$8:$AU$91,4,FALSE)),0,VLOOKUP(AY128,'Preisindizes Strom 2023 Bas.''21'!$AQ$8:$AU$91,4,FALSE))</f>
        <v>68.400000000000006</v>
      </c>
      <c r="AZ133" s="233">
        <f>IF(ISNA(VLOOKUP(AZ128,'Preisindizes Strom 2023 Bas.''21'!$AQ$8:$AU$91,4,FALSE)),0,VLOOKUP(AZ128,'Preisindizes Strom 2023 Bas.''21'!$AQ$8:$AU$91,4,FALSE))</f>
        <v>69.400000000000006</v>
      </c>
      <c r="BA133" s="233">
        <f>IF(ISNA(VLOOKUP(BA128,'Preisindizes Strom 2023 Bas.''21'!$AQ$8:$AU$91,4,FALSE)),0,VLOOKUP(BA128,'Preisindizes Strom 2023 Bas.''21'!$AQ$8:$AU$91,4,FALSE))</f>
        <v>69.400000000000006</v>
      </c>
      <c r="BB133" s="233">
        <f>IF(ISNA(VLOOKUP(BB128,'Preisindizes Strom 2023 Bas.''21'!$AQ$8:$AU$91,4,FALSE)),0,VLOOKUP(BB128,'Preisindizes Strom 2023 Bas.''21'!$AQ$8:$AU$91,4,FALSE))</f>
        <v>69.599999999999994</v>
      </c>
      <c r="BC133" s="233">
        <f>IF(ISNA(VLOOKUP(BC128,'Preisindizes Strom 2023 Bas.''21'!$AQ$8:$AU$91,4,FALSE)),0,VLOOKUP(BC128,'Preisindizes Strom 2023 Bas.''21'!$AQ$8:$AU$91,4,FALSE))</f>
        <v>70.900000000000006</v>
      </c>
      <c r="BD133" s="233">
        <f>IF(ISNA(VLOOKUP(BD128,'Preisindizes Strom 2023 Bas.''21'!$AQ$8:$AU$91,4,FALSE)),0,VLOOKUP(BD128,'Preisindizes Strom 2023 Bas.''21'!$AQ$8:$AU$91,4,FALSE))</f>
        <v>69.7</v>
      </c>
      <c r="BE133" s="233">
        <f>IF(ISNA(VLOOKUP(BE128,'Preisindizes Strom 2023 Bas.''21'!$AQ$8:$AU$91,4,FALSE)),0,VLOOKUP(BE128,'Preisindizes Strom 2023 Bas.''21'!$AQ$8:$AU$91,4,FALSE))</f>
        <v>70.5</v>
      </c>
      <c r="BF133" s="233">
        <f>IF(ISNA(VLOOKUP(BF128,'Preisindizes Strom 2023 Bas.''21'!$AQ$8:$AU$91,4,FALSE)),0,VLOOKUP(BF128,'Preisindizes Strom 2023 Bas.''21'!$AQ$8:$AU$91,4,FALSE))</f>
        <v>70.5</v>
      </c>
      <c r="BG133" s="233">
        <f>IF(ISNA(VLOOKUP(BG128,'Preisindizes Strom 2023 Bas.''21'!$AQ$8:$AU$91,4,FALSE)),0,VLOOKUP(BG128,'Preisindizes Strom 2023 Bas.''21'!$AQ$8:$AU$91,4,FALSE))</f>
        <v>69.400000000000006</v>
      </c>
      <c r="BH133" s="233">
        <f>IF(ISNA(VLOOKUP(BH128,'Preisindizes Strom 2023 Bas.''21'!$AQ$8:$AU$91,4,FALSE)),0,VLOOKUP(BH128,'Preisindizes Strom 2023 Bas.''21'!$AQ$8:$AU$91,4,FALSE))</f>
        <v>70.7</v>
      </c>
      <c r="BI133" s="233">
        <f>IF(ISNA(VLOOKUP(BI128,'Preisindizes Strom 2023 Bas.''21'!$AQ$8:$AU$91,4,FALSE)),0,VLOOKUP(BI128,'Preisindizes Strom 2023 Bas.''21'!$AQ$8:$AU$91,4,FALSE))</f>
        <v>73</v>
      </c>
      <c r="BJ133" s="233">
        <f>IF(ISNA(VLOOKUP(BJ128,'Preisindizes Strom 2023 Bas.''21'!$AQ$8:$AU$91,4,FALSE)),0,VLOOKUP(BJ128,'Preisindizes Strom 2023 Bas.''21'!$AQ$8:$AU$91,4,FALSE))</f>
        <v>72.599999999999994</v>
      </c>
      <c r="BK133" s="233">
        <f>IF(ISNA(VLOOKUP(BK128,'Preisindizes Strom 2023 Bas.''21'!$AQ$8:$AU$91,4,FALSE)),0,VLOOKUP(BK128,'Preisindizes Strom 2023 Bas.''21'!$AQ$8:$AU$91,4,FALSE))</f>
        <v>73.7</v>
      </c>
      <c r="BL133" s="233">
        <f>IF(ISNA(VLOOKUP(BL128,'Preisindizes Strom 2023 Bas.''21'!$AQ$8:$AU$91,4,FALSE)),0,VLOOKUP(BL128,'Preisindizes Strom 2023 Bas.''21'!$AQ$8:$AU$91,4,FALSE))</f>
        <v>74.7</v>
      </c>
      <c r="BM133" s="233">
        <f>IF(ISNA(VLOOKUP(BM128,'Preisindizes Strom 2023 Bas.''21'!$AQ$8:$AU$91,4,FALSE)),0,VLOOKUP(BM128,'Preisindizes Strom 2023 Bas.''21'!$AQ$8:$AU$91,4,FALSE))</f>
        <v>77.599999999999994</v>
      </c>
      <c r="BN133" s="233">
        <f>IF(ISNA(VLOOKUP(BN128,'Preisindizes Strom 2023 Bas.''21'!$AQ$8:$AU$91,4,FALSE)),0,VLOOKUP(BN128,'Preisindizes Strom 2023 Bas.''21'!$AQ$8:$AU$91,4,FALSE))</f>
        <v>81.7</v>
      </c>
      <c r="BO133" s="233">
        <f>IF(ISNA(VLOOKUP(BO128,'Preisindizes Strom 2023 Bas.''21'!$AQ$8:$AU$91,4,FALSE)),0,VLOOKUP(BO128,'Preisindizes Strom 2023 Bas.''21'!$AQ$8:$AU$91,4,FALSE))</f>
        <v>82.7</v>
      </c>
      <c r="BP133" s="233">
        <f>IF(ISNA(VLOOKUP(BP128,'Preisindizes Strom 2023 Bas.''21'!$AQ$8:$AU$91,4,FALSE)),0,VLOOKUP(BP128,'Preisindizes Strom 2023 Bas.''21'!$AQ$8:$AU$91,4,FALSE))</f>
        <v>86.9</v>
      </c>
      <c r="BQ133" s="233">
        <f>IF(ISNA(VLOOKUP(BQ128,'Preisindizes Strom 2023 Bas.''21'!$AQ$8:$AU$91,4,FALSE)),0,VLOOKUP(BQ128,'Preisindizes Strom 2023 Bas.''21'!$AQ$8:$AU$91,4,FALSE))</f>
        <v>84</v>
      </c>
      <c r="BR133" s="233">
        <f>IF(ISNA(VLOOKUP(BR128,'Preisindizes Strom 2023 Bas.''21'!$AQ$8:$AU$91,4,FALSE)),0,VLOOKUP(BR128,'Preisindizes Strom 2023 Bas.''21'!$AQ$8:$AU$91,4,FALSE))</f>
        <v>84.7</v>
      </c>
      <c r="BS133" s="233">
        <f>IF(ISNA(VLOOKUP(BS128,'Preisindizes Strom 2023 Bas.''21'!$AQ$8:$AU$91,4,FALSE)),0,VLOOKUP(BS128,'Preisindizes Strom 2023 Bas.''21'!$AQ$8:$AU$91,4,FALSE))</f>
        <v>88.8</v>
      </c>
      <c r="BT133" s="233">
        <f>IF(ISNA(VLOOKUP(BT128,'Preisindizes Strom 2023 Bas.''21'!$AQ$8:$AU$91,4,FALSE)),0,VLOOKUP(BT128,'Preisindizes Strom 2023 Bas.''21'!$AQ$8:$AU$91,4,FALSE))</f>
        <v>90</v>
      </c>
      <c r="BU133" s="233">
        <f>IF(ISNA(VLOOKUP(BU128,'Preisindizes Strom 2023 Bas.''21'!$AQ$8:$AU$91,4,FALSE)),0,VLOOKUP(BU128,'Preisindizes Strom 2023 Bas.''21'!$AQ$8:$AU$91,4,FALSE))</f>
        <v>90.1</v>
      </c>
      <c r="BV133" s="233">
        <f>IF(ISNA(VLOOKUP(BV128,'Preisindizes Strom 2023 Bas.''21'!$AQ$8:$AU$91,4,FALSE)),0,VLOOKUP(BV128,'Preisindizes Strom 2023 Bas.''21'!$AQ$8:$AU$91,4,FALSE))</f>
        <v>89.5</v>
      </c>
      <c r="BW133" s="233">
        <f>IF(ISNA(VLOOKUP(BW128,'Preisindizes Strom 2023 Bas.''21'!$AQ$8:$AU$91,4,FALSE)),0,VLOOKUP(BW128,'Preisindizes Strom 2023 Bas.''21'!$AQ$8:$AU$91,4,FALSE))</f>
        <v>88.3</v>
      </c>
      <c r="BX133" s="233">
        <f>IF(ISNA(VLOOKUP(BX128,'Preisindizes Strom 2023 Bas.''21'!$AQ$8:$AU$91,4,FALSE)),0,VLOOKUP(BX128,'Preisindizes Strom 2023 Bas.''21'!$AQ$8:$AU$91,4,FALSE))</f>
        <v>87.1</v>
      </c>
      <c r="BY133" s="233">
        <f>IF(ISNA(VLOOKUP(BY128,'Preisindizes Strom 2023 Bas.''21'!$AQ$8:$AU$91,4,FALSE)),0,VLOOKUP(BY128,'Preisindizes Strom 2023 Bas.''21'!$AQ$8:$AU$91,4,FALSE))</f>
        <v>89.3</v>
      </c>
      <c r="BZ133" s="233">
        <f>IF(ISNA(VLOOKUP(BZ128,'Preisindizes Strom 2023 Bas.''21'!$AQ$8:$AU$91,4,FALSE)),0,VLOOKUP(BZ128,'Preisindizes Strom 2023 Bas.''21'!$AQ$8:$AU$91,4,FALSE))</f>
        <v>91.4</v>
      </c>
      <c r="CA133" s="233">
        <f>IF(ISNA(VLOOKUP(CA128,'Preisindizes Strom 2023 Bas.''21'!$AQ$8:$AU$91,4,FALSE)),0,VLOOKUP(CA128,'Preisindizes Strom 2023 Bas.''21'!$AQ$8:$AU$91,4,FALSE))</f>
        <v>92.5</v>
      </c>
      <c r="CB133" s="233">
        <f>IF(ISNA(VLOOKUP(CB128,'Preisindizes Strom 2023 Bas.''21'!$AQ$8:$AU$91,4,FALSE)),0,VLOOKUP(CB128,'Preisindizes Strom 2023 Bas.''21'!$AQ$8:$AU$91,4,FALSE))</f>
        <v>92.1</v>
      </c>
      <c r="CC133" s="233">
        <f>IF(ISNA(VLOOKUP(CC128,'Preisindizes Strom 2023 Bas.''21'!$AQ$8:$AU$91,4,FALSE)),0,VLOOKUP(CC128,'Preisindizes Strom 2023 Bas.''21'!$AQ$8:$AU$91,4,FALSE))</f>
        <v>100</v>
      </c>
      <c r="CD133" s="233">
        <f>IF(ISNA(VLOOKUP(CD128,'Preisindizes Strom 2023 Bas.''21'!$AQ$8:$AU$91,4,FALSE)),0,VLOOKUP(CD128,'Preisindizes Strom 2023 Bas.''21'!$AQ$8:$AU$91,4,FALSE))</f>
        <v>128.9</v>
      </c>
      <c r="CE133" s="233">
        <f>IF(ISNA(VLOOKUP(CE128,'Preisindizes Strom 2023 Bas.''21'!$AQ$8:$AU$91,4,FALSE)),0,VLOOKUP(CE128,'Preisindizes Strom 2023 Bas.''21'!$AQ$8:$AU$91,4,FALSE))</f>
        <v>130.4</v>
      </c>
    </row>
    <row r="134" spans="2:83" x14ac:dyDescent="0.6">
      <c r="B134" s="1" t="s">
        <v>400</v>
      </c>
      <c r="AY134" s="266">
        <v>61.9</v>
      </c>
      <c r="AZ134" s="266">
        <v>65</v>
      </c>
      <c r="BA134" s="266">
        <v>67.900000000000006</v>
      </c>
      <c r="BB134" s="266">
        <v>69.7</v>
      </c>
      <c r="BC134" s="266">
        <v>71</v>
      </c>
      <c r="BD134" s="266">
        <v>72</v>
      </c>
      <c r="BE134" s="266">
        <v>73.400000000000006</v>
      </c>
      <c r="BF134" s="266">
        <v>74</v>
      </c>
      <c r="BG134" s="266">
        <v>74.5</v>
      </c>
      <c r="BH134" s="266">
        <v>75.5</v>
      </c>
      <c r="BI134" s="266">
        <v>77</v>
      </c>
      <c r="BJ134" s="266">
        <v>78.099999999999994</v>
      </c>
      <c r="BK134" s="266">
        <v>78.900000000000006</v>
      </c>
      <c r="BL134" s="266">
        <v>80.2</v>
      </c>
      <c r="BM134" s="266">
        <v>81.5</v>
      </c>
      <c r="BN134" s="266">
        <v>82.8</v>
      </c>
      <c r="BO134" s="266">
        <v>84.7</v>
      </c>
      <c r="BP134" s="266">
        <v>86.9</v>
      </c>
      <c r="BQ134" s="266">
        <v>87.2</v>
      </c>
      <c r="BR134" s="266">
        <v>88.1</v>
      </c>
      <c r="BS134" s="266">
        <v>90</v>
      </c>
      <c r="BT134" s="266">
        <v>91.7</v>
      </c>
      <c r="BU134" s="266">
        <v>93.1</v>
      </c>
      <c r="BV134" s="266">
        <v>94</v>
      </c>
      <c r="BW134" s="266">
        <v>94.5</v>
      </c>
      <c r="BX134" s="266">
        <v>95</v>
      </c>
      <c r="BY134" s="266">
        <v>96.4</v>
      </c>
      <c r="BZ134" s="266">
        <v>98.1</v>
      </c>
      <c r="CA134" s="266">
        <v>99.5</v>
      </c>
      <c r="CB134" s="266">
        <v>100</v>
      </c>
      <c r="CC134" s="266">
        <v>103.1</v>
      </c>
      <c r="CD134" s="266">
        <v>110.2</v>
      </c>
      <c r="CE134" s="266">
        <v>116.7</v>
      </c>
    </row>
  </sheetData>
  <sheetProtection algorithmName="SHA-512" hashValue="DfH2aXr/gD9HGnNDo7s+wdD/IZyermEsvFcJEov+AbLoZIKru8+s/DYENmYfCrkJbSUzG9POhIGEe5jX4BFpXw==" saltValue="vbzMxdR0Nvi+1fz2FLMH5g==" spinCount="100000" sheet="1" objects="1" scenarios="1"/>
  <conditionalFormatting sqref="D26:CD32">
    <cfRule type="cellIs" dxfId="94" priority="3" operator="notEqual">
      <formula>0</formula>
    </cfRule>
  </conditionalFormatting>
  <conditionalFormatting sqref="D41:CE45">
    <cfRule type="cellIs" dxfId="93" priority="1" operator="notEqual">
      <formula>0</formula>
    </cfRule>
  </conditionalFormatting>
  <conditionalFormatting sqref="CE26:CE30">
    <cfRule type="cellIs" dxfId="92" priority="2" operator="notEqual">
      <formula>0</formula>
    </cfRule>
  </conditionalFormatting>
  <pageMargins left="0.70866141732283472" right="0.70866141732283472" top="0.74803149606299213" bottom="0.74803149606299213" header="0.31496062992125984" footer="0.31496062992125984"/>
  <pageSetup paperSize="9" scale="12"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819F7-7795-4F0A-8E83-A46BE349EC7E}">
  <sheetPr>
    <tabColor theme="6"/>
    <pageSetUpPr fitToPage="1"/>
  </sheetPr>
  <dimension ref="A1:DW140"/>
  <sheetViews>
    <sheetView zoomScale="85" zoomScaleNormal="85" workbookViewId="0">
      <pane ySplit="16" topLeftCell="A17" activePane="bottomLeft" state="frozen"/>
      <selection activeCell="M11" sqref="M11:M12"/>
      <selection pane="bottomLeft" activeCell="M11" sqref="M11:M12"/>
    </sheetView>
  </sheetViews>
  <sheetFormatPr baseColWidth="10" defaultColWidth="11.40625" defaultRowHeight="13" x14ac:dyDescent="0.6"/>
  <cols>
    <col min="1" max="1" width="6.7265625" style="1" customWidth="1"/>
    <col min="2" max="2" width="6.40625" style="87" customWidth="1"/>
    <col min="3" max="7" width="23.1328125" style="1" customWidth="1"/>
    <col min="8" max="8" width="9.7265625" style="1" customWidth="1"/>
    <col min="9" max="9" width="6.7265625" style="1" customWidth="1"/>
    <col min="10" max="10" width="9.7265625" style="87" customWidth="1"/>
    <col min="11" max="17" width="23.1328125" style="1" customWidth="1"/>
    <col min="18" max="18" width="9.7265625" style="1" customWidth="1"/>
    <col min="19" max="19" width="6.7265625" style="1" customWidth="1"/>
    <col min="20" max="20" width="9.7265625" style="87" customWidth="1"/>
    <col min="21" max="30" width="23.1328125" style="1" customWidth="1"/>
    <col min="31" max="31" width="9.7265625" style="1" customWidth="1"/>
    <col min="32" max="32" width="6.7265625" style="1" customWidth="1"/>
    <col min="33" max="33" width="9.7265625" style="87" customWidth="1"/>
    <col min="34" max="40" width="23.1328125" style="1" customWidth="1"/>
    <col min="41" max="41" width="9.7265625" style="1" customWidth="1"/>
    <col min="42" max="42" width="6.7265625" style="1" customWidth="1"/>
    <col min="43" max="43" width="9.7265625" style="87" customWidth="1"/>
    <col min="44" max="46" width="23.1328125" style="1" customWidth="1"/>
    <col min="47" max="47" width="9.7265625" style="1" customWidth="1"/>
    <col min="48" max="48" width="11.40625" style="1"/>
    <col min="49" max="49" width="9.7265625" style="1" customWidth="1"/>
    <col min="50" max="54" width="20.7265625" style="1" customWidth="1"/>
    <col min="55" max="55" width="11.40625" style="1"/>
    <col min="56" max="56" width="9.7265625" style="1" customWidth="1"/>
    <col min="57" max="63" width="20.7265625" style="1" customWidth="1"/>
    <col min="64" max="64" width="11.40625" style="1"/>
    <col min="65" max="65" width="9.7265625" style="1" customWidth="1"/>
    <col min="66" max="70" width="20.7265625" style="1" customWidth="1"/>
    <col min="71" max="71" width="11.40625" style="1"/>
    <col min="72" max="72" width="9.7265625" style="1" customWidth="1"/>
    <col min="73" max="79" width="20.7265625" style="1" customWidth="1"/>
    <col min="80" max="80" width="11.40625" style="1"/>
    <col min="81" max="81" width="9.7265625" style="1" customWidth="1"/>
    <col min="82" max="86" width="20.7265625" style="1" customWidth="1"/>
    <col min="87" max="87" width="11.40625" style="1"/>
    <col min="88" max="88" width="9.7265625" style="1" customWidth="1"/>
    <col min="89" max="95" width="20.7265625" style="1" customWidth="1"/>
    <col min="96" max="96" width="11.40625" style="1"/>
    <col min="97" max="97" width="9.7265625" style="1" customWidth="1"/>
    <col min="98" max="102" width="20.7265625" style="1" customWidth="1"/>
    <col min="103" max="103" width="11.40625" style="1"/>
    <col min="104" max="104" width="9.7265625" style="1" customWidth="1"/>
    <col min="105" max="111" width="20.7265625" style="1" customWidth="1"/>
    <col min="112" max="112" width="11.40625" style="1"/>
    <col min="113" max="113" width="9.7265625" style="1" customWidth="1"/>
    <col min="114" max="118" width="20.7265625" style="1" customWidth="1"/>
    <col min="119" max="119" width="11.40625" style="1"/>
    <col min="120" max="120" width="9.7265625" style="1" customWidth="1"/>
    <col min="121" max="127" width="20.7265625" style="1" customWidth="1"/>
    <col min="128" max="16384" width="11.40625" style="1"/>
  </cols>
  <sheetData>
    <row r="1" spans="1:127" x14ac:dyDescent="0.6">
      <c r="A1" s="59"/>
      <c r="B1" s="227"/>
      <c r="C1" s="43"/>
      <c r="D1" s="43"/>
      <c r="E1" s="43"/>
      <c r="F1" s="43"/>
      <c r="G1" s="43"/>
      <c r="H1" s="43"/>
      <c r="I1" s="43"/>
      <c r="J1" s="227"/>
      <c r="K1" s="43"/>
      <c r="L1" s="43"/>
      <c r="M1" s="43"/>
      <c r="N1" s="43"/>
      <c r="O1" s="43"/>
      <c r="P1" s="43"/>
      <c r="Q1" s="43"/>
      <c r="R1" s="43"/>
      <c r="S1" s="43"/>
      <c r="T1" s="227"/>
      <c r="U1" s="43"/>
      <c r="V1" s="43"/>
      <c r="W1" s="43"/>
      <c r="X1" s="43"/>
      <c r="Y1" s="43"/>
      <c r="Z1" s="43"/>
      <c r="AA1" s="43"/>
      <c r="AB1" s="43"/>
      <c r="AC1" s="43"/>
      <c r="AD1" s="43"/>
      <c r="AE1" s="43"/>
      <c r="AF1" s="43"/>
      <c r="AG1" s="227"/>
      <c r="AH1" s="43"/>
      <c r="AI1" s="43"/>
      <c r="AJ1" s="43"/>
      <c r="AK1" s="43"/>
      <c r="AL1" s="43"/>
      <c r="AM1" s="43"/>
      <c r="AN1" s="43"/>
      <c r="AO1" s="43"/>
      <c r="AP1" s="43"/>
      <c r="AQ1" s="227"/>
      <c r="AR1" s="43"/>
      <c r="AS1" s="43"/>
      <c r="AT1" s="43"/>
      <c r="AU1" s="43"/>
    </row>
    <row r="2" spans="1:127" x14ac:dyDescent="0.6">
      <c r="A2" s="59"/>
      <c r="B2" s="227"/>
      <c r="E2" s="43"/>
      <c r="F2" s="43"/>
      <c r="G2" s="43"/>
      <c r="H2" s="43"/>
      <c r="I2" s="43"/>
      <c r="J2" s="227"/>
      <c r="K2" s="43"/>
      <c r="L2" s="43"/>
      <c r="M2" s="43"/>
      <c r="N2" s="43"/>
      <c r="O2" s="43"/>
      <c r="P2" s="43"/>
      <c r="Q2" s="43"/>
      <c r="R2" s="43"/>
      <c r="S2" s="43"/>
      <c r="T2" s="227"/>
      <c r="U2" s="43"/>
      <c r="V2" s="43"/>
      <c r="W2" s="43"/>
      <c r="X2" s="43"/>
      <c r="Y2" s="43"/>
      <c r="Z2" s="43"/>
      <c r="AA2" s="43"/>
      <c r="AB2" s="43"/>
      <c r="AC2" s="43"/>
      <c r="AD2" s="43"/>
      <c r="AE2" s="43"/>
      <c r="AF2" s="43"/>
      <c r="AG2" s="227"/>
      <c r="AH2" s="43"/>
      <c r="AI2" s="43"/>
      <c r="AJ2" s="43"/>
      <c r="AK2" s="43"/>
      <c r="AL2" s="43"/>
      <c r="AM2" s="43"/>
      <c r="AN2" s="43"/>
      <c r="AO2" s="43"/>
      <c r="AP2" s="43"/>
      <c r="AQ2" s="227"/>
      <c r="AR2" s="43"/>
      <c r="AS2" s="43"/>
      <c r="AT2" s="43"/>
      <c r="AU2" s="43"/>
    </row>
    <row r="3" spans="1:127" x14ac:dyDescent="0.6">
      <c r="A3" s="57" t="str">
        <f>Start!$C$6</f>
        <v>Preisindizes nach § 6a Gas-&amp; StromNEV für 2023</v>
      </c>
      <c r="B3" s="227"/>
      <c r="C3" s="43"/>
      <c r="D3" s="43"/>
      <c r="E3" s="43"/>
      <c r="F3" s="43"/>
      <c r="G3" s="43"/>
      <c r="H3" s="227"/>
      <c r="I3" s="43"/>
      <c r="J3" s="227"/>
      <c r="K3" s="43"/>
      <c r="L3" s="43"/>
      <c r="M3" s="43"/>
      <c r="N3" s="43"/>
      <c r="O3" s="43"/>
      <c r="P3" s="43"/>
      <c r="Q3" s="43"/>
      <c r="R3" s="227"/>
      <c r="S3" s="43"/>
      <c r="T3" s="227"/>
      <c r="U3" s="43"/>
      <c r="V3" s="43"/>
      <c r="W3" s="43"/>
      <c r="X3" s="43"/>
      <c r="Y3" s="43"/>
      <c r="Z3" s="43"/>
      <c r="AA3" s="43"/>
      <c r="AB3" s="43"/>
      <c r="AC3" s="43"/>
      <c r="AD3" s="43"/>
      <c r="AE3" s="227"/>
      <c r="AF3" s="43"/>
      <c r="AG3" s="227"/>
      <c r="AH3" s="43"/>
      <c r="AI3" s="43"/>
      <c r="AJ3" s="43"/>
      <c r="AK3" s="43"/>
      <c r="AL3" s="43"/>
      <c r="AM3" s="43"/>
      <c r="AN3" s="43"/>
      <c r="AO3" s="43"/>
      <c r="AP3" s="43"/>
      <c r="AQ3" s="227"/>
      <c r="AR3" s="43"/>
      <c r="AS3" s="43"/>
      <c r="AT3" s="43"/>
      <c r="AU3" s="43"/>
    </row>
    <row r="4" spans="1:127" x14ac:dyDescent="0.6">
      <c r="A4" s="58" t="s">
        <v>429</v>
      </c>
      <c r="B4" s="227"/>
      <c r="C4" s="43"/>
      <c r="D4" s="43"/>
      <c r="E4" s="43"/>
      <c r="F4" s="43"/>
      <c r="G4" s="43"/>
      <c r="H4" s="43"/>
      <c r="I4" s="43"/>
      <c r="J4" s="227"/>
      <c r="K4" s="43"/>
      <c r="L4" s="43"/>
      <c r="M4" s="43"/>
      <c r="N4" s="43"/>
      <c r="O4" s="43"/>
      <c r="P4" s="43"/>
      <c r="Q4" s="43"/>
      <c r="R4" s="43"/>
      <c r="S4" s="43"/>
      <c r="T4" s="227"/>
      <c r="U4" s="43"/>
      <c r="V4" s="43"/>
      <c r="W4" s="43"/>
      <c r="X4" s="43"/>
      <c r="Y4" s="43"/>
      <c r="Z4" s="43"/>
      <c r="AA4" s="43"/>
      <c r="AB4" s="43"/>
      <c r="AC4" s="43"/>
      <c r="AD4" s="43"/>
      <c r="AE4" s="43"/>
      <c r="AF4" s="43"/>
      <c r="AG4" s="227"/>
      <c r="AH4" s="43"/>
      <c r="AI4" s="43"/>
      <c r="AJ4" s="43"/>
      <c r="AK4" s="43"/>
      <c r="AL4" s="43"/>
      <c r="AM4" s="43"/>
      <c r="AN4" s="43"/>
      <c r="AO4" s="43"/>
      <c r="AP4" s="43"/>
      <c r="AQ4" s="227"/>
      <c r="AR4" s="43"/>
      <c r="AS4" s="43"/>
      <c r="AT4" s="43"/>
      <c r="AU4" s="43"/>
      <c r="BA4" s="403"/>
      <c r="BH4" s="403"/>
      <c r="BI4" s="403"/>
      <c r="BJ4" s="403"/>
      <c r="BQ4" s="403"/>
      <c r="BZ4" s="403"/>
      <c r="CG4" s="403"/>
      <c r="CP4" s="403"/>
      <c r="CW4" s="403"/>
      <c r="DF4" s="403"/>
    </row>
    <row r="5" spans="1:127" x14ac:dyDescent="0.6">
      <c r="A5" s="58" t="s">
        <v>376</v>
      </c>
      <c r="B5" s="406" t="s">
        <v>440</v>
      </c>
      <c r="C5" s="228"/>
      <c r="D5" s="43"/>
      <c r="E5" s="43"/>
      <c r="F5" s="43"/>
      <c r="G5" s="43"/>
      <c r="H5" s="43"/>
      <c r="I5" s="43"/>
      <c r="J5" s="227"/>
      <c r="K5" s="43"/>
      <c r="L5" s="43"/>
      <c r="M5" s="43"/>
      <c r="N5" s="43"/>
      <c r="O5" s="43"/>
      <c r="P5" s="43"/>
      <c r="Q5" s="43"/>
      <c r="R5" s="43"/>
      <c r="S5" s="43"/>
      <c r="T5" s="227"/>
      <c r="U5" s="43"/>
      <c r="V5" s="43"/>
      <c r="W5" s="43"/>
      <c r="X5" s="43"/>
      <c r="Y5" s="43"/>
      <c r="Z5" s="43"/>
      <c r="AA5" s="43"/>
      <c r="AB5" s="43"/>
      <c r="AC5" s="43"/>
      <c r="AD5" s="43"/>
      <c r="AE5" s="43"/>
      <c r="AF5" s="43"/>
      <c r="AG5" s="227"/>
      <c r="AH5" s="43"/>
      <c r="AI5" s="43"/>
      <c r="AJ5" s="43"/>
      <c r="AK5" s="43"/>
      <c r="AL5" s="43"/>
      <c r="AM5" s="43"/>
      <c r="AN5" s="43"/>
      <c r="AO5" s="43"/>
      <c r="AP5" s="43"/>
      <c r="AQ5" s="227"/>
      <c r="AR5" s="43"/>
      <c r="AS5" s="43"/>
      <c r="AT5" s="43"/>
      <c r="AU5" s="43"/>
      <c r="AW5" s="406" t="s">
        <v>405</v>
      </c>
      <c r="BA5" s="418" t="s">
        <v>406</v>
      </c>
      <c r="BB5" s="419">
        <f>SUM(BB17:BB97)</f>
        <v>5.1809701977841849E-3</v>
      </c>
      <c r="BD5" s="406" t="s">
        <v>404</v>
      </c>
      <c r="BH5" s="418" t="s">
        <v>406</v>
      </c>
      <c r="BI5" s="419">
        <f>SUM(BI17:BI90)</f>
        <v>-9.4793357586502314E-3</v>
      </c>
      <c r="BJ5" s="420">
        <f>SUM(BJ17:BJ91)</f>
        <v>-0.1857999999999973</v>
      </c>
      <c r="BK5" s="456">
        <f>SUM(BK17:BK91)</f>
        <v>-2.6700024374269549E-2</v>
      </c>
      <c r="BM5" s="406" t="s">
        <v>405</v>
      </c>
      <c r="BQ5" s="418" t="s">
        <v>406</v>
      </c>
      <c r="BR5" s="419">
        <f>SUM(BR17:BR81)</f>
        <v>-7.056971753658392E-2</v>
      </c>
      <c r="BT5" s="406" t="s">
        <v>404</v>
      </c>
      <c r="BX5" s="418" t="s">
        <v>406</v>
      </c>
      <c r="BY5" s="419">
        <f>SUM(BY17:BY90)</f>
        <v>0.92944647782522705</v>
      </c>
      <c r="BZ5" s="420">
        <f>SUM(BZ17:BZ91)</f>
        <v>-4.9785000000000004</v>
      </c>
      <c r="CA5" s="456">
        <f>SUM(CA17:CA91)</f>
        <v>-2.1833037769425809</v>
      </c>
      <c r="CC5" s="406" t="s">
        <v>405</v>
      </c>
      <c r="CG5" s="418" t="s">
        <v>406</v>
      </c>
      <c r="CH5" s="419">
        <f>SUM(CH17:CH81)</f>
        <v>-4.6493308139767486E-2</v>
      </c>
      <c r="CJ5" s="406" t="s">
        <v>404</v>
      </c>
      <c r="CN5" s="418" t="s">
        <v>406</v>
      </c>
      <c r="CO5" s="419">
        <f>SUM(CO17:CO90)</f>
        <v>0.95348580219280077</v>
      </c>
      <c r="CP5" s="420">
        <f>SUM(CP17:CP91)</f>
        <v>-2.8899000000000004</v>
      </c>
      <c r="CQ5" s="456">
        <f>SUM(CQ17:CQ91)</f>
        <v>-0.99138203434762706</v>
      </c>
      <c r="CS5" s="406" t="s">
        <v>405</v>
      </c>
      <c r="CW5" s="418" t="s">
        <v>406</v>
      </c>
      <c r="CX5" s="419">
        <f>SUM(CX17:CX81)</f>
        <v>-2.3819914645726081E-2</v>
      </c>
      <c r="CZ5" s="406" t="s">
        <v>404</v>
      </c>
      <c r="DD5" s="418" t="s">
        <v>406</v>
      </c>
      <c r="DE5" s="419">
        <f>SUM(DE17:DE90)</f>
        <v>0.9761748867531207</v>
      </c>
      <c r="DF5" s="420">
        <f>SUM(DF17:DF91)</f>
        <v>-1.8341999999999992</v>
      </c>
      <c r="DG5" s="456">
        <f>SUM(DG17:DG91)</f>
        <v>-0.60221343163030916</v>
      </c>
      <c r="DI5" s="406" t="s">
        <v>405</v>
      </c>
      <c r="DM5" s="418" t="s">
        <v>406</v>
      </c>
      <c r="DN5" s="419">
        <f>SUM(DN17:DN90)</f>
        <v>-2.0775203331473646E-2</v>
      </c>
      <c r="DP5" s="406" t="s">
        <v>404</v>
      </c>
      <c r="DT5" s="418" t="s">
        <v>406</v>
      </c>
      <c r="DU5" s="419">
        <f>SUM(DU17:DU90)</f>
        <v>-2.0765080348195575E-2</v>
      </c>
      <c r="DV5" s="420">
        <f>SUM(DV17:DV91)</f>
        <v>-1.8777999999999984</v>
      </c>
      <c r="DW5" s="456">
        <f>SUM(DW17:DW91)</f>
        <v>-0.62863410317967372</v>
      </c>
    </row>
    <row r="6" spans="1:127" x14ac:dyDescent="0.6">
      <c r="B6" s="227"/>
      <c r="C6" s="43"/>
      <c r="D6" s="43"/>
      <c r="E6" s="43"/>
      <c r="F6" s="43"/>
      <c r="G6" s="43"/>
      <c r="H6" s="43"/>
      <c r="I6" s="43"/>
      <c r="J6" s="227"/>
      <c r="K6" s="43"/>
      <c r="L6" s="43"/>
      <c r="M6" s="43"/>
      <c r="N6" s="43"/>
      <c r="O6" s="43"/>
      <c r="P6" s="43"/>
      <c r="Q6" s="43"/>
      <c r="R6" s="43"/>
      <c r="S6" s="43"/>
      <c r="T6" s="227"/>
      <c r="U6" s="43"/>
      <c r="V6" s="43"/>
      <c r="W6" s="43"/>
      <c r="X6" s="43"/>
      <c r="Y6" s="43"/>
      <c r="Z6" s="43"/>
      <c r="AA6" s="43"/>
      <c r="AB6" s="43"/>
      <c r="AC6" s="43"/>
      <c r="AD6" s="43"/>
      <c r="AE6" s="43"/>
      <c r="AF6" s="43"/>
      <c r="AG6" s="227"/>
      <c r="AH6" s="43"/>
      <c r="AI6" s="43"/>
      <c r="AJ6" s="43"/>
      <c r="AK6" s="43"/>
      <c r="AL6" s="43"/>
      <c r="AM6" s="43"/>
      <c r="AN6" s="43"/>
      <c r="AO6" s="43"/>
      <c r="AP6" s="43"/>
      <c r="AQ6" s="227"/>
      <c r="AR6" s="43"/>
      <c r="AS6" s="43"/>
      <c r="AT6" s="43"/>
      <c r="AU6" s="43"/>
      <c r="BA6" s="441" t="s">
        <v>407</v>
      </c>
      <c r="BB6" s="443">
        <f>AVERAGE(BB17:BB97)</f>
        <v>6.3962595034372654E-5</v>
      </c>
      <c r="BC6" s="33"/>
      <c r="BD6" s="33"/>
      <c r="BE6" s="33"/>
      <c r="BF6" s="33"/>
      <c r="BG6" s="33"/>
      <c r="BH6" s="441" t="s">
        <v>407</v>
      </c>
      <c r="BI6" s="442">
        <f>AVERAGE(BI17:BI90)</f>
        <v>-1.2809913187365176E-4</v>
      </c>
      <c r="BJ6" s="448">
        <f>AVERAGE(BJ17:BJ91)</f>
        <v>-2.4773333333332971E-3</v>
      </c>
      <c r="BK6" s="457">
        <f>AVERAGE(BK17:BK91)</f>
        <v>-3.5600032499026065E-4</v>
      </c>
      <c r="BQ6" s="441" t="s">
        <v>407</v>
      </c>
      <c r="BR6" s="443">
        <f>AVERAGE(BR17:BR81)</f>
        <v>-1.0856879621012911E-3</v>
      </c>
      <c r="BX6" s="407" t="s">
        <v>407</v>
      </c>
      <c r="BY6" s="442">
        <f>AVERAGE(BY17:BY90)</f>
        <v>1.4082522391291319E-2</v>
      </c>
      <c r="BZ6" s="448">
        <f>AVERAGE(BZ17:BZ91)</f>
        <v>-7.5431818181818183E-2</v>
      </c>
      <c r="CA6" s="457">
        <f>AVERAGE(CA17:CA91)</f>
        <v>-3.3080360256705771E-2</v>
      </c>
      <c r="CG6" s="441" t="s">
        <v>407</v>
      </c>
      <c r="CH6" s="443">
        <f>AVERAGE(CH17:CH81)</f>
        <v>-7.1528166368873061E-4</v>
      </c>
      <c r="CN6" s="407" t="s">
        <v>407</v>
      </c>
      <c r="CO6" s="442">
        <f>AVERAGE(CO17:CO90)</f>
        <v>1.44467545786788E-2</v>
      </c>
      <c r="CP6" s="448">
        <f>AVERAGE(CP17:CP91)</f>
        <v>-4.3786363636363644E-2</v>
      </c>
      <c r="CQ6" s="457">
        <f>AVERAGE(CQ17:CQ91)</f>
        <v>-1.5020939914357986E-2</v>
      </c>
      <c r="CW6" s="441" t="s">
        <v>407</v>
      </c>
      <c r="CX6" s="443">
        <f>AVERAGE(CX17:CX81)</f>
        <v>-3.6646022531886278E-4</v>
      </c>
      <c r="DD6" s="441" t="s">
        <v>407</v>
      </c>
      <c r="DE6" s="442">
        <f>AVERAGE(DE17:DE90)</f>
        <v>1.4790528587168495E-2</v>
      </c>
      <c r="DF6" s="448">
        <f>AVERAGE(DF17:DF91)</f>
        <v>-2.7790909090909078E-2</v>
      </c>
      <c r="DG6" s="457">
        <f>AVERAGE(DG17:DG91)</f>
        <v>-9.1244459337925625E-3</v>
      </c>
      <c r="DM6" s="441" t="s">
        <v>407</v>
      </c>
      <c r="DN6" s="443">
        <f>AVERAGE(DN17:DN90)</f>
        <v>-2.8074599096586009E-4</v>
      </c>
      <c r="DT6" s="441" t="s">
        <v>407</v>
      </c>
      <c r="DU6" s="442">
        <f>AVERAGE(DU17:DU90)</f>
        <v>-2.8060919389453478E-4</v>
      </c>
      <c r="DV6" s="448">
        <f>AVERAGE(DV17:DV91)</f>
        <v>-2.5037333333333311E-2</v>
      </c>
      <c r="DW6" s="457">
        <f>AVERAGE(DW17:DW91)</f>
        <v>-8.3817880423956489E-3</v>
      </c>
    </row>
    <row r="7" spans="1:127" x14ac:dyDescent="0.6">
      <c r="B7" s="145"/>
      <c r="C7" s="146"/>
      <c r="D7" s="147"/>
      <c r="E7" s="148" t="s">
        <v>312</v>
      </c>
      <c r="F7" s="146"/>
      <c r="G7" s="146"/>
      <c r="H7" s="149"/>
      <c r="I7" s="229"/>
      <c r="J7" s="145"/>
      <c r="K7" s="146"/>
      <c r="L7" s="146"/>
      <c r="M7" s="147"/>
      <c r="N7" s="148" t="s">
        <v>313</v>
      </c>
      <c r="O7" s="146"/>
      <c r="P7" s="146"/>
      <c r="Q7" s="146"/>
      <c r="R7" s="149"/>
      <c r="S7" s="229"/>
      <c r="T7" s="145"/>
      <c r="U7" s="146"/>
      <c r="V7" s="146"/>
      <c r="W7" s="146"/>
      <c r="X7" s="146"/>
      <c r="Y7" s="147" t="s">
        <v>314</v>
      </c>
      <c r="Z7" s="146"/>
      <c r="AA7" s="146"/>
      <c r="AB7" s="146"/>
      <c r="AC7" s="146"/>
      <c r="AD7" s="146"/>
      <c r="AE7" s="149"/>
      <c r="AF7" s="229"/>
      <c r="AG7" s="145"/>
      <c r="AH7" s="146"/>
      <c r="AI7" s="146"/>
      <c r="AJ7" s="146"/>
      <c r="AK7" s="148" t="s">
        <v>315</v>
      </c>
      <c r="AL7" s="146"/>
      <c r="AM7" s="146"/>
      <c r="AN7" s="146"/>
      <c r="AO7" s="149"/>
      <c r="AP7" s="229"/>
      <c r="AQ7" s="145"/>
      <c r="AR7" s="147"/>
      <c r="AS7" s="148" t="s">
        <v>316</v>
      </c>
      <c r="AT7" s="146"/>
      <c r="AU7" s="149"/>
      <c r="AW7" s="363" t="s">
        <v>312</v>
      </c>
      <c r="AX7" s="324"/>
      <c r="AY7" s="325"/>
      <c r="AZ7" s="325"/>
      <c r="BA7" s="325"/>
      <c r="BB7" s="325"/>
      <c r="BD7" s="363" t="s">
        <v>312</v>
      </c>
      <c r="BE7" s="324"/>
      <c r="BF7" s="325"/>
      <c r="BG7" s="325"/>
      <c r="BH7" s="325"/>
      <c r="BI7" s="325"/>
      <c r="BJ7" s="325"/>
      <c r="BK7" s="325"/>
      <c r="BM7" s="363" t="s">
        <v>313</v>
      </c>
      <c r="BN7" s="324"/>
      <c r="BO7" s="325"/>
      <c r="BP7" s="325"/>
      <c r="BQ7" s="325"/>
      <c r="BR7" s="325"/>
      <c r="BT7" s="363" t="s">
        <v>313</v>
      </c>
      <c r="BU7" s="324"/>
      <c r="BV7" s="325"/>
      <c r="BW7" s="325"/>
      <c r="BX7" s="325"/>
      <c r="BY7" s="325"/>
      <c r="BZ7" s="325"/>
      <c r="CA7" s="325"/>
      <c r="CC7" s="363" t="s">
        <v>314</v>
      </c>
      <c r="CD7" s="324"/>
      <c r="CE7" s="325"/>
      <c r="CF7" s="325"/>
      <c r="CG7" s="325"/>
      <c r="CH7" s="325"/>
      <c r="CJ7" s="327" t="s">
        <v>314</v>
      </c>
      <c r="CK7" s="92"/>
      <c r="CL7" s="91"/>
      <c r="CM7" s="91"/>
      <c r="CN7" s="91"/>
      <c r="CO7" s="91"/>
      <c r="CP7" s="91"/>
      <c r="CQ7" s="93"/>
      <c r="CS7" s="363" t="s">
        <v>315</v>
      </c>
      <c r="CT7" s="324"/>
      <c r="CU7" s="325"/>
      <c r="CV7" s="325"/>
      <c r="CW7" s="325"/>
      <c r="CX7" s="325"/>
      <c r="CZ7" s="327" t="s">
        <v>315</v>
      </c>
      <c r="DA7" s="92"/>
      <c r="DB7" s="91"/>
      <c r="DC7" s="91"/>
      <c r="DD7" s="91"/>
      <c r="DE7" s="91"/>
      <c r="DF7" s="91"/>
      <c r="DG7" s="325"/>
      <c r="DI7" s="363" t="s">
        <v>316</v>
      </c>
      <c r="DJ7" s="324"/>
      <c r="DK7" s="325"/>
      <c r="DL7" s="325"/>
      <c r="DM7" s="325"/>
      <c r="DN7" s="325"/>
      <c r="DP7" s="327" t="s">
        <v>316</v>
      </c>
      <c r="DQ7" s="92"/>
      <c r="DR7" s="91"/>
      <c r="DS7" s="91"/>
      <c r="DT7" s="91"/>
      <c r="DU7" s="91"/>
      <c r="DV7" s="91"/>
      <c r="DW7" s="93"/>
    </row>
    <row r="8" spans="1:127" ht="52" x14ac:dyDescent="0.6">
      <c r="B8" s="224" t="s">
        <v>152</v>
      </c>
      <c r="C8" s="133" t="str">
        <f>Übersicht!$B$10</f>
        <v>Gewerbliche Betriebsgebäude, Bauleistungen am Bauwerk ohne USt</v>
      </c>
      <c r="D8" s="134" t="str">
        <f>Übersicht!$B$20</f>
        <v>Gewerbliche Betriebsgebäude, Bauleistungen am Bauwerk, mit USt</v>
      </c>
      <c r="E8" s="134" t="s">
        <v>317</v>
      </c>
      <c r="F8" s="134" t="str">
        <f>Übersicht!$B$22</f>
        <v>Wiederherstellungswerte für 1913/1914 erstellte Wohngebäude</v>
      </c>
      <c r="G8" s="234" t="s">
        <v>318</v>
      </c>
      <c r="H8" s="225" t="s">
        <v>159</v>
      </c>
      <c r="I8" s="230"/>
      <c r="J8" s="226" t="s">
        <v>152</v>
      </c>
      <c r="K8" s="133" t="str">
        <f>Übersicht!$B$11</f>
        <v>Ortskanäle, Bauleistungen am Bauwerk (Tiefbau), ohne USt</v>
      </c>
      <c r="L8" s="134" t="str">
        <f>Übersicht!$B$21</f>
        <v>Ortskanäle, Bauleistungen am Bauwerk (Tiefbau), mit USt</v>
      </c>
      <c r="M8" s="134" t="s">
        <v>161</v>
      </c>
      <c r="N8" s="134" t="str">
        <f>Übersicht!$B$12</f>
        <v>Andere elektrische Leiter für eine Spannung von mehr als 1 000 Volt</v>
      </c>
      <c r="O8" s="134" t="str">
        <f>Übersicht!$B$28</f>
        <v>Kabel</v>
      </c>
      <c r="P8" s="134" t="s">
        <v>319</v>
      </c>
      <c r="Q8" s="234" t="s">
        <v>320</v>
      </c>
      <c r="R8" s="225" t="s">
        <v>159</v>
      </c>
      <c r="S8" s="230"/>
      <c r="T8" s="226" t="s">
        <v>152</v>
      </c>
      <c r="U8" s="133" t="str">
        <f>Übersicht!$B$11</f>
        <v>Ortskanäle, Bauleistungen am Bauwerk (Tiefbau), ohne USt</v>
      </c>
      <c r="V8" s="134" t="str">
        <f>Übersicht!$B$21</f>
        <v>Ortskanäle, Bauleistungen am Bauwerk (Tiefbau), mit USt</v>
      </c>
      <c r="W8" s="134" t="s">
        <v>161</v>
      </c>
      <c r="X8" s="134" t="str">
        <f>Übersicht!$B$12</f>
        <v>Andere elektrische Leiter für eine Spannung von mehr als 1 000 Volt</v>
      </c>
      <c r="Y8" s="134" t="str">
        <f>Übersicht!$B$29</f>
        <v>Isolierte Drähte und Leitungen</v>
      </c>
      <c r="Z8" s="134" t="s">
        <v>321</v>
      </c>
      <c r="AA8" s="134" t="str">
        <f>Übersicht!$B$13</f>
        <v>Türme und Gittermaste, aus Eisen oder Stahl</v>
      </c>
      <c r="AB8" s="134" t="str">
        <f>Übersicht!$B$30</f>
        <v>Fertigteilbauten überwiegend aus Metall, Konstruktionen aus Stahl und Aluminium</v>
      </c>
      <c r="AC8" s="134" t="s">
        <v>322</v>
      </c>
      <c r="AD8" s="234" t="s">
        <v>323</v>
      </c>
      <c r="AE8" s="225" t="s">
        <v>159</v>
      </c>
      <c r="AF8" s="230"/>
      <c r="AG8" s="226" t="s">
        <v>152</v>
      </c>
      <c r="AH8" s="133" t="str">
        <f>Übersicht!$B$11</f>
        <v>Ortskanäle, Bauleistungen am Bauwerk (Tiefbau), ohne USt</v>
      </c>
      <c r="AI8" s="134" t="str">
        <f>Übersicht!$B$21</f>
        <v>Ortskanäle, Bauleistungen am Bauwerk (Tiefbau), mit USt</v>
      </c>
      <c r="AJ8" s="134" t="s">
        <v>161</v>
      </c>
      <c r="AK8" s="134" t="str">
        <f>Übersicht!$B$14</f>
        <v>Erzeugerpreise gewerblicher Produkte gesamt (ohne Mineralölerz.)</v>
      </c>
      <c r="AL8" s="134" t="str">
        <f>Übersicht!$B$31</f>
        <v>Erzeugerpreise gewerblicher Produkte gesamt</v>
      </c>
      <c r="AM8" s="134" t="s">
        <v>164</v>
      </c>
      <c r="AN8" s="234" t="s">
        <v>324</v>
      </c>
      <c r="AO8" s="225" t="s">
        <v>159</v>
      </c>
      <c r="AP8" s="230"/>
      <c r="AQ8" s="226" t="s">
        <v>152</v>
      </c>
      <c r="AR8" s="133" t="str">
        <f>Übersicht!$B$14</f>
        <v>Erzeugerpreise gewerblicher Produkte gesamt (ohne Mineralölerz.)</v>
      </c>
      <c r="AS8" s="134" t="str">
        <f>Übersicht!$B$31</f>
        <v>Erzeugerpreise gewerblicher Produkte gesamt</v>
      </c>
      <c r="AT8" s="234" t="s">
        <v>164</v>
      </c>
      <c r="AU8" s="225" t="s">
        <v>159</v>
      </c>
      <c r="AW8" s="185" t="s">
        <v>152</v>
      </c>
      <c r="AX8" s="133" t="s">
        <v>413</v>
      </c>
      <c r="AY8" s="332" t="s">
        <v>414</v>
      </c>
      <c r="AZ8" s="332" t="s">
        <v>415</v>
      </c>
      <c r="BA8" s="332" t="s">
        <v>416</v>
      </c>
      <c r="BB8" s="322" t="s">
        <v>410</v>
      </c>
      <c r="BD8" s="185" t="s">
        <v>152</v>
      </c>
      <c r="BE8" s="133" t="s">
        <v>409</v>
      </c>
      <c r="BF8" s="332" t="s">
        <v>408</v>
      </c>
      <c r="BG8" s="413" t="s">
        <v>415</v>
      </c>
      <c r="BH8" s="332" t="s">
        <v>416</v>
      </c>
      <c r="BI8" s="332" t="s">
        <v>410</v>
      </c>
      <c r="BJ8" s="413" t="s">
        <v>411</v>
      </c>
      <c r="BK8" s="322" t="s">
        <v>412</v>
      </c>
      <c r="BM8" s="185" t="s">
        <v>152</v>
      </c>
      <c r="BN8" s="133" t="s">
        <v>413</v>
      </c>
      <c r="BO8" s="332" t="s">
        <v>414</v>
      </c>
      <c r="BP8" s="332" t="s">
        <v>415</v>
      </c>
      <c r="BQ8" s="332" t="s">
        <v>416</v>
      </c>
      <c r="BR8" s="322" t="s">
        <v>410</v>
      </c>
      <c r="BT8" s="185" t="s">
        <v>152</v>
      </c>
      <c r="BU8" s="133" t="s">
        <v>409</v>
      </c>
      <c r="BV8" s="332" t="s">
        <v>408</v>
      </c>
      <c r="BW8" s="413" t="s">
        <v>415</v>
      </c>
      <c r="BX8" s="332" t="s">
        <v>416</v>
      </c>
      <c r="BY8" s="332" t="s">
        <v>410</v>
      </c>
      <c r="BZ8" s="413" t="s">
        <v>411</v>
      </c>
      <c r="CA8" s="322" t="s">
        <v>412</v>
      </c>
      <c r="CC8" s="185" t="s">
        <v>152</v>
      </c>
      <c r="CD8" s="133" t="s">
        <v>413</v>
      </c>
      <c r="CE8" s="332" t="s">
        <v>414</v>
      </c>
      <c r="CF8" s="332" t="s">
        <v>415</v>
      </c>
      <c r="CG8" s="332" t="s">
        <v>416</v>
      </c>
      <c r="CH8" s="322" t="s">
        <v>410</v>
      </c>
      <c r="CJ8" s="185" t="s">
        <v>152</v>
      </c>
      <c r="CK8" s="180" t="s">
        <v>409</v>
      </c>
      <c r="CL8" s="408" t="s">
        <v>408</v>
      </c>
      <c r="CM8" s="413" t="s">
        <v>415</v>
      </c>
      <c r="CN8" s="134" t="s">
        <v>416</v>
      </c>
      <c r="CO8" s="416" t="s">
        <v>410</v>
      </c>
      <c r="CP8" s="413" t="s">
        <v>411</v>
      </c>
      <c r="CQ8" s="135" t="s">
        <v>412</v>
      </c>
      <c r="CS8" s="185" t="s">
        <v>152</v>
      </c>
      <c r="CT8" s="133" t="s">
        <v>413</v>
      </c>
      <c r="CU8" s="332" t="s">
        <v>414</v>
      </c>
      <c r="CV8" s="332" t="s">
        <v>415</v>
      </c>
      <c r="CW8" s="332" t="s">
        <v>416</v>
      </c>
      <c r="CX8" s="322" t="s">
        <v>410</v>
      </c>
      <c r="CZ8" s="185" t="s">
        <v>152</v>
      </c>
      <c r="DA8" s="180" t="s">
        <v>409</v>
      </c>
      <c r="DB8" s="134" t="s">
        <v>408</v>
      </c>
      <c r="DC8" s="413" t="s">
        <v>415</v>
      </c>
      <c r="DD8" s="134" t="s">
        <v>416</v>
      </c>
      <c r="DE8" s="408" t="s">
        <v>410</v>
      </c>
      <c r="DF8" s="413" t="s">
        <v>411</v>
      </c>
      <c r="DG8" s="322" t="s">
        <v>412</v>
      </c>
      <c r="DI8" s="185" t="s">
        <v>152</v>
      </c>
      <c r="DJ8" s="133" t="s">
        <v>413</v>
      </c>
      <c r="DK8" s="332" t="s">
        <v>414</v>
      </c>
      <c r="DL8" s="332" t="s">
        <v>415</v>
      </c>
      <c r="DM8" s="332" t="s">
        <v>416</v>
      </c>
      <c r="DN8" s="322" t="s">
        <v>410</v>
      </c>
      <c r="DP8" s="185" t="s">
        <v>152</v>
      </c>
      <c r="DQ8" s="180" t="s">
        <v>409</v>
      </c>
      <c r="DR8" s="408" t="s">
        <v>408</v>
      </c>
      <c r="DS8" s="413" t="s">
        <v>415</v>
      </c>
      <c r="DT8" s="134" t="s">
        <v>416</v>
      </c>
      <c r="DU8" s="416" t="s">
        <v>410</v>
      </c>
      <c r="DV8" s="417" t="s">
        <v>411</v>
      </c>
      <c r="DW8" s="135" t="s">
        <v>412</v>
      </c>
    </row>
    <row r="9" spans="1:127" hidden="1" x14ac:dyDescent="0.6">
      <c r="B9" s="162">
        <v>2031</v>
      </c>
      <c r="C9" s="154"/>
      <c r="D9" s="155"/>
      <c r="E9" s="155"/>
      <c r="F9" s="155"/>
      <c r="G9" s="156"/>
      <c r="H9" s="157"/>
      <c r="I9" s="230"/>
      <c r="J9" s="162">
        <v>2031</v>
      </c>
      <c r="K9" s="154"/>
      <c r="L9" s="155"/>
      <c r="M9" s="155"/>
      <c r="N9" s="155"/>
      <c r="O9" s="155"/>
      <c r="P9" s="155"/>
      <c r="Q9" s="156"/>
      <c r="R9" s="157"/>
      <c r="S9" s="230"/>
      <c r="T9" s="162">
        <v>2031</v>
      </c>
      <c r="U9" s="154"/>
      <c r="V9" s="155"/>
      <c r="W9" s="155"/>
      <c r="X9" s="155"/>
      <c r="Y9" s="155"/>
      <c r="Z9" s="155"/>
      <c r="AA9" s="155"/>
      <c r="AB9" s="155"/>
      <c r="AC9" s="155"/>
      <c r="AD9" s="156"/>
      <c r="AE9" s="157"/>
      <c r="AF9" s="230"/>
      <c r="AG9" s="162">
        <v>2031</v>
      </c>
      <c r="AH9" s="154"/>
      <c r="AI9" s="155"/>
      <c r="AJ9" s="155"/>
      <c r="AK9" s="155"/>
      <c r="AL9" s="155"/>
      <c r="AM9" s="155"/>
      <c r="AN9" s="156"/>
      <c r="AO9" s="157"/>
      <c r="AP9" s="230"/>
      <c r="AQ9" s="162">
        <v>2031</v>
      </c>
      <c r="AR9" s="154"/>
      <c r="AS9" s="155"/>
      <c r="AT9" s="156"/>
      <c r="AU9" s="157"/>
      <c r="DL9" s="294"/>
      <c r="DS9" s="294"/>
      <c r="DU9" s="71"/>
      <c r="DW9" s="71"/>
    </row>
    <row r="10" spans="1:127" hidden="1" x14ac:dyDescent="0.6">
      <c r="B10" s="162">
        <v>2030</v>
      </c>
      <c r="C10" s="154"/>
      <c r="D10" s="155"/>
      <c r="E10" s="155"/>
      <c r="F10" s="155"/>
      <c r="G10" s="156"/>
      <c r="H10" s="157"/>
      <c r="I10" s="230"/>
      <c r="J10" s="162">
        <v>2030</v>
      </c>
      <c r="K10" s="154"/>
      <c r="L10" s="155"/>
      <c r="M10" s="155"/>
      <c r="N10" s="155"/>
      <c r="O10" s="155"/>
      <c r="P10" s="155"/>
      <c r="Q10" s="156"/>
      <c r="R10" s="157"/>
      <c r="S10" s="230"/>
      <c r="T10" s="162">
        <v>2030</v>
      </c>
      <c r="U10" s="154"/>
      <c r="V10" s="155"/>
      <c r="W10" s="155"/>
      <c r="X10" s="155"/>
      <c r="Y10" s="155"/>
      <c r="Z10" s="155"/>
      <c r="AA10" s="155"/>
      <c r="AB10" s="155"/>
      <c r="AC10" s="155"/>
      <c r="AD10" s="156"/>
      <c r="AE10" s="157"/>
      <c r="AF10" s="230"/>
      <c r="AG10" s="162">
        <v>2030</v>
      </c>
      <c r="AH10" s="154"/>
      <c r="AI10" s="155"/>
      <c r="AJ10" s="155"/>
      <c r="AK10" s="155"/>
      <c r="AL10" s="155"/>
      <c r="AM10" s="155"/>
      <c r="AN10" s="156"/>
      <c r="AO10" s="157"/>
      <c r="AP10" s="230"/>
      <c r="AQ10" s="162">
        <v>2030</v>
      </c>
      <c r="AR10" s="154"/>
      <c r="AS10" s="155"/>
      <c r="AT10" s="156"/>
      <c r="AU10" s="157"/>
      <c r="DL10" s="294"/>
      <c r="DS10" s="294"/>
      <c r="DU10" s="71"/>
      <c r="DW10" s="71"/>
    </row>
    <row r="11" spans="1:127" hidden="1" x14ac:dyDescent="0.6">
      <c r="B11" s="162">
        <v>2029</v>
      </c>
      <c r="C11" s="154"/>
      <c r="D11" s="155"/>
      <c r="E11" s="155"/>
      <c r="F11" s="155"/>
      <c r="G11" s="156"/>
      <c r="H11" s="157"/>
      <c r="I11" s="230"/>
      <c r="J11" s="162">
        <v>2029</v>
      </c>
      <c r="K11" s="154"/>
      <c r="L11" s="155"/>
      <c r="M11" s="155"/>
      <c r="N11" s="155"/>
      <c r="O11" s="155"/>
      <c r="P11" s="155"/>
      <c r="Q11" s="156"/>
      <c r="R11" s="157"/>
      <c r="S11" s="230"/>
      <c r="T11" s="162">
        <v>2029</v>
      </c>
      <c r="U11" s="154"/>
      <c r="V11" s="155"/>
      <c r="W11" s="155"/>
      <c r="X11" s="155"/>
      <c r="Y11" s="155"/>
      <c r="Z11" s="155"/>
      <c r="AA11" s="155"/>
      <c r="AB11" s="155"/>
      <c r="AC11" s="155"/>
      <c r="AD11" s="156"/>
      <c r="AE11" s="157"/>
      <c r="AF11" s="230"/>
      <c r="AG11" s="162">
        <v>2029</v>
      </c>
      <c r="AH11" s="154"/>
      <c r="AI11" s="155"/>
      <c r="AJ11" s="155"/>
      <c r="AK11" s="155"/>
      <c r="AL11" s="155"/>
      <c r="AM11" s="155"/>
      <c r="AN11" s="156"/>
      <c r="AO11" s="157"/>
      <c r="AP11" s="230"/>
      <c r="AQ11" s="162">
        <v>2029</v>
      </c>
      <c r="AR11" s="154"/>
      <c r="AS11" s="155"/>
      <c r="AT11" s="156"/>
      <c r="AU11" s="157"/>
      <c r="DL11" s="294"/>
      <c r="DS11" s="294"/>
      <c r="DU11" s="71"/>
      <c r="DW11" s="71"/>
    </row>
    <row r="12" spans="1:127" hidden="1" x14ac:dyDescent="0.6">
      <c r="B12" s="162">
        <v>2028</v>
      </c>
      <c r="C12" s="154"/>
      <c r="D12" s="155"/>
      <c r="E12" s="155"/>
      <c r="F12" s="155"/>
      <c r="G12" s="156"/>
      <c r="H12" s="157"/>
      <c r="I12" s="230"/>
      <c r="J12" s="162">
        <v>2028</v>
      </c>
      <c r="K12" s="154"/>
      <c r="L12" s="155"/>
      <c r="M12" s="155"/>
      <c r="N12" s="155"/>
      <c r="O12" s="155"/>
      <c r="P12" s="155"/>
      <c r="Q12" s="156"/>
      <c r="R12" s="157"/>
      <c r="S12" s="230"/>
      <c r="T12" s="162">
        <v>2028</v>
      </c>
      <c r="U12" s="154"/>
      <c r="V12" s="155"/>
      <c r="W12" s="155"/>
      <c r="X12" s="155"/>
      <c r="Y12" s="155"/>
      <c r="Z12" s="155"/>
      <c r="AA12" s="155"/>
      <c r="AB12" s="155"/>
      <c r="AC12" s="155"/>
      <c r="AD12" s="156"/>
      <c r="AE12" s="157"/>
      <c r="AF12" s="230"/>
      <c r="AG12" s="162">
        <v>2028</v>
      </c>
      <c r="AH12" s="154"/>
      <c r="AI12" s="155"/>
      <c r="AJ12" s="155"/>
      <c r="AK12" s="155"/>
      <c r="AL12" s="155"/>
      <c r="AM12" s="155"/>
      <c r="AN12" s="156"/>
      <c r="AO12" s="157"/>
      <c r="AP12" s="230"/>
      <c r="AQ12" s="162">
        <v>2028</v>
      </c>
      <c r="AR12" s="154"/>
      <c r="AS12" s="155"/>
      <c r="AT12" s="156"/>
      <c r="AU12" s="157"/>
      <c r="DL12" s="294"/>
      <c r="DS12" s="294"/>
      <c r="DU12" s="71"/>
      <c r="DW12" s="71"/>
    </row>
    <row r="13" spans="1:127" hidden="1" x14ac:dyDescent="0.6">
      <c r="B13" s="162">
        <v>2027</v>
      </c>
      <c r="C13" s="154"/>
      <c r="D13" s="155"/>
      <c r="E13" s="155"/>
      <c r="F13" s="155"/>
      <c r="G13" s="156"/>
      <c r="H13" s="157"/>
      <c r="I13" s="230"/>
      <c r="J13" s="162">
        <v>2027</v>
      </c>
      <c r="K13" s="154"/>
      <c r="L13" s="155"/>
      <c r="M13" s="155"/>
      <c r="N13" s="155"/>
      <c r="O13" s="155"/>
      <c r="P13" s="155"/>
      <c r="Q13" s="156"/>
      <c r="R13" s="157"/>
      <c r="S13" s="230"/>
      <c r="T13" s="162">
        <v>2027</v>
      </c>
      <c r="U13" s="154"/>
      <c r="V13" s="155"/>
      <c r="W13" s="155"/>
      <c r="X13" s="155"/>
      <c r="Y13" s="155"/>
      <c r="Z13" s="155"/>
      <c r="AA13" s="155"/>
      <c r="AB13" s="155"/>
      <c r="AC13" s="155"/>
      <c r="AD13" s="156"/>
      <c r="AE13" s="157"/>
      <c r="AF13" s="230"/>
      <c r="AG13" s="162">
        <v>2027</v>
      </c>
      <c r="AH13" s="154"/>
      <c r="AI13" s="155"/>
      <c r="AJ13" s="155"/>
      <c r="AK13" s="155"/>
      <c r="AL13" s="155"/>
      <c r="AM13" s="155"/>
      <c r="AN13" s="156"/>
      <c r="AO13" s="157"/>
      <c r="AP13" s="230"/>
      <c r="AQ13" s="162">
        <v>2027</v>
      </c>
      <c r="AR13" s="154"/>
      <c r="AS13" s="155"/>
      <c r="AT13" s="156"/>
      <c r="AU13" s="157"/>
      <c r="DL13" s="294"/>
      <c r="DS13" s="294"/>
      <c r="DU13" s="71"/>
      <c r="DW13" s="71"/>
    </row>
    <row r="14" spans="1:127" hidden="1" x14ac:dyDescent="0.6">
      <c r="B14" s="162">
        <v>2026</v>
      </c>
      <c r="C14" s="154"/>
      <c r="D14" s="155"/>
      <c r="E14" s="155"/>
      <c r="F14" s="155"/>
      <c r="G14" s="156"/>
      <c r="H14" s="157"/>
      <c r="I14" s="43"/>
      <c r="J14" s="162">
        <v>2026</v>
      </c>
      <c r="K14" s="154"/>
      <c r="L14" s="155"/>
      <c r="M14" s="155"/>
      <c r="N14" s="155"/>
      <c r="O14" s="155"/>
      <c r="P14" s="155"/>
      <c r="Q14" s="156"/>
      <c r="R14" s="157"/>
      <c r="S14" s="43"/>
      <c r="T14" s="162">
        <v>2026</v>
      </c>
      <c r="U14" s="154"/>
      <c r="V14" s="155"/>
      <c r="W14" s="155"/>
      <c r="X14" s="155"/>
      <c r="Y14" s="155"/>
      <c r="Z14" s="155"/>
      <c r="AA14" s="155"/>
      <c r="AB14" s="155"/>
      <c r="AC14" s="155"/>
      <c r="AD14" s="156"/>
      <c r="AE14" s="157"/>
      <c r="AF14" s="43"/>
      <c r="AG14" s="162">
        <v>2026</v>
      </c>
      <c r="AH14" s="154"/>
      <c r="AI14" s="155"/>
      <c r="AJ14" s="155"/>
      <c r="AK14" s="155"/>
      <c r="AL14" s="155"/>
      <c r="AM14" s="155"/>
      <c r="AN14" s="156"/>
      <c r="AO14" s="157"/>
      <c r="AQ14" s="162">
        <v>2026</v>
      </c>
      <c r="AR14" s="154"/>
      <c r="AS14" s="155"/>
      <c r="AT14" s="156"/>
      <c r="AU14" s="157"/>
      <c r="DL14" s="294"/>
      <c r="DS14" s="294"/>
      <c r="DU14" s="71"/>
      <c r="DW14" s="71"/>
    </row>
    <row r="15" spans="1:127" hidden="1" x14ac:dyDescent="0.6">
      <c r="B15" s="162">
        <v>2025</v>
      </c>
      <c r="C15" s="154"/>
      <c r="D15" s="155"/>
      <c r="E15" s="155"/>
      <c r="F15" s="155"/>
      <c r="G15" s="156"/>
      <c r="H15" s="157"/>
      <c r="I15" s="43"/>
      <c r="J15" s="162">
        <v>2025</v>
      </c>
      <c r="K15" s="154"/>
      <c r="L15" s="155"/>
      <c r="M15" s="155"/>
      <c r="N15" s="155"/>
      <c r="O15" s="155"/>
      <c r="P15" s="155"/>
      <c r="Q15" s="156"/>
      <c r="R15" s="157"/>
      <c r="S15" s="43"/>
      <c r="T15" s="162">
        <v>2025</v>
      </c>
      <c r="U15" s="154"/>
      <c r="V15" s="155"/>
      <c r="W15" s="155"/>
      <c r="X15" s="155"/>
      <c r="Y15" s="155"/>
      <c r="Z15" s="155"/>
      <c r="AA15" s="155"/>
      <c r="AB15" s="155"/>
      <c r="AC15" s="155"/>
      <c r="AD15" s="156"/>
      <c r="AE15" s="157"/>
      <c r="AF15" s="43"/>
      <c r="AG15" s="162">
        <v>2025</v>
      </c>
      <c r="AH15" s="154"/>
      <c r="AI15" s="155"/>
      <c r="AJ15" s="155"/>
      <c r="AK15" s="155"/>
      <c r="AL15" s="155"/>
      <c r="AM15" s="155"/>
      <c r="AN15" s="156"/>
      <c r="AO15" s="157"/>
      <c r="AQ15" s="162">
        <v>2025</v>
      </c>
      <c r="AR15" s="154"/>
      <c r="AS15" s="155"/>
      <c r="AT15" s="156"/>
      <c r="AU15" s="157"/>
      <c r="DL15" s="294"/>
      <c r="DS15" s="294"/>
      <c r="DU15" s="71"/>
      <c r="DW15" s="71"/>
    </row>
    <row r="16" spans="1:127" hidden="1" x14ac:dyDescent="0.6">
      <c r="B16" s="162">
        <v>2024</v>
      </c>
      <c r="C16" s="154"/>
      <c r="D16" s="155"/>
      <c r="E16" s="155"/>
      <c r="F16" s="155"/>
      <c r="G16" s="156"/>
      <c r="H16" s="157"/>
      <c r="I16" s="43"/>
      <c r="J16" s="162">
        <v>2024</v>
      </c>
      <c r="K16" s="154"/>
      <c r="L16" s="155"/>
      <c r="M16" s="155"/>
      <c r="N16" s="155"/>
      <c r="O16" s="155"/>
      <c r="P16" s="155"/>
      <c r="Q16" s="156"/>
      <c r="R16" s="157"/>
      <c r="S16" s="43"/>
      <c r="T16" s="162">
        <v>2024</v>
      </c>
      <c r="U16" s="154"/>
      <c r="V16" s="155"/>
      <c r="W16" s="155"/>
      <c r="X16" s="155"/>
      <c r="Y16" s="155"/>
      <c r="Z16" s="155"/>
      <c r="AA16" s="155"/>
      <c r="AB16" s="155"/>
      <c r="AC16" s="155"/>
      <c r="AD16" s="156"/>
      <c r="AE16" s="157"/>
      <c r="AF16" s="43"/>
      <c r="AG16" s="162">
        <v>2024</v>
      </c>
      <c r="AH16" s="154"/>
      <c r="AI16" s="155"/>
      <c r="AJ16" s="155"/>
      <c r="AK16" s="155"/>
      <c r="AL16" s="155"/>
      <c r="AM16" s="155"/>
      <c r="AN16" s="156"/>
      <c r="AO16" s="157"/>
      <c r="AQ16" s="162">
        <v>2024</v>
      </c>
      <c r="AR16" s="154"/>
      <c r="AS16" s="155"/>
      <c r="AT16" s="156"/>
      <c r="AU16" s="157"/>
      <c r="DL16" s="294"/>
      <c r="DS16" s="294"/>
      <c r="DU16" s="71"/>
      <c r="DW16" s="71"/>
    </row>
    <row r="17" spans="1:127" x14ac:dyDescent="0.6">
      <c r="A17" s="233"/>
      <c r="B17" s="162">
        <v>2023</v>
      </c>
      <c r="C17" s="154">
        <f>VLOOKUP(B17,'Basisreihen Destatis 2023 B.''21'!$B$7:$I$95,2,FALSE)</f>
        <v>127</v>
      </c>
      <c r="D17" s="155"/>
      <c r="E17" s="155">
        <f>ROUND(IF(C17&gt;0,C17,D17*$C$72/$D$72),1)</f>
        <v>127</v>
      </c>
      <c r="F17" s="155"/>
      <c r="G17" s="156">
        <f t="shared" ref="G17:G22" si="0">ROUND(IF(E17&gt;0,E17,F17*$E$82/$F$82),4)</f>
        <v>127</v>
      </c>
      <c r="H17" s="157">
        <f>ROUND($G$17/G17,4)</f>
        <v>1</v>
      </c>
      <c r="I17" s="43"/>
      <c r="J17" s="162">
        <v>2023</v>
      </c>
      <c r="K17" s="154">
        <f>VLOOKUP(J17,'Basisreihen Destatis 2023 B.''21'!$B$7:$I$95,3,FALSE)</f>
        <v>126</v>
      </c>
      <c r="L17" s="155"/>
      <c r="M17" s="155">
        <f t="shared" ref="M17:M71" si="1">ROUND(IF(K17&gt;0,K17,L17*$K$72/$L$72),1)</f>
        <v>126</v>
      </c>
      <c r="N17" s="155">
        <f>VLOOKUP(J17,'Basisreihen Destatis 2023 B.''21'!$B$7:$I$95,4,FALSE)</f>
        <v>121.4</v>
      </c>
      <c r="O17" s="155"/>
      <c r="P17" s="155">
        <f t="shared" ref="P17:P44" si="2">ROUND(IF(N17&gt;0,N17,O17*$N$45/$O$45),1)</f>
        <v>121.4</v>
      </c>
      <c r="Q17" s="156">
        <f t="shared" ref="Q17:Q80" si="3">ROUND(0.7*M17+0.3*P17,1)</f>
        <v>124.6</v>
      </c>
      <c r="R17" s="157">
        <f>ROUND($Q$17/Q17,4)</f>
        <v>1</v>
      </c>
      <c r="S17" s="43"/>
      <c r="T17" s="162">
        <v>2023</v>
      </c>
      <c r="U17" s="154">
        <f>VLOOKUP(T17,'Basisreihen Destatis 2023 B.''21'!$B$7:$I$95,3,FALSE)</f>
        <v>126</v>
      </c>
      <c r="V17" s="155"/>
      <c r="W17" s="155">
        <f t="shared" ref="W17:W70" si="4">ROUND(IF(U17&gt;0,U17,V17*$U$72/$V$72),1)</f>
        <v>126</v>
      </c>
      <c r="X17" s="155">
        <f>VLOOKUP(T17,'Basisreihen Destatis 2023 B.''21'!$B$7:$I$90,4,FALSE)</f>
        <v>121.4</v>
      </c>
      <c r="Y17" s="155"/>
      <c r="Z17" s="155">
        <f t="shared" ref="Z17:Z44" si="5">ROUND(IF(X17&gt;0,X17,Y17*$X$45/$Y$45),1)</f>
        <v>121.4</v>
      </c>
      <c r="AA17" s="155">
        <f>VLOOKUP(T17,'Basisreihen Destatis 2023 B.''21'!$B$7:$I$95,5,FALSE)</f>
        <v>136.6</v>
      </c>
      <c r="AB17" s="155"/>
      <c r="AC17" s="155">
        <f t="shared" ref="AC17:AC63" si="6">ROUND(IF(AA17&gt;0,AA17,AB17*$AA$64/$AB$64),1)</f>
        <v>136.6</v>
      </c>
      <c r="AD17" s="156">
        <f t="shared" ref="AD17:AD80" si="7">ROUND(0.5*W17+0.15*Z17+0.35*AC17,1)</f>
        <v>129</v>
      </c>
      <c r="AE17" s="157">
        <f>ROUND($AD$17/AD17,4)</f>
        <v>1</v>
      </c>
      <c r="AF17" s="43"/>
      <c r="AG17" s="162">
        <v>2023</v>
      </c>
      <c r="AH17" s="154">
        <f>VLOOKUP(AG17,'Basisreihen Destatis 2023 B.''21'!$B$7:$I$95,3,FALSE)</f>
        <v>126</v>
      </c>
      <c r="AI17" s="155"/>
      <c r="AJ17" s="155">
        <f t="shared" ref="AJ17:AJ71" si="8">ROUND(IF(AH17&gt;0,AH17,AI17*$AH$72/$AI$72),1)</f>
        <v>126</v>
      </c>
      <c r="AK17" s="155">
        <f>VLOOKUP(AG17,'Basisreihen Destatis 2023 B.''21'!$B$7:$I$95,6,FALSE)</f>
        <v>130.4</v>
      </c>
      <c r="AL17" s="155"/>
      <c r="AM17" s="155">
        <f t="shared" ref="AM17:AM63" si="9">ROUND(IF(AK17&gt;0,AK17,AL17*$AK$64/$AL$64),1)</f>
        <v>130.4</v>
      </c>
      <c r="AN17" s="156">
        <f t="shared" ref="AN17:AN80" si="10">ROUND(0.35*AJ17+0.65*AM17,1)</f>
        <v>128.9</v>
      </c>
      <c r="AO17" s="157">
        <f>ROUND($AN$17/AN17,4)</f>
        <v>1</v>
      </c>
      <c r="AQ17" s="162">
        <v>2023</v>
      </c>
      <c r="AR17" s="154">
        <f>VLOOKUP(AQ17,'Basisreihen Destatis 2023 B.''21'!$B$7:$I$95,6,FALSE)</f>
        <v>130.4</v>
      </c>
      <c r="AS17" s="155"/>
      <c r="AT17" s="156">
        <f t="shared" ref="AT17:AT63" si="11">ROUND(IF(AR17&gt;0,AR17,AS17*$AR$64/$AS$64),1)</f>
        <v>130.4</v>
      </c>
      <c r="AU17" s="157">
        <f>ROUND($AT$17/AT17,4)</f>
        <v>1</v>
      </c>
      <c r="AW17" s="399">
        <v>2023</v>
      </c>
      <c r="AX17" s="383">
        <f>G17</f>
        <v>127</v>
      </c>
      <c r="AY17" s="400">
        <f>'Preisindizes Strom 2023 Bas.''15'!G17</f>
        <v>162.69999999999999</v>
      </c>
      <c r="AZ17" s="359">
        <f>(AX17/AX18)-1</f>
        <v>8.361774744027306E-2</v>
      </c>
      <c r="BA17" s="359">
        <f>(AY17/AY18)-1</f>
        <v>8.0345285524568322E-2</v>
      </c>
      <c r="BB17" s="380">
        <f>AZ17-BA17</f>
        <v>3.2724619157047385E-3</v>
      </c>
      <c r="BD17" s="399">
        <v>2023</v>
      </c>
      <c r="BE17" s="383">
        <f>H17</f>
        <v>1</v>
      </c>
      <c r="BF17" s="383">
        <f>'Preisindizes Strom 2023 Bas.''15'!H17</f>
        <v>1</v>
      </c>
      <c r="BG17" s="359">
        <f>(BE18/BE17)-1</f>
        <v>8.3599999999999897E-2</v>
      </c>
      <c r="BH17" s="359">
        <f>(BF18/BF17)-1</f>
        <v>8.0300000000000038E-2</v>
      </c>
      <c r="BI17" s="360">
        <f>BG17-BH17</f>
        <v>3.2999999999998586E-3</v>
      </c>
      <c r="BJ17" s="446">
        <f>BE17-BF17</f>
        <v>0</v>
      </c>
      <c r="BK17" s="380">
        <f>BE17/BF17-1</f>
        <v>0</v>
      </c>
      <c r="BM17" s="399">
        <v>2023</v>
      </c>
      <c r="BN17" s="383">
        <f t="shared" ref="BN17:BN48" si="12">Q17</f>
        <v>124.6</v>
      </c>
      <c r="BO17" s="383">
        <f>'Preisindizes Strom 2023 Bas.''15'!Q17</f>
        <v>150.69999999999999</v>
      </c>
      <c r="BP17" s="359">
        <f>(BN17/BN18)-1</f>
        <v>6.3139931740614275E-2</v>
      </c>
      <c r="BQ17" s="359">
        <f>(BO17/BO18)-1</f>
        <v>6.7280453257790418E-2</v>
      </c>
      <c r="BR17" s="380">
        <f>BP17-BQ17</f>
        <v>-4.1405215171761434E-3</v>
      </c>
      <c r="BT17" s="399">
        <v>2023</v>
      </c>
      <c r="BU17" s="383">
        <f t="shared" ref="BU17:BU48" si="13">R17</f>
        <v>1</v>
      </c>
      <c r="BV17" s="383">
        <f>'Preisindizes Strom 2023 Bas.''15'!R17</f>
        <v>1</v>
      </c>
      <c r="BW17" s="359">
        <f>(BU18/BU17)-1</f>
        <v>6.3099999999999934E-2</v>
      </c>
      <c r="BX17" s="359">
        <f>(BV18/BV17)-1</f>
        <v>6.7299999999999915E-2</v>
      </c>
      <c r="BY17" s="359">
        <f>BW17-BX17</f>
        <v>-4.1999999999999815E-3</v>
      </c>
      <c r="BZ17" s="444">
        <f>BU17-BV17</f>
        <v>0</v>
      </c>
      <c r="CA17" s="380">
        <f>BU17/BV17-1</f>
        <v>0</v>
      </c>
      <c r="CC17" s="399">
        <v>2023</v>
      </c>
      <c r="CD17" s="383">
        <f t="shared" ref="CD17:CD48" si="14">AD17</f>
        <v>129</v>
      </c>
      <c r="CE17" s="383">
        <f>'Preisindizes Strom 2023 Bas.''15'!AD17</f>
        <v>154</v>
      </c>
      <c r="CF17" s="359">
        <f>(CD17/CD18)-1</f>
        <v>7.0539419087136901E-2</v>
      </c>
      <c r="CG17" s="359">
        <f>(CE17/CE18)-1</f>
        <v>7.09318497913769E-2</v>
      </c>
      <c r="CH17" s="380">
        <f>CF17-CG17</f>
        <v>-3.9243070423999882E-4</v>
      </c>
      <c r="CJ17" s="399">
        <v>2023</v>
      </c>
      <c r="CK17" s="383">
        <f t="shared" ref="CK17:CK48" si="15">AE17</f>
        <v>1</v>
      </c>
      <c r="CL17" s="383">
        <f>'Preisindizes Strom 2023 Bas.''15'!AE17</f>
        <v>1</v>
      </c>
      <c r="CM17" s="359">
        <f>(CK18/CK17)-1</f>
        <v>7.0500000000000007E-2</v>
      </c>
      <c r="CN17" s="359">
        <f>(CL18/CL17)-1</f>
        <v>7.0899999999999963E-2</v>
      </c>
      <c r="CO17" s="359">
        <f>CM17-CN17</f>
        <v>-3.9999999999995595E-4</v>
      </c>
      <c r="CP17" s="444">
        <f>CK17-CL17</f>
        <v>0</v>
      </c>
      <c r="CQ17" s="380">
        <f>CK17/CL17-1</f>
        <v>0</v>
      </c>
      <c r="CS17" s="399">
        <v>2023</v>
      </c>
      <c r="CT17" s="383">
        <f t="shared" ref="CT17:CT48" si="16">AN17</f>
        <v>128.9</v>
      </c>
      <c r="CU17" s="383">
        <f>'Preisindizes Strom 2023 Bas.''15'!AN17</f>
        <v>152.6</v>
      </c>
      <c r="CV17" s="359">
        <f>(CT17/CT18)-1</f>
        <v>3.9516129032258096E-2</v>
      </c>
      <c r="CW17" s="359">
        <f>(CU17/CU18)-1</f>
        <v>1.8691588785046509E-2</v>
      </c>
      <c r="CX17" s="380">
        <f>CV17-CW17</f>
        <v>2.0824540247211587E-2</v>
      </c>
      <c r="CZ17" s="399">
        <v>2023</v>
      </c>
      <c r="DA17" s="383">
        <f t="shared" ref="DA17:DA48" si="17">AO17</f>
        <v>1</v>
      </c>
      <c r="DB17" s="383">
        <f>'Preisindizes Strom 2023 Bas.''15'!AO17</f>
        <v>1</v>
      </c>
      <c r="DC17" s="359">
        <f>(DA18/DA17)-1</f>
        <v>3.9500000000000091E-2</v>
      </c>
      <c r="DD17" s="359">
        <f>(DB18/DB17)-1</f>
        <v>1.8699999999999939E-2</v>
      </c>
      <c r="DE17" s="359">
        <f>DC17-DD17</f>
        <v>2.0800000000000152E-2</v>
      </c>
      <c r="DF17" s="444">
        <f>DA17-DB17</f>
        <v>0</v>
      </c>
      <c r="DG17" s="380">
        <f>DA17/DB17-1</f>
        <v>0</v>
      </c>
      <c r="DI17" s="421">
        <v>2023</v>
      </c>
      <c r="DJ17" s="390">
        <f t="shared" ref="DJ17:DJ48" si="18">AT17</f>
        <v>130.4</v>
      </c>
      <c r="DK17" s="409">
        <f>'Preisindizes Strom 2023 Bas.''15'!AT17</f>
        <v>148.9</v>
      </c>
      <c r="DL17" s="411">
        <f>(DJ17/DJ18)-1</f>
        <v>1.1636927851047307E-2</v>
      </c>
      <c r="DM17" s="359">
        <f>(DK17/DK18)-1</f>
        <v>-2.103879026955946E-2</v>
      </c>
      <c r="DN17" s="404">
        <f>DL17-DM17</f>
        <v>3.2675718120606767E-2</v>
      </c>
      <c r="DP17" s="421">
        <v>2023</v>
      </c>
      <c r="DQ17" s="390">
        <f t="shared" ref="DQ17:DQ48" si="19">AU17</f>
        <v>1</v>
      </c>
      <c r="DR17" s="409">
        <f>'Preisindizes Strom 2023 Bas.''15'!AU17</f>
        <v>1</v>
      </c>
      <c r="DS17" s="411">
        <f>(DQ18/DQ17)-1</f>
        <v>1.1600000000000055E-2</v>
      </c>
      <c r="DT17" s="359">
        <f>(DR18/DR17)-1</f>
        <v>-2.1000000000000019E-2</v>
      </c>
      <c r="DU17" s="404">
        <f>DS17-DT17</f>
        <v>3.2600000000000073E-2</v>
      </c>
      <c r="DV17" s="414">
        <f>DQ17-DR17</f>
        <v>0</v>
      </c>
      <c r="DW17" s="458">
        <f>DQ17/DR17-1</f>
        <v>0</v>
      </c>
    </row>
    <row r="18" spans="1:127" x14ac:dyDescent="0.6">
      <c r="A18" s="233"/>
      <c r="B18" s="162">
        <v>2022</v>
      </c>
      <c r="C18" s="154">
        <f>VLOOKUP(B18,'Basisreihen Destatis 2023 B.''21'!$B$7:$I$95,2,FALSE)</f>
        <v>117.2</v>
      </c>
      <c r="D18" s="155"/>
      <c r="E18" s="155">
        <f t="shared" ref="E18:E70" si="20">ROUND(IF(C18&gt;0,C18,D18*$C$72/$D$72),1)</f>
        <v>117.2</v>
      </c>
      <c r="F18" s="155"/>
      <c r="G18" s="156">
        <f t="shared" si="0"/>
        <v>117.2</v>
      </c>
      <c r="H18" s="157">
        <f t="shared" ref="H18:H81" si="21">ROUND($G$17/G18,4)</f>
        <v>1.0835999999999999</v>
      </c>
      <c r="I18" s="43"/>
      <c r="J18" s="162">
        <v>2022</v>
      </c>
      <c r="K18" s="154">
        <f>VLOOKUP(J18,'Basisreihen Destatis 2023 B.''21'!$B$7:$I$95,3,FALSE)</f>
        <v>115</v>
      </c>
      <c r="L18" s="155"/>
      <c r="M18" s="155">
        <f t="shared" si="1"/>
        <v>115</v>
      </c>
      <c r="N18" s="155">
        <f>VLOOKUP(J18,'Basisreihen Destatis 2023 B.''21'!$B$7:$I$95,4,FALSE)</f>
        <v>122.3</v>
      </c>
      <c r="O18" s="155"/>
      <c r="P18" s="155">
        <f t="shared" si="2"/>
        <v>122.3</v>
      </c>
      <c r="Q18" s="156">
        <f t="shared" si="3"/>
        <v>117.2</v>
      </c>
      <c r="R18" s="157">
        <f t="shared" ref="R18:R81" si="22">ROUND($Q$17/Q18,4)</f>
        <v>1.0630999999999999</v>
      </c>
      <c r="S18" s="43"/>
      <c r="T18" s="158">
        <v>2022</v>
      </c>
      <c r="U18" s="154">
        <f>VLOOKUP(T18,'Basisreihen Destatis 2023 B.''21'!$B$7:$I$95,3,FALSE)</f>
        <v>115</v>
      </c>
      <c r="V18" s="155"/>
      <c r="W18" s="155">
        <f t="shared" si="4"/>
        <v>115</v>
      </c>
      <c r="X18" s="155">
        <f>VLOOKUP(T18,'Basisreihen Destatis 2023 B.''21'!$B$7:$I$90,4,FALSE)</f>
        <v>122.3</v>
      </c>
      <c r="Y18" s="155"/>
      <c r="Z18" s="155">
        <f t="shared" si="5"/>
        <v>122.3</v>
      </c>
      <c r="AA18" s="155">
        <f>VLOOKUP(T18,'Basisreihen Destatis 2023 B.''21'!$B$7:$I$95,5,FALSE)</f>
        <v>127.7</v>
      </c>
      <c r="AB18" s="155"/>
      <c r="AC18" s="155">
        <f t="shared" si="6"/>
        <v>127.7</v>
      </c>
      <c r="AD18" s="156">
        <f t="shared" si="7"/>
        <v>120.5</v>
      </c>
      <c r="AE18" s="157">
        <f t="shared" ref="AE18:AE81" si="23">ROUND($AD$17/AD18,4)</f>
        <v>1.0705</v>
      </c>
      <c r="AF18" s="43"/>
      <c r="AG18" s="158">
        <v>2022</v>
      </c>
      <c r="AH18" s="154">
        <f>VLOOKUP(AG18,'Basisreihen Destatis 2023 B.''21'!$B$7:$I$95,3,FALSE)</f>
        <v>115</v>
      </c>
      <c r="AI18" s="155"/>
      <c r="AJ18" s="155">
        <f t="shared" si="8"/>
        <v>115</v>
      </c>
      <c r="AK18" s="155">
        <f>VLOOKUP(AG18,'Basisreihen Destatis 2023 B.''21'!$B$7:$I$95,6,FALSE)</f>
        <v>128.9</v>
      </c>
      <c r="AL18" s="155"/>
      <c r="AM18" s="155">
        <f t="shared" si="9"/>
        <v>128.9</v>
      </c>
      <c r="AN18" s="156">
        <f t="shared" si="10"/>
        <v>124</v>
      </c>
      <c r="AO18" s="157">
        <f t="shared" ref="AO18:AO81" si="24">ROUND($AN$17/AN18,4)</f>
        <v>1.0395000000000001</v>
      </c>
      <c r="AQ18" s="158">
        <v>2022</v>
      </c>
      <c r="AR18" s="154">
        <f>VLOOKUP(AQ18,'Basisreihen Destatis 2023 B.''21'!$B$7:$I$95,6,FALSE)</f>
        <v>128.9</v>
      </c>
      <c r="AS18" s="155"/>
      <c r="AT18" s="156">
        <f t="shared" si="11"/>
        <v>128.9</v>
      </c>
      <c r="AU18" s="157">
        <f t="shared" ref="AU18:AU81" si="25">ROUND($AT$17/AT18,4)</f>
        <v>1.0116000000000001</v>
      </c>
      <c r="AW18" s="399">
        <v>2022</v>
      </c>
      <c r="AX18" s="383">
        <f t="shared" ref="AX18:AX81" si="26">G18</f>
        <v>117.2</v>
      </c>
      <c r="AY18" s="400">
        <f>'Preisindizes Strom 2023 Bas.''15'!G18</f>
        <v>150.6</v>
      </c>
      <c r="AZ18" s="359">
        <f t="shared" ref="AZ18:AZ81" si="27">(AX18/AX19)-1</f>
        <v>0.17199999999999993</v>
      </c>
      <c r="BA18" s="359">
        <f t="shared" ref="BA18:BA81" si="28">(AY18/AY19)-1</f>
        <v>0.17564402810304447</v>
      </c>
      <c r="BB18" s="380">
        <f t="shared" ref="BB18:BB81" si="29">AZ18-BA18</f>
        <v>-3.6440281030445387E-3</v>
      </c>
      <c r="BD18" s="399">
        <v>2022</v>
      </c>
      <c r="BE18" s="383">
        <f t="shared" ref="BE18:BE81" si="30">H18</f>
        <v>1.0835999999999999</v>
      </c>
      <c r="BF18" s="383">
        <f>'Preisindizes Strom 2023 Bas.''15'!H18</f>
        <v>1.0803</v>
      </c>
      <c r="BG18" s="359">
        <f t="shared" ref="BG18:BG81" si="31">(BE19/BE18)-1</f>
        <v>0.17201919527500942</v>
      </c>
      <c r="BH18" s="359">
        <f t="shared" ref="BH18:BH81" si="32">(BF19/BF18)-1</f>
        <v>0.17569193742478939</v>
      </c>
      <c r="BI18" s="360">
        <f t="shared" ref="BI18:BI81" si="33">BG18-BH18</f>
        <v>-3.6727421497799728E-3</v>
      </c>
      <c r="BJ18" s="446">
        <f t="shared" ref="BJ18:BJ81" si="34">BE18-BF18</f>
        <v>3.2999999999998586E-3</v>
      </c>
      <c r="BK18" s="380">
        <f t="shared" ref="BK18:BK81" si="35">BE18/BF18-1</f>
        <v>3.0547070258259978E-3</v>
      </c>
      <c r="BM18" s="399">
        <v>2022</v>
      </c>
      <c r="BN18" s="383">
        <f t="shared" si="12"/>
        <v>117.2</v>
      </c>
      <c r="BO18" s="383">
        <f>'Preisindizes Strom 2023 Bas.''15'!Q18</f>
        <v>141.19999999999999</v>
      </c>
      <c r="BP18" s="359">
        <f t="shared" ref="BP18:BP81" si="36">(BN18/BN19)-1</f>
        <v>0.17199999999999993</v>
      </c>
      <c r="BQ18" s="359">
        <f t="shared" ref="BQ18:BQ81" si="37">(BO18/BO19)-1</f>
        <v>0.17275747508305628</v>
      </c>
      <c r="BR18" s="380">
        <f t="shared" ref="BR18:BR81" si="38">BP18-BQ18</f>
        <v>-7.5747508305634703E-4</v>
      </c>
      <c r="BT18" s="399">
        <v>2022</v>
      </c>
      <c r="BU18" s="383">
        <f t="shared" si="13"/>
        <v>1.0630999999999999</v>
      </c>
      <c r="BV18" s="383">
        <f>'Preisindizes Strom 2023 Bas.''15'!R18</f>
        <v>1.0672999999999999</v>
      </c>
      <c r="BW18" s="359">
        <f t="shared" ref="BW18:BW81" si="39">(BU19/BU18)-1</f>
        <v>0.17204402219922876</v>
      </c>
      <c r="BX18" s="359">
        <f t="shared" ref="BX18:BX81" si="40">(BV19/BV18)-1</f>
        <v>0.17277241637777574</v>
      </c>
      <c r="BY18" s="359">
        <f t="shared" ref="BY18:BY81" si="41">BW18-BX18</f>
        <v>-7.2839417854697608E-4</v>
      </c>
      <c r="BZ18" s="444">
        <f t="shared" ref="BZ18:BZ81" si="42">BU18-BV18</f>
        <v>-4.1999999999999815E-3</v>
      </c>
      <c r="CA18" s="380">
        <f t="shared" ref="CA18:CA81" si="43">BU18/BV18-1</f>
        <v>-3.935163496673888E-3</v>
      </c>
      <c r="CC18" s="399">
        <v>2022</v>
      </c>
      <c r="CD18" s="383">
        <f t="shared" si="14"/>
        <v>120.5</v>
      </c>
      <c r="CE18" s="383">
        <f>'Preisindizes Strom 2023 Bas.''15'!AD18</f>
        <v>143.80000000000001</v>
      </c>
      <c r="CF18" s="359">
        <f t="shared" ref="CF18:CF81" si="44">(CD18/CD19)-1</f>
        <v>0.20500000000000007</v>
      </c>
      <c r="CG18" s="359">
        <f t="shared" ref="CG18:CG81" si="45">(CE18/CE19)-1</f>
        <v>0.20133667502088559</v>
      </c>
      <c r="CH18" s="380">
        <f t="shared" ref="CH18:CH81" si="46">CF18-CG18</f>
        <v>3.6633249791144795E-3</v>
      </c>
      <c r="CJ18" s="399">
        <v>2022</v>
      </c>
      <c r="CK18" s="383">
        <f t="shared" si="15"/>
        <v>1.0705</v>
      </c>
      <c r="CL18" s="383">
        <f>'Preisindizes Strom 2023 Bas.''15'!AE18</f>
        <v>1.0709</v>
      </c>
      <c r="CM18" s="359">
        <f t="shared" ref="CM18:CM81" si="47">(CK19/CK18)-1</f>
        <v>0.20504437178888368</v>
      </c>
      <c r="CN18" s="359">
        <f t="shared" ref="CN18:CN81" si="48">(CL19/CL18)-1</f>
        <v>0.20132598748716046</v>
      </c>
      <c r="CO18" s="359">
        <f t="shared" ref="CO18:CO81" si="49">CM18-CN18</f>
        <v>3.718384301723221E-3</v>
      </c>
      <c r="CP18" s="444">
        <f t="shared" ref="CP18:CP81" si="50">CK18-CL18</f>
        <v>-3.9999999999995595E-4</v>
      </c>
      <c r="CQ18" s="380">
        <f t="shared" ref="CQ18:CQ81" si="51">CK18/CL18-1</f>
        <v>-3.735176020169817E-4</v>
      </c>
      <c r="CS18" s="399">
        <v>2022</v>
      </c>
      <c r="CT18" s="383">
        <f t="shared" si="16"/>
        <v>124</v>
      </c>
      <c r="CU18" s="383">
        <f>'Preisindizes Strom 2023 Bas.''15'!AN18</f>
        <v>149.80000000000001</v>
      </c>
      <c r="CV18" s="359">
        <f t="shared" ref="CV18:CV81" si="52">(CT18/CT19)-1</f>
        <v>0.24</v>
      </c>
      <c r="CW18" s="359">
        <f t="shared" ref="CW18:CW81" si="53">(CU18/CU19)-1</f>
        <v>0.26200505475989888</v>
      </c>
      <c r="CX18" s="380">
        <f t="shared" ref="CX18:CX81" si="54">CV18-CW18</f>
        <v>-2.200505475989889E-2</v>
      </c>
      <c r="CZ18" s="399">
        <v>2022</v>
      </c>
      <c r="DA18" s="383">
        <f t="shared" si="17"/>
        <v>1.0395000000000001</v>
      </c>
      <c r="DB18" s="383">
        <f>'Preisindizes Strom 2023 Bas.''15'!AO18</f>
        <v>1.0186999999999999</v>
      </c>
      <c r="DC18" s="359">
        <f t="shared" ref="DC18:DC81" si="55">(DA19/DA18)-1</f>
        <v>0.2400192400192398</v>
      </c>
      <c r="DD18" s="359">
        <f t="shared" ref="DD18:DD81" si="56">(DB19/DB18)-1</f>
        <v>0.26200058898596268</v>
      </c>
      <c r="DE18" s="359">
        <f t="shared" ref="DE18:DE81" si="57">DC18-DD18</f>
        <v>-2.198134896672288E-2</v>
      </c>
      <c r="DF18" s="444">
        <f t="shared" ref="DF18:DF81" si="58">DA18-DB18</f>
        <v>2.0800000000000152E-2</v>
      </c>
      <c r="DG18" s="380">
        <f t="shared" ref="DG18:DG81" si="59">DA18/DB18-1</f>
        <v>2.0418180033376032E-2</v>
      </c>
      <c r="DI18" s="421">
        <v>2022</v>
      </c>
      <c r="DJ18" s="390">
        <f t="shared" si="18"/>
        <v>128.9</v>
      </c>
      <c r="DK18" s="409">
        <f>'Preisindizes Strom 2023 Bas.''15'!AT18</f>
        <v>152.1</v>
      </c>
      <c r="DL18" s="411">
        <f t="shared" ref="DL18:DL81" si="60">(DJ18/DJ19)-1</f>
        <v>0.28900000000000015</v>
      </c>
      <c r="DM18" s="359">
        <f t="shared" ref="DM18:DM81" si="61">(DK18/DK19)-1</f>
        <v>0.32722513089005245</v>
      </c>
      <c r="DN18" s="404">
        <f t="shared" ref="DN18:DN81" si="62">DL18-DM18</f>
        <v>-3.8225130890052306E-2</v>
      </c>
      <c r="DP18" s="421">
        <v>2022</v>
      </c>
      <c r="DQ18" s="390">
        <f t="shared" si="19"/>
        <v>1.0116000000000001</v>
      </c>
      <c r="DR18" s="409">
        <f>'Preisindizes Strom 2023 Bas.''15'!AU18</f>
        <v>0.97899999999999998</v>
      </c>
      <c r="DS18" s="411">
        <f t="shared" ref="DS18:DS81" si="63">(DQ19/DQ18)-1</f>
        <v>0.28904705417160925</v>
      </c>
      <c r="DT18" s="359">
        <f t="shared" ref="DT18:DT81" si="64">(DR19/DR18)-1</f>
        <v>0.32717058222676187</v>
      </c>
      <c r="DU18" s="404">
        <f t="shared" ref="DU18:DU81" si="65">DS18-DT18</f>
        <v>-3.8123528055152622E-2</v>
      </c>
      <c r="DV18" s="414">
        <f>DQ18-DR18</f>
        <v>3.2600000000000073E-2</v>
      </c>
      <c r="DW18" s="458">
        <f>DQ18/DR18-1</f>
        <v>3.3299284984678268E-2</v>
      </c>
    </row>
    <row r="19" spans="1:127" x14ac:dyDescent="0.6">
      <c r="A19" s="233"/>
      <c r="B19" s="162">
        <v>2021</v>
      </c>
      <c r="C19" s="154">
        <f>VLOOKUP(B19,'Basisreihen Destatis 2023 B.''21'!$B$7:$I$95,2,FALSE)</f>
        <v>100</v>
      </c>
      <c r="D19" s="155"/>
      <c r="E19" s="155">
        <f t="shared" si="20"/>
        <v>100</v>
      </c>
      <c r="F19" s="155"/>
      <c r="G19" s="156">
        <f t="shared" si="0"/>
        <v>100</v>
      </c>
      <c r="H19" s="157">
        <f t="shared" si="21"/>
        <v>1.27</v>
      </c>
      <c r="I19" s="43"/>
      <c r="J19" s="162">
        <v>2021</v>
      </c>
      <c r="K19" s="154">
        <f>VLOOKUP(J19,'Basisreihen Destatis 2023 B.''21'!$B$7:$I$95,3,FALSE)</f>
        <v>100</v>
      </c>
      <c r="L19" s="155"/>
      <c r="M19" s="155">
        <f t="shared" si="1"/>
        <v>100</v>
      </c>
      <c r="N19" s="155">
        <f>VLOOKUP(J19,'Basisreihen Destatis 2023 B.''21'!$B$7:$I$95,4,FALSE)</f>
        <v>100</v>
      </c>
      <c r="O19" s="155"/>
      <c r="P19" s="155">
        <f t="shared" si="2"/>
        <v>100</v>
      </c>
      <c r="Q19" s="156">
        <f t="shared" si="3"/>
        <v>100</v>
      </c>
      <c r="R19" s="157">
        <f t="shared" si="22"/>
        <v>1.246</v>
      </c>
      <c r="S19" s="43"/>
      <c r="T19" s="158">
        <v>2021</v>
      </c>
      <c r="U19" s="154">
        <f>VLOOKUP(T19,'Basisreihen Destatis 2023 B.''21'!$B$7:$I$95,3,FALSE)</f>
        <v>100</v>
      </c>
      <c r="V19" s="155"/>
      <c r="W19" s="155">
        <f t="shared" si="4"/>
        <v>100</v>
      </c>
      <c r="X19" s="155">
        <f>VLOOKUP(T19,'Basisreihen Destatis 2023 B.''21'!$B$7:$I$90,4,FALSE)</f>
        <v>100</v>
      </c>
      <c r="Y19" s="155"/>
      <c r="Z19" s="155">
        <f t="shared" si="5"/>
        <v>100</v>
      </c>
      <c r="AA19" s="155">
        <f>VLOOKUP(T19,'Basisreihen Destatis 2023 B.''21'!$B$7:$I$95,5,FALSE)</f>
        <v>100</v>
      </c>
      <c r="AB19" s="155"/>
      <c r="AC19" s="155">
        <f t="shared" si="6"/>
        <v>100</v>
      </c>
      <c r="AD19" s="156">
        <f t="shared" si="7"/>
        <v>100</v>
      </c>
      <c r="AE19" s="157">
        <f t="shared" si="23"/>
        <v>1.29</v>
      </c>
      <c r="AF19" s="43"/>
      <c r="AG19" s="158">
        <v>2021</v>
      </c>
      <c r="AH19" s="154">
        <f>VLOOKUP(AG19,'Basisreihen Destatis 2023 B.''21'!$B$7:$I$95,3,FALSE)</f>
        <v>100</v>
      </c>
      <c r="AI19" s="155"/>
      <c r="AJ19" s="155">
        <f t="shared" si="8"/>
        <v>100</v>
      </c>
      <c r="AK19" s="155">
        <f>VLOOKUP(AG19,'Basisreihen Destatis 2023 B.''21'!$B$7:$I$95,6,FALSE)</f>
        <v>100</v>
      </c>
      <c r="AL19" s="155"/>
      <c r="AM19" s="155">
        <f t="shared" si="9"/>
        <v>100</v>
      </c>
      <c r="AN19" s="156">
        <f t="shared" si="10"/>
        <v>100</v>
      </c>
      <c r="AO19" s="157">
        <f t="shared" si="24"/>
        <v>1.2889999999999999</v>
      </c>
      <c r="AQ19" s="158">
        <v>2021</v>
      </c>
      <c r="AR19" s="154">
        <f>VLOOKUP(AQ19,'Basisreihen Destatis 2023 B.''21'!$B$7:$I$95,6,FALSE)</f>
        <v>100</v>
      </c>
      <c r="AS19" s="155"/>
      <c r="AT19" s="156">
        <f t="shared" si="11"/>
        <v>100</v>
      </c>
      <c r="AU19" s="157">
        <f t="shared" si="25"/>
        <v>1.304</v>
      </c>
      <c r="AW19" s="399">
        <v>2021</v>
      </c>
      <c r="AX19" s="383">
        <f t="shared" si="26"/>
        <v>100</v>
      </c>
      <c r="AY19" s="400">
        <f>'Preisindizes Strom 2023 Bas.''15'!G19</f>
        <v>128.1</v>
      </c>
      <c r="AZ19" s="359">
        <f t="shared" si="27"/>
        <v>8.2251082251082241E-2</v>
      </c>
      <c r="BA19" s="359">
        <f t="shared" si="28"/>
        <v>8.1925675675675658E-2</v>
      </c>
      <c r="BB19" s="380">
        <f t="shared" si="29"/>
        <v>3.254065754065838E-4</v>
      </c>
      <c r="BD19" s="399">
        <v>2021</v>
      </c>
      <c r="BE19" s="383">
        <f t="shared" si="30"/>
        <v>1.27</v>
      </c>
      <c r="BF19" s="383">
        <f>'Preisindizes Strom 2023 Bas.''15'!H19</f>
        <v>1.2701</v>
      </c>
      <c r="BG19" s="359">
        <f t="shared" si="31"/>
        <v>8.2283464566929254E-2</v>
      </c>
      <c r="BH19" s="359">
        <f t="shared" si="32"/>
        <v>8.1962050232265327E-2</v>
      </c>
      <c r="BI19" s="360">
        <f t="shared" si="33"/>
        <v>3.2141433466392755E-4</v>
      </c>
      <c r="BJ19" s="446">
        <f t="shared" si="34"/>
        <v>-9.9999999999988987E-5</v>
      </c>
      <c r="BK19" s="380">
        <f t="shared" si="35"/>
        <v>-7.8733957956100831E-5</v>
      </c>
      <c r="BM19" s="399">
        <v>2021</v>
      </c>
      <c r="BN19" s="383">
        <f t="shared" si="12"/>
        <v>100</v>
      </c>
      <c r="BO19" s="383">
        <f>'Preisindizes Strom 2023 Bas.''15'!Q19</f>
        <v>120.4</v>
      </c>
      <c r="BP19" s="359">
        <f t="shared" si="36"/>
        <v>5.5966209081309337E-2</v>
      </c>
      <c r="BQ19" s="359">
        <f t="shared" si="37"/>
        <v>5.6140350877192935E-2</v>
      </c>
      <c r="BR19" s="380">
        <f t="shared" si="38"/>
        <v>-1.7414179588359779E-4</v>
      </c>
      <c r="BT19" s="399">
        <v>2021</v>
      </c>
      <c r="BU19" s="383">
        <f t="shared" si="13"/>
        <v>1.246</v>
      </c>
      <c r="BV19" s="383">
        <f>'Preisindizes Strom 2023 Bas.''15'!R19</f>
        <v>1.2517</v>
      </c>
      <c r="BW19" s="359">
        <f t="shared" si="39"/>
        <v>5.5939004815409366E-2</v>
      </c>
      <c r="BX19" s="359">
        <f t="shared" si="40"/>
        <v>5.6083726132459821E-2</v>
      </c>
      <c r="BY19" s="359">
        <f t="shared" si="41"/>
        <v>-1.4472131705045577E-4</v>
      </c>
      <c r="BZ19" s="444">
        <f t="shared" si="42"/>
        <v>-5.7000000000000384E-3</v>
      </c>
      <c r="CA19" s="380">
        <f t="shared" si="43"/>
        <v>-4.553806822721107E-3</v>
      </c>
      <c r="CC19" s="399">
        <v>2021</v>
      </c>
      <c r="CD19" s="383">
        <f t="shared" si="14"/>
        <v>100</v>
      </c>
      <c r="CE19" s="383">
        <f>'Preisindizes Strom 2023 Bas.''15'!AD19</f>
        <v>119.7</v>
      </c>
      <c r="CF19" s="359">
        <f t="shared" si="44"/>
        <v>5.2631578947368363E-2</v>
      </c>
      <c r="CG19" s="359">
        <f t="shared" si="45"/>
        <v>5.4625550660792888E-2</v>
      </c>
      <c r="CH19" s="380">
        <f t="shared" si="46"/>
        <v>-1.9939717134245249E-3</v>
      </c>
      <c r="CJ19" s="399">
        <v>2021</v>
      </c>
      <c r="CK19" s="383">
        <f t="shared" si="15"/>
        <v>1.29</v>
      </c>
      <c r="CL19" s="383">
        <f>'Preisindizes Strom 2023 Bas.''15'!AE19</f>
        <v>1.2865</v>
      </c>
      <c r="CM19" s="359">
        <f t="shared" si="47"/>
        <v>5.2635658914728767E-2</v>
      </c>
      <c r="CN19" s="359">
        <f t="shared" si="48"/>
        <v>5.4644383987563216E-2</v>
      </c>
      <c r="CO19" s="359">
        <f t="shared" si="49"/>
        <v>-2.0087250728344497E-3</v>
      </c>
      <c r="CP19" s="444">
        <f t="shared" si="50"/>
        <v>3.5000000000000586E-3</v>
      </c>
      <c r="CQ19" s="380">
        <f t="shared" si="51"/>
        <v>2.7205596579868985E-3</v>
      </c>
      <c r="CS19" s="399">
        <v>2021</v>
      </c>
      <c r="CT19" s="383">
        <f t="shared" si="16"/>
        <v>100</v>
      </c>
      <c r="CU19" s="383">
        <f>'Preisindizes Strom 2023 Bas.''15'!AN19</f>
        <v>118.7</v>
      </c>
      <c r="CV19" s="359">
        <f t="shared" si="52"/>
        <v>7.1811361200428747E-2</v>
      </c>
      <c r="CW19" s="359">
        <f t="shared" si="53"/>
        <v>8.0072793448589641E-2</v>
      </c>
      <c r="CX19" s="380">
        <f t="shared" si="54"/>
        <v>-8.2614322481608937E-3</v>
      </c>
      <c r="CZ19" s="399">
        <v>2021</v>
      </c>
      <c r="DA19" s="383">
        <f t="shared" si="17"/>
        <v>1.2889999999999999</v>
      </c>
      <c r="DB19" s="383">
        <f>'Preisindizes Strom 2023 Bas.''15'!AO19</f>
        <v>1.2856000000000001</v>
      </c>
      <c r="DC19" s="359">
        <f t="shared" si="55"/>
        <v>7.1838634600465578E-2</v>
      </c>
      <c r="DD19" s="359">
        <f t="shared" si="56"/>
        <v>8.0040448039825796E-2</v>
      </c>
      <c r="DE19" s="359">
        <f t="shared" si="57"/>
        <v>-8.2018134393602171E-3</v>
      </c>
      <c r="DF19" s="444">
        <f t="shared" si="58"/>
        <v>3.3999999999998476E-3</v>
      </c>
      <c r="DG19" s="380">
        <f t="shared" si="59"/>
        <v>2.6446795270689272E-3</v>
      </c>
      <c r="DI19" s="421">
        <v>2021</v>
      </c>
      <c r="DJ19" s="390">
        <f t="shared" si="18"/>
        <v>100</v>
      </c>
      <c r="DK19" s="409">
        <f>'Preisindizes Strom 2023 Bas.''15'!AT19</f>
        <v>114.6</v>
      </c>
      <c r="DL19" s="411">
        <f t="shared" si="60"/>
        <v>8.5776330076004381E-2</v>
      </c>
      <c r="DM19" s="359">
        <f t="shared" si="61"/>
        <v>9.9808061420345373E-2</v>
      </c>
      <c r="DN19" s="404">
        <f t="shared" si="62"/>
        <v>-1.4031731344340992E-2</v>
      </c>
      <c r="DP19" s="421">
        <v>2021</v>
      </c>
      <c r="DQ19" s="390">
        <f t="shared" si="19"/>
        <v>1.304</v>
      </c>
      <c r="DR19" s="409">
        <f>'Preisindizes Strom 2023 Bas.''15'!AU19</f>
        <v>1.2992999999999999</v>
      </c>
      <c r="DS19" s="411">
        <f t="shared" si="63"/>
        <v>8.5812883435582687E-2</v>
      </c>
      <c r="DT19" s="359">
        <f t="shared" si="64"/>
        <v>9.9822981605480088E-2</v>
      </c>
      <c r="DU19" s="404">
        <f t="shared" si="65"/>
        <v>-1.40100981698974E-2</v>
      </c>
      <c r="DV19" s="414">
        <f t="shared" ref="DV19:DV82" si="66">DQ19-DR19</f>
        <v>4.7000000000001485E-3</v>
      </c>
      <c r="DW19" s="458">
        <f t="shared" ref="DW19:DW82" si="67">DQ19/DR19-1</f>
        <v>3.6173324097592552E-3</v>
      </c>
    </row>
    <row r="20" spans="1:127" x14ac:dyDescent="0.6">
      <c r="A20" s="233"/>
      <c r="B20" s="162">
        <v>2020</v>
      </c>
      <c r="C20" s="154">
        <f>VLOOKUP(B20,'Basisreihen Destatis 2023 B.''21'!$B$7:$I$95,2,FALSE)</f>
        <v>92.4</v>
      </c>
      <c r="D20" s="155"/>
      <c r="E20" s="155">
        <f t="shared" si="20"/>
        <v>92.4</v>
      </c>
      <c r="F20" s="155"/>
      <c r="G20" s="156">
        <f t="shared" si="0"/>
        <v>92.4</v>
      </c>
      <c r="H20" s="157">
        <f t="shared" si="21"/>
        <v>1.3745000000000001</v>
      </c>
      <c r="I20" s="43"/>
      <c r="J20" s="162">
        <v>2020</v>
      </c>
      <c r="K20" s="154">
        <f>VLOOKUP(J20,'Basisreihen Destatis 2023 B.''21'!$B$7:$I$95,3,FALSE)</f>
        <v>95.4</v>
      </c>
      <c r="L20" s="155"/>
      <c r="M20" s="155">
        <f t="shared" si="1"/>
        <v>95.4</v>
      </c>
      <c r="N20" s="155">
        <f>VLOOKUP(J20,'Basisreihen Destatis 2023 B.''21'!$B$7:$I$95,4,FALSE)</f>
        <v>93.2</v>
      </c>
      <c r="O20" s="155"/>
      <c r="P20" s="155">
        <f t="shared" si="2"/>
        <v>93.2</v>
      </c>
      <c r="Q20" s="156">
        <f t="shared" si="3"/>
        <v>94.7</v>
      </c>
      <c r="R20" s="157">
        <f t="shared" si="22"/>
        <v>1.3157000000000001</v>
      </c>
      <c r="S20" s="43"/>
      <c r="T20" s="158">
        <v>2020</v>
      </c>
      <c r="U20" s="154">
        <f>VLOOKUP(T20,'Basisreihen Destatis 2023 B.''21'!$B$7:$I$95,3,FALSE)</f>
        <v>95.4</v>
      </c>
      <c r="V20" s="155"/>
      <c r="W20" s="155">
        <f t="shared" si="4"/>
        <v>95.4</v>
      </c>
      <c r="X20" s="155">
        <f>VLOOKUP(T20,'Basisreihen Destatis 2023 B.''21'!$B$7:$I$90,4,FALSE)</f>
        <v>93.2</v>
      </c>
      <c r="Y20" s="155"/>
      <c r="Z20" s="155">
        <f t="shared" si="5"/>
        <v>93.2</v>
      </c>
      <c r="AA20" s="155">
        <f>VLOOKUP(T20,'Basisreihen Destatis 2023 B.''21'!$B$7:$I$95,5,FALSE)</f>
        <v>95.2</v>
      </c>
      <c r="AB20" s="155"/>
      <c r="AC20" s="155">
        <f t="shared" si="6"/>
        <v>95.2</v>
      </c>
      <c r="AD20" s="156">
        <f t="shared" si="7"/>
        <v>95</v>
      </c>
      <c r="AE20" s="157">
        <f t="shared" si="23"/>
        <v>1.3579000000000001</v>
      </c>
      <c r="AF20" s="43"/>
      <c r="AG20" s="158">
        <v>2020</v>
      </c>
      <c r="AH20" s="154">
        <f>VLOOKUP(AG20,'Basisreihen Destatis 2023 B.''21'!$B$7:$I$95,3,FALSE)</f>
        <v>95.4</v>
      </c>
      <c r="AI20" s="155"/>
      <c r="AJ20" s="155">
        <f t="shared" si="8"/>
        <v>95.4</v>
      </c>
      <c r="AK20" s="155">
        <f>VLOOKUP(AG20,'Basisreihen Destatis 2023 B.''21'!$B$7:$I$95,6,FALSE)</f>
        <v>92.1</v>
      </c>
      <c r="AL20" s="155"/>
      <c r="AM20" s="155">
        <f t="shared" si="9"/>
        <v>92.1</v>
      </c>
      <c r="AN20" s="156">
        <f t="shared" si="10"/>
        <v>93.3</v>
      </c>
      <c r="AO20" s="157">
        <f t="shared" si="24"/>
        <v>1.3815999999999999</v>
      </c>
      <c r="AQ20" s="158">
        <v>2020</v>
      </c>
      <c r="AR20" s="154">
        <f>VLOOKUP(AQ20,'Basisreihen Destatis 2023 B.''21'!$B$7:$I$95,6,FALSE)</f>
        <v>92.1</v>
      </c>
      <c r="AS20" s="155"/>
      <c r="AT20" s="156">
        <f t="shared" si="11"/>
        <v>92.1</v>
      </c>
      <c r="AU20" s="157">
        <f t="shared" si="25"/>
        <v>1.4158999999999999</v>
      </c>
      <c r="AW20" s="399">
        <v>2020</v>
      </c>
      <c r="AX20" s="383">
        <f t="shared" si="26"/>
        <v>92.4</v>
      </c>
      <c r="AY20" s="400">
        <f>'Preisindizes Strom 2023 Bas.''15'!G20</f>
        <v>118.4</v>
      </c>
      <c r="AZ20" s="359">
        <f t="shared" si="27"/>
        <v>2.7808676307007785E-2</v>
      </c>
      <c r="BA20" s="359">
        <f t="shared" si="28"/>
        <v>2.8670721112076469E-2</v>
      </c>
      <c r="BB20" s="380">
        <f t="shared" si="29"/>
        <v>-8.6204480506868464E-4</v>
      </c>
      <c r="BD20" s="399">
        <v>2020</v>
      </c>
      <c r="BE20" s="383">
        <f t="shared" si="30"/>
        <v>1.3745000000000001</v>
      </c>
      <c r="BF20" s="383">
        <f>'Preisindizes Strom 2023 Bas.''15'!H20</f>
        <v>1.3742000000000001</v>
      </c>
      <c r="BG20" s="359">
        <f t="shared" si="31"/>
        <v>2.7791924336122209E-2</v>
      </c>
      <c r="BH20" s="359">
        <f t="shared" si="32"/>
        <v>2.8671226895648383E-2</v>
      </c>
      <c r="BI20" s="360">
        <f t="shared" si="33"/>
        <v>-8.7930255952617387E-4</v>
      </c>
      <c r="BJ20" s="446">
        <f t="shared" si="34"/>
        <v>2.9999999999996696E-4</v>
      </c>
      <c r="BK20" s="380">
        <f t="shared" si="35"/>
        <v>2.1830883423090697E-4</v>
      </c>
      <c r="BM20" s="399">
        <v>2020</v>
      </c>
      <c r="BN20" s="383">
        <f t="shared" si="12"/>
        <v>94.7</v>
      </c>
      <c r="BO20" s="383">
        <f>'Preisindizes Strom 2023 Bas.''15'!Q20</f>
        <v>114</v>
      </c>
      <c r="BP20" s="359">
        <f t="shared" si="36"/>
        <v>1.7185821697099923E-2</v>
      </c>
      <c r="BQ20" s="359">
        <f t="shared" si="37"/>
        <v>1.7857142857142794E-2</v>
      </c>
      <c r="BR20" s="380">
        <f t="shared" si="38"/>
        <v>-6.7132116004287035E-4</v>
      </c>
      <c r="BT20" s="399">
        <v>2020</v>
      </c>
      <c r="BU20" s="383">
        <f t="shared" si="13"/>
        <v>1.3157000000000001</v>
      </c>
      <c r="BV20" s="383">
        <f>'Preisindizes Strom 2023 Bas.''15'!R20</f>
        <v>1.3219000000000001</v>
      </c>
      <c r="BW20" s="359">
        <f t="shared" si="39"/>
        <v>1.7177168047427083E-2</v>
      </c>
      <c r="BX20" s="359">
        <f t="shared" si="40"/>
        <v>1.785309024888404E-2</v>
      </c>
      <c r="BY20" s="359">
        <f t="shared" si="41"/>
        <v>-6.7592220145695769E-4</v>
      </c>
      <c r="BZ20" s="444">
        <f t="shared" si="42"/>
        <v>-6.1999999999999833E-3</v>
      </c>
      <c r="CA20" s="380">
        <f t="shared" si="43"/>
        <v>-4.6902186247068656E-3</v>
      </c>
      <c r="CC20" s="399">
        <v>2020</v>
      </c>
      <c r="CD20" s="383">
        <f t="shared" si="14"/>
        <v>95</v>
      </c>
      <c r="CE20" s="383">
        <f>'Preisindizes Strom 2023 Bas.''15'!AD20</f>
        <v>113.5</v>
      </c>
      <c r="CF20" s="359">
        <f t="shared" si="44"/>
        <v>2.0408163265306145E-2</v>
      </c>
      <c r="CG20" s="359">
        <f t="shared" si="45"/>
        <v>1.9766397124887813E-2</v>
      </c>
      <c r="CH20" s="380">
        <f t="shared" si="46"/>
        <v>6.4176614041833169E-4</v>
      </c>
      <c r="CJ20" s="399">
        <v>2020</v>
      </c>
      <c r="CK20" s="383">
        <f t="shared" si="15"/>
        <v>1.3579000000000001</v>
      </c>
      <c r="CL20" s="383">
        <f>'Preisindizes Strom 2023 Bas.''15'!AE20</f>
        <v>1.3568</v>
      </c>
      <c r="CM20" s="359">
        <f t="shared" si="47"/>
        <v>2.0399145739744995E-2</v>
      </c>
      <c r="CN20" s="359">
        <f t="shared" si="48"/>
        <v>1.9752358490565891E-2</v>
      </c>
      <c r="CO20" s="359">
        <f t="shared" si="49"/>
        <v>6.467872491791038E-4</v>
      </c>
      <c r="CP20" s="444">
        <f t="shared" si="50"/>
        <v>1.1000000000001009E-3</v>
      </c>
      <c r="CQ20" s="380">
        <f t="shared" si="51"/>
        <v>8.1073113207552616E-4</v>
      </c>
      <c r="CS20" s="399">
        <v>2020</v>
      </c>
      <c r="CT20" s="383">
        <f t="shared" si="16"/>
        <v>93.3</v>
      </c>
      <c r="CU20" s="383">
        <f>'Preisindizes Strom 2023 Bas.''15'!AN20</f>
        <v>109.9</v>
      </c>
      <c r="CV20" s="359">
        <f t="shared" si="52"/>
        <v>6.4724919093850364E-3</v>
      </c>
      <c r="CW20" s="359">
        <f t="shared" si="53"/>
        <v>5.4894784995425105E-3</v>
      </c>
      <c r="CX20" s="380">
        <f t="shared" si="54"/>
        <v>9.8301340984252583E-4</v>
      </c>
      <c r="CZ20" s="399">
        <v>2020</v>
      </c>
      <c r="DA20" s="383">
        <f t="shared" si="17"/>
        <v>1.3815999999999999</v>
      </c>
      <c r="DB20" s="383">
        <f>'Preisindizes Strom 2023 Bas.''15'!AO20</f>
        <v>1.3885000000000001</v>
      </c>
      <c r="DC20" s="359">
        <f t="shared" si="55"/>
        <v>6.4418066010423214E-3</v>
      </c>
      <c r="DD20" s="359">
        <f t="shared" si="56"/>
        <v>5.5455527547714212E-3</v>
      </c>
      <c r="DE20" s="359">
        <f t="shared" si="57"/>
        <v>8.9625384627090021E-4</v>
      </c>
      <c r="DF20" s="444">
        <f t="shared" si="58"/>
        <v>-6.9000000000001283E-3</v>
      </c>
      <c r="DG20" s="380">
        <f t="shared" si="59"/>
        <v>-4.9693914296004005E-3</v>
      </c>
      <c r="DI20" s="421">
        <v>2020</v>
      </c>
      <c r="DJ20" s="390">
        <f t="shared" si="18"/>
        <v>92.1</v>
      </c>
      <c r="DK20" s="409">
        <f>'Preisindizes Strom 2023 Bas.''15'!AT20</f>
        <v>104.2</v>
      </c>
      <c r="DL20" s="411">
        <f t="shared" si="60"/>
        <v>-4.3243243243243912E-3</v>
      </c>
      <c r="DM20" s="359">
        <f t="shared" si="61"/>
        <v>-4.7755491881565915E-3</v>
      </c>
      <c r="DN20" s="404">
        <f t="shared" si="62"/>
        <v>4.5122486383220028E-4</v>
      </c>
      <c r="DP20" s="421">
        <v>2020</v>
      </c>
      <c r="DQ20" s="390">
        <f t="shared" si="19"/>
        <v>1.4158999999999999</v>
      </c>
      <c r="DR20" s="409">
        <f>'Preisindizes Strom 2023 Bas.''15'!AU20</f>
        <v>1.429</v>
      </c>
      <c r="DS20" s="411">
        <f t="shared" si="63"/>
        <v>-4.3788403135814891E-3</v>
      </c>
      <c r="DT20" s="359">
        <f t="shared" si="64"/>
        <v>-4.7585724282716013E-3</v>
      </c>
      <c r="DU20" s="404">
        <f t="shared" si="65"/>
        <v>3.7973211469011225E-4</v>
      </c>
      <c r="DV20" s="414">
        <f t="shared" si="66"/>
        <v>-1.3100000000000112E-2</v>
      </c>
      <c r="DW20" s="458">
        <f t="shared" si="67"/>
        <v>-9.1672498250525702E-3</v>
      </c>
    </row>
    <row r="21" spans="1:127" x14ac:dyDescent="0.6">
      <c r="A21" s="233"/>
      <c r="B21" s="162">
        <v>2019</v>
      </c>
      <c r="C21" s="154">
        <f>VLOOKUP(B21,'Basisreihen Destatis 2023 B.''21'!$B$7:$I$95,2,FALSE)</f>
        <v>89.9</v>
      </c>
      <c r="D21" s="155"/>
      <c r="E21" s="155">
        <f t="shared" si="20"/>
        <v>89.9</v>
      </c>
      <c r="F21" s="155"/>
      <c r="G21" s="156">
        <f t="shared" si="0"/>
        <v>89.9</v>
      </c>
      <c r="H21" s="157">
        <f t="shared" si="21"/>
        <v>1.4127000000000001</v>
      </c>
      <c r="J21" s="162">
        <v>2019</v>
      </c>
      <c r="K21" s="154">
        <f>VLOOKUP(J21,'Basisreihen Destatis 2023 B.''21'!$B$7:$I$95,3,FALSE)</f>
        <v>93.2</v>
      </c>
      <c r="L21" s="155"/>
      <c r="M21" s="155">
        <f t="shared" si="1"/>
        <v>93.2</v>
      </c>
      <c r="N21" s="155">
        <f>VLOOKUP(J21,'Basisreihen Destatis 2023 B.''21'!$B$7:$I$95,4,FALSE)</f>
        <v>92.7</v>
      </c>
      <c r="O21" s="155"/>
      <c r="P21" s="155">
        <f t="shared" si="2"/>
        <v>92.7</v>
      </c>
      <c r="Q21" s="156">
        <f t="shared" si="3"/>
        <v>93.1</v>
      </c>
      <c r="R21" s="157">
        <f t="shared" si="22"/>
        <v>1.3383</v>
      </c>
      <c r="T21" s="158">
        <v>2019</v>
      </c>
      <c r="U21" s="154">
        <f>VLOOKUP(T21,'Basisreihen Destatis 2023 B.''21'!$B$7:$I$95,3,FALSE)</f>
        <v>93.2</v>
      </c>
      <c r="V21" s="155"/>
      <c r="W21" s="155">
        <f t="shared" si="4"/>
        <v>93.2</v>
      </c>
      <c r="X21" s="155">
        <f>VLOOKUP(T21,'Basisreihen Destatis 2023 B.''21'!$B$7:$I$90,4,FALSE)</f>
        <v>92.7</v>
      </c>
      <c r="Y21" s="155"/>
      <c r="Z21" s="155">
        <f t="shared" si="5"/>
        <v>92.7</v>
      </c>
      <c r="AA21" s="155">
        <f>VLOOKUP(T21,'Basisreihen Destatis 2023 B.''21'!$B$7:$I$95,5,FALSE)</f>
        <v>93.2</v>
      </c>
      <c r="AB21" s="155"/>
      <c r="AC21" s="155">
        <f t="shared" si="6"/>
        <v>93.2</v>
      </c>
      <c r="AD21" s="156">
        <f t="shared" si="7"/>
        <v>93.1</v>
      </c>
      <c r="AE21" s="157">
        <f t="shared" si="23"/>
        <v>1.3855999999999999</v>
      </c>
      <c r="AG21" s="158">
        <v>2019</v>
      </c>
      <c r="AH21" s="154">
        <f>VLOOKUP(AG21,'Basisreihen Destatis 2023 B.''21'!$B$7:$I$95,3,FALSE)</f>
        <v>93.2</v>
      </c>
      <c r="AI21" s="155"/>
      <c r="AJ21" s="155">
        <f t="shared" si="8"/>
        <v>93.2</v>
      </c>
      <c r="AK21" s="155">
        <f>VLOOKUP(AG21,'Basisreihen Destatis 2023 B.''21'!$B$7:$I$95,6,FALSE)</f>
        <v>92.5</v>
      </c>
      <c r="AL21" s="155"/>
      <c r="AM21" s="155">
        <f t="shared" si="9"/>
        <v>92.5</v>
      </c>
      <c r="AN21" s="156">
        <f t="shared" si="10"/>
        <v>92.7</v>
      </c>
      <c r="AO21" s="157">
        <f t="shared" si="24"/>
        <v>1.3905000000000001</v>
      </c>
      <c r="AQ21" s="158">
        <v>2019</v>
      </c>
      <c r="AR21" s="154">
        <f>VLOOKUP(AQ21,'Basisreihen Destatis 2023 B.''21'!$B$7:$I$95,6,FALSE)</f>
        <v>92.5</v>
      </c>
      <c r="AS21" s="155"/>
      <c r="AT21" s="156">
        <f t="shared" si="11"/>
        <v>92.5</v>
      </c>
      <c r="AU21" s="157">
        <f t="shared" si="25"/>
        <v>1.4097</v>
      </c>
      <c r="AW21" s="399">
        <v>2019</v>
      </c>
      <c r="AX21" s="383">
        <f t="shared" si="26"/>
        <v>89.9</v>
      </c>
      <c r="AY21" s="400">
        <f>'Preisindizes Strom 2023 Bas.''15'!G21</f>
        <v>115.1</v>
      </c>
      <c r="AZ21" s="359">
        <f t="shared" si="27"/>
        <v>4.4134727061556411E-2</v>
      </c>
      <c r="BA21" s="359">
        <f t="shared" si="28"/>
        <v>4.4464609800362931E-2</v>
      </c>
      <c r="BB21" s="380">
        <f t="shared" si="29"/>
        <v>-3.2988273880651953E-4</v>
      </c>
      <c r="BD21" s="399">
        <v>2019</v>
      </c>
      <c r="BE21" s="383">
        <f t="shared" si="30"/>
        <v>1.4127000000000001</v>
      </c>
      <c r="BF21" s="383">
        <f>'Preisindizes Strom 2023 Bas.''15'!H21</f>
        <v>1.4136</v>
      </c>
      <c r="BG21" s="359">
        <f t="shared" si="31"/>
        <v>4.4099950449493885E-2</v>
      </c>
      <c r="BH21" s="359">
        <f t="shared" si="32"/>
        <v>4.4425580079230365E-2</v>
      </c>
      <c r="BI21" s="360">
        <f t="shared" si="33"/>
        <v>-3.2562962973647913E-4</v>
      </c>
      <c r="BJ21" s="446">
        <f t="shared" si="34"/>
        <v>-8.9999999999990088E-4</v>
      </c>
      <c r="BK21" s="380">
        <f t="shared" si="35"/>
        <v>-6.3667232597619527E-4</v>
      </c>
      <c r="BM21" s="399">
        <v>2019</v>
      </c>
      <c r="BN21" s="383">
        <f t="shared" si="12"/>
        <v>93.1</v>
      </c>
      <c r="BO21" s="383">
        <f>'Preisindizes Strom 2023 Bas.''15'!Q21</f>
        <v>112</v>
      </c>
      <c r="BP21" s="359">
        <f t="shared" si="36"/>
        <v>4.0223463687150796E-2</v>
      </c>
      <c r="BQ21" s="359">
        <f t="shared" si="37"/>
        <v>4.1860465116279055E-2</v>
      </c>
      <c r="BR21" s="380">
        <f t="shared" si="38"/>
        <v>-1.6370014291282597E-3</v>
      </c>
      <c r="BT21" s="399">
        <v>2019</v>
      </c>
      <c r="BU21" s="383">
        <f t="shared" si="13"/>
        <v>1.3383</v>
      </c>
      <c r="BV21" s="383">
        <f>'Preisindizes Strom 2023 Bas.''15'!R21</f>
        <v>1.3454999999999999</v>
      </c>
      <c r="BW21" s="359">
        <f t="shared" si="39"/>
        <v>4.0274975715459904E-2</v>
      </c>
      <c r="BX21" s="359">
        <f t="shared" si="40"/>
        <v>4.1917502787067962E-2</v>
      </c>
      <c r="BY21" s="359">
        <f t="shared" si="41"/>
        <v>-1.6425270716080576E-3</v>
      </c>
      <c r="BZ21" s="444">
        <f t="shared" si="42"/>
        <v>-7.1999999999998732E-3</v>
      </c>
      <c r="CA21" s="380">
        <f t="shared" si="43"/>
        <v>-5.3511705685618249E-3</v>
      </c>
      <c r="CC21" s="399">
        <v>2019</v>
      </c>
      <c r="CD21" s="383">
        <f t="shared" si="14"/>
        <v>93.1</v>
      </c>
      <c r="CE21" s="383">
        <f>'Preisindizes Strom 2023 Bas.''15'!AD21</f>
        <v>111.3</v>
      </c>
      <c r="CF21" s="359">
        <f t="shared" si="44"/>
        <v>3.5595105672969751E-2</v>
      </c>
      <c r="CG21" s="359">
        <f t="shared" si="45"/>
        <v>3.7278657968313089E-2</v>
      </c>
      <c r="CH21" s="380">
        <f t="shared" si="46"/>
        <v>-1.6835522953433379E-3</v>
      </c>
      <c r="CJ21" s="399">
        <v>2019</v>
      </c>
      <c r="CK21" s="383">
        <f t="shared" si="15"/>
        <v>1.3855999999999999</v>
      </c>
      <c r="CL21" s="383">
        <f>'Preisindizes Strom 2023 Bas.''15'!AE21</f>
        <v>1.3835999999999999</v>
      </c>
      <c r="CM21" s="359">
        <f t="shared" si="47"/>
        <v>3.5580254041570614E-2</v>
      </c>
      <c r="CN21" s="359">
        <f t="shared" si="48"/>
        <v>3.7294015611448517E-2</v>
      </c>
      <c r="CO21" s="359">
        <f t="shared" si="49"/>
        <v>-1.713761569877903E-3</v>
      </c>
      <c r="CP21" s="444">
        <f t="shared" si="50"/>
        <v>2.0000000000000018E-3</v>
      </c>
      <c r="CQ21" s="380">
        <f t="shared" si="51"/>
        <v>1.4455044810639528E-3</v>
      </c>
      <c r="CS21" s="399">
        <v>2019</v>
      </c>
      <c r="CT21" s="383">
        <f t="shared" si="16"/>
        <v>92.7</v>
      </c>
      <c r="CU21" s="383">
        <f>'Preisindizes Strom 2023 Bas.''15'!AN21</f>
        <v>109.3</v>
      </c>
      <c r="CV21" s="359">
        <f t="shared" si="52"/>
        <v>2.6578073089701171E-2</v>
      </c>
      <c r="CW21" s="359">
        <f t="shared" si="53"/>
        <v>2.8222013170272842E-2</v>
      </c>
      <c r="CX21" s="380">
        <f t="shared" si="54"/>
        <v>-1.6439400805716708E-3</v>
      </c>
      <c r="CZ21" s="399">
        <v>2019</v>
      </c>
      <c r="DA21" s="383">
        <f t="shared" si="17"/>
        <v>1.3905000000000001</v>
      </c>
      <c r="DB21" s="383">
        <f>'Preisindizes Strom 2023 Bas.''15'!AO21</f>
        <v>1.3962000000000001</v>
      </c>
      <c r="DC21" s="359">
        <f t="shared" si="55"/>
        <v>2.6609133405249841E-2</v>
      </c>
      <c r="DD21" s="359">
        <f t="shared" si="56"/>
        <v>2.8219452800458233E-2</v>
      </c>
      <c r="DE21" s="359">
        <f t="shared" si="57"/>
        <v>-1.6103193952083927E-3</v>
      </c>
      <c r="DF21" s="444">
        <f t="shared" si="58"/>
        <v>-5.7000000000000384E-3</v>
      </c>
      <c r="DG21" s="380">
        <f t="shared" si="59"/>
        <v>-4.0825096691018414E-3</v>
      </c>
      <c r="DI21" s="421">
        <v>2019</v>
      </c>
      <c r="DJ21" s="390">
        <f t="shared" si="18"/>
        <v>92.5</v>
      </c>
      <c r="DK21" s="409">
        <f>'Preisindizes Strom 2023 Bas.''15'!AT21</f>
        <v>104.7</v>
      </c>
      <c r="DL21" s="411">
        <f t="shared" si="60"/>
        <v>1.2035010940919078E-2</v>
      </c>
      <c r="DM21" s="359">
        <f t="shared" si="61"/>
        <v>1.1594202898550732E-2</v>
      </c>
      <c r="DN21" s="404">
        <f t="shared" si="62"/>
        <v>4.4080804236834581E-4</v>
      </c>
      <c r="DP21" s="421">
        <v>2019</v>
      </c>
      <c r="DQ21" s="390">
        <f t="shared" si="19"/>
        <v>1.4097</v>
      </c>
      <c r="DR21" s="409">
        <f>'Preisindizes Strom 2023 Bas.''15'!AU21</f>
        <v>1.4221999999999999</v>
      </c>
      <c r="DS21" s="411">
        <f t="shared" si="63"/>
        <v>1.205930339788619E-2</v>
      </c>
      <c r="DT21" s="359">
        <f t="shared" si="64"/>
        <v>1.1531430178596702E-2</v>
      </c>
      <c r="DU21" s="404">
        <f t="shared" si="65"/>
        <v>5.2787321928948749E-4</v>
      </c>
      <c r="DV21" s="414">
        <f t="shared" si="66"/>
        <v>-1.2499999999999956E-2</v>
      </c>
      <c r="DW21" s="458">
        <f t="shared" si="67"/>
        <v>-8.789199831247374E-3</v>
      </c>
    </row>
    <row r="22" spans="1:127" x14ac:dyDescent="0.6">
      <c r="A22" s="233"/>
      <c r="B22" s="162">
        <v>2018</v>
      </c>
      <c r="C22" s="154">
        <f>VLOOKUP(B22,'Basisreihen Destatis 2023 B.''21'!$B$7:$I$95,2,FALSE)</f>
        <v>86.1</v>
      </c>
      <c r="D22" s="155"/>
      <c r="E22" s="155">
        <f t="shared" si="20"/>
        <v>86.1</v>
      </c>
      <c r="F22" s="155"/>
      <c r="G22" s="156">
        <f t="shared" si="0"/>
        <v>86.1</v>
      </c>
      <c r="H22" s="157">
        <f t="shared" si="21"/>
        <v>1.4750000000000001</v>
      </c>
      <c r="J22" s="162">
        <v>2018</v>
      </c>
      <c r="K22" s="154">
        <f>VLOOKUP(J22,'Basisreihen Destatis 2023 B.''21'!$B$7:$I$95,3,FALSE)</f>
        <v>88.3</v>
      </c>
      <c r="L22" s="155"/>
      <c r="M22" s="155">
        <f t="shared" si="1"/>
        <v>88.3</v>
      </c>
      <c r="N22" s="155">
        <f>VLOOKUP(J22,'Basisreihen Destatis 2023 B.''21'!$B$7:$I$95,4,FALSE)</f>
        <v>92.3</v>
      </c>
      <c r="O22" s="155"/>
      <c r="P22" s="155">
        <f t="shared" si="2"/>
        <v>92.3</v>
      </c>
      <c r="Q22" s="156">
        <f t="shared" si="3"/>
        <v>89.5</v>
      </c>
      <c r="R22" s="157">
        <f>ROUND($Q$17/Q22,4)</f>
        <v>1.3922000000000001</v>
      </c>
      <c r="T22" s="158">
        <v>2018</v>
      </c>
      <c r="U22" s="154">
        <f>VLOOKUP(T22,'Basisreihen Destatis 2023 B.''21'!$B$7:$I$95,3,FALSE)</f>
        <v>88.3</v>
      </c>
      <c r="V22" s="155"/>
      <c r="W22" s="155">
        <f t="shared" si="4"/>
        <v>88.3</v>
      </c>
      <c r="X22" s="155">
        <f>VLOOKUP(T22,'Basisreihen Destatis 2023 B.''21'!$B$7:$I$90,4,FALSE)</f>
        <v>92.3</v>
      </c>
      <c r="Y22" s="155"/>
      <c r="Z22" s="155">
        <f t="shared" si="5"/>
        <v>92.3</v>
      </c>
      <c r="AA22" s="155">
        <f>VLOOKUP(T22,'Basisreihen Destatis 2023 B.''21'!$B$7:$I$95,5,FALSE)</f>
        <v>91.1</v>
      </c>
      <c r="AB22" s="155"/>
      <c r="AC22" s="155">
        <f t="shared" si="6"/>
        <v>91.1</v>
      </c>
      <c r="AD22" s="156">
        <f t="shared" si="7"/>
        <v>89.9</v>
      </c>
      <c r="AE22" s="157">
        <f t="shared" si="23"/>
        <v>1.4349000000000001</v>
      </c>
      <c r="AG22" s="158">
        <v>2018</v>
      </c>
      <c r="AH22" s="154">
        <f>VLOOKUP(AG22,'Basisreihen Destatis 2023 B.''21'!$B$7:$I$95,3,FALSE)</f>
        <v>88.3</v>
      </c>
      <c r="AI22" s="155"/>
      <c r="AJ22" s="155">
        <f t="shared" si="8"/>
        <v>88.3</v>
      </c>
      <c r="AK22" s="155">
        <f>VLOOKUP(AG22,'Basisreihen Destatis 2023 B.''21'!$B$7:$I$95,6,FALSE)</f>
        <v>91.4</v>
      </c>
      <c r="AL22" s="155"/>
      <c r="AM22" s="155">
        <f t="shared" si="9"/>
        <v>91.4</v>
      </c>
      <c r="AN22" s="156">
        <f t="shared" si="10"/>
        <v>90.3</v>
      </c>
      <c r="AO22" s="157">
        <f t="shared" si="24"/>
        <v>1.4275</v>
      </c>
      <c r="AQ22" s="158">
        <v>2018</v>
      </c>
      <c r="AR22" s="154">
        <f>VLOOKUP(AQ22,'Basisreihen Destatis 2023 B.''21'!$B$7:$I$95,6,FALSE)</f>
        <v>91.4</v>
      </c>
      <c r="AS22" s="155"/>
      <c r="AT22" s="156">
        <f t="shared" si="11"/>
        <v>91.4</v>
      </c>
      <c r="AU22" s="157">
        <f t="shared" si="25"/>
        <v>1.4267000000000001</v>
      </c>
      <c r="AW22" s="399">
        <v>2018</v>
      </c>
      <c r="AX22" s="383">
        <f t="shared" si="26"/>
        <v>86.1</v>
      </c>
      <c r="AY22" s="400">
        <f>'Preisindizes Strom 2023 Bas.''15'!G22</f>
        <v>110.2</v>
      </c>
      <c r="AZ22" s="359">
        <f t="shared" si="27"/>
        <v>4.4902912621359148E-2</v>
      </c>
      <c r="BA22" s="359">
        <f t="shared" si="28"/>
        <v>4.4549763033175482E-2</v>
      </c>
      <c r="BB22" s="380">
        <f t="shared" si="29"/>
        <v>3.5314958818366549E-4</v>
      </c>
      <c r="BD22" s="399">
        <v>2018</v>
      </c>
      <c r="BE22" s="383">
        <f t="shared" si="30"/>
        <v>1.4750000000000001</v>
      </c>
      <c r="BF22" s="383">
        <f>'Preisindizes Strom 2023 Bas.''15'!H22</f>
        <v>1.4763999999999999</v>
      </c>
      <c r="BG22" s="359">
        <f t="shared" si="31"/>
        <v>4.4949152542372639E-2</v>
      </c>
      <c r="BH22" s="359">
        <f t="shared" si="32"/>
        <v>4.4567867786507787E-2</v>
      </c>
      <c r="BI22" s="360">
        <f t="shared" si="33"/>
        <v>3.8128475586485244E-4</v>
      </c>
      <c r="BJ22" s="446">
        <f t="shared" si="34"/>
        <v>-1.3999999999998458E-3</v>
      </c>
      <c r="BK22" s="380">
        <f t="shared" si="35"/>
        <v>-9.4825250609575917E-4</v>
      </c>
      <c r="BM22" s="399">
        <v>2018</v>
      </c>
      <c r="BN22" s="383">
        <f t="shared" si="12"/>
        <v>89.5</v>
      </c>
      <c r="BO22" s="383">
        <f>'Preisindizes Strom 2023 Bas.''15'!Q22</f>
        <v>107.5</v>
      </c>
      <c r="BP22" s="359">
        <f t="shared" si="36"/>
        <v>4.3123543123543051E-2</v>
      </c>
      <c r="BQ22" s="359">
        <f t="shared" si="37"/>
        <v>4.5719844357976713E-2</v>
      </c>
      <c r="BR22" s="380">
        <f t="shared" si="38"/>
        <v>-2.5963012344336622E-3</v>
      </c>
      <c r="BT22" s="399">
        <v>2018</v>
      </c>
      <c r="BU22" s="383">
        <f t="shared" si="13"/>
        <v>1.3922000000000001</v>
      </c>
      <c r="BV22" s="383">
        <f>'Preisindizes Strom 2023 Bas.''15'!R22</f>
        <v>1.4018999999999999</v>
      </c>
      <c r="BW22" s="359">
        <f t="shared" si="39"/>
        <v>4.3097256141358953E-2</v>
      </c>
      <c r="BX22" s="359">
        <f t="shared" si="40"/>
        <v>4.5723660746130212E-2</v>
      </c>
      <c r="BY22" s="359">
        <f t="shared" si="41"/>
        <v>-2.6264046047712597E-3</v>
      </c>
      <c r="BZ22" s="444">
        <f t="shared" si="42"/>
        <v>-9.6999999999998199E-3</v>
      </c>
      <c r="CA22" s="380">
        <f t="shared" si="43"/>
        <v>-6.9191811113487045E-3</v>
      </c>
      <c r="CC22" s="399">
        <v>2018</v>
      </c>
      <c r="CD22" s="383">
        <f t="shared" si="14"/>
        <v>89.9</v>
      </c>
      <c r="CE22" s="383">
        <f>'Preisindizes Strom 2023 Bas.''15'!AD22</f>
        <v>107.3</v>
      </c>
      <c r="CF22" s="359">
        <f t="shared" si="44"/>
        <v>4.2923433874709982E-2</v>
      </c>
      <c r="CG22" s="359">
        <f t="shared" si="45"/>
        <v>4.3774319066147926E-2</v>
      </c>
      <c r="CH22" s="380">
        <f t="shared" si="46"/>
        <v>-8.508851914379445E-4</v>
      </c>
      <c r="CJ22" s="399">
        <v>2018</v>
      </c>
      <c r="CK22" s="383">
        <f t="shared" si="15"/>
        <v>1.4349000000000001</v>
      </c>
      <c r="CL22" s="383">
        <f>'Preisindizes Strom 2023 Bas.''15'!AE22</f>
        <v>1.4352</v>
      </c>
      <c r="CM22" s="359">
        <f t="shared" si="47"/>
        <v>4.2929820893441883E-2</v>
      </c>
      <c r="CN22" s="359">
        <f t="shared" si="48"/>
        <v>4.3826644370122514E-2</v>
      </c>
      <c r="CO22" s="359">
        <f t="shared" si="49"/>
        <v>-8.9682347668063045E-4</v>
      </c>
      <c r="CP22" s="444">
        <f t="shared" si="50"/>
        <v>-2.9999999999996696E-4</v>
      </c>
      <c r="CQ22" s="380">
        <f t="shared" si="51"/>
        <v>-2.090301003344619E-4</v>
      </c>
      <c r="CS22" s="399">
        <v>2018</v>
      </c>
      <c r="CT22" s="383">
        <f t="shared" si="16"/>
        <v>90.3</v>
      </c>
      <c r="CU22" s="383">
        <f>'Preisindizes Strom 2023 Bas.''15'!AN22</f>
        <v>106.3</v>
      </c>
      <c r="CV22" s="359">
        <f t="shared" si="52"/>
        <v>3.436426116838498E-2</v>
      </c>
      <c r="CW22" s="359">
        <f t="shared" si="53"/>
        <v>3.6062378167641462E-2</v>
      </c>
      <c r="CX22" s="380">
        <f t="shared" si="54"/>
        <v>-1.6981169992564826E-3</v>
      </c>
      <c r="CZ22" s="399">
        <v>2018</v>
      </c>
      <c r="DA22" s="383">
        <f t="shared" si="17"/>
        <v>1.4275</v>
      </c>
      <c r="DB22" s="383">
        <f>'Preisindizes Strom 2023 Bas.''15'!AO22</f>
        <v>1.4356</v>
      </c>
      <c r="DC22" s="359">
        <f t="shared" si="55"/>
        <v>3.432574430823121E-2</v>
      </c>
      <c r="DD22" s="359">
        <f t="shared" si="56"/>
        <v>3.6012816940651948E-2</v>
      </c>
      <c r="DE22" s="359">
        <f t="shared" si="57"/>
        <v>-1.6870726324207386E-3</v>
      </c>
      <c r="DF22" s="444">
        <f t="shared" si="58"/>
        <v>-8.0999999999999961E-3</v>
      </c>
      <c r="DG22" s="380">
        <f t="shared" si="59"/>
        <v>-5.6422401783225995E-3</v>
      </c>
      <c r="DI22" s="421">
        <v>2018</v>
      </c>
      <c r="DJ22" s="390">
        <f t="shared" si="18"/>
        <v>91.4</v>
      </c>
      <c r="DK22" s="409">
        <f>'Preisindizes Strom 2023 Bas.''15'!AT22</f>
        <v>103.5</v>
      </c>
      <c r="DL22" s="411">
        <f t="shared" si="60"/>
        <v>2.3516237402015694E-2</v>
      </c>
      <c r="DM22" s="359">
        <f t="shared" si="61"/>
        <v>2.3738872403560984E-2</v>
      </c>
      <c r="DN22" s="404">
        <f t="shared" si="62"/>
        <v>-2.2263500154529048E-4</v>
      </c>
      <c r="DP22" s="421">
        <v>2018</v>
      </c>
      <c r="DQ22" s="390">
        <f t="shared" si="19"/>
        <v>1.4267000000000001</v>
      </c>
      <c r="DR22" s="409">
        <f>'Preisindizes Strom 2023 Bas.''15'!AU22</f>
        <v>1.4386000000000001</v>
      </c>
      <c r="DS22" s="411">
        <f t="shared" si="63"/>
        <v>2.3480759795331707E-2</v>
      </c>
      <c r="DT22" s="359">
        <f t="shared" si="64"/>
        <v>2.3773112748505465E-2</v>
      </c>
      <c r="DU22" s="404">
        <f t="shared" si="65"/>
        <v>-2.9235295317375787E-4</v>
      </c>
      <c r="DV22" s="414">
        <f t="shared" si="66"/>
        <v>-1.1900000000000022E-2</v>
      </c>
      <c r="DW22" s="458">
        <f t="shared" si="67"/>
        <v>-8.2719310440706462E-3</v>
      </c>
    </row>
    <row r="23" spans="1:127" x14ac:dyDescent="0.6">
      <c r="A23" s="233"/>
      <c r="B23" s="162">
        <v>2017</v>
      </c>
      <c r="C23" s="154">
        <f>VLOOKUP(B23,'Basisreihen Destatis 2023 B.''21'!$B$7:$I$95,2,FALSE)</f>
        <v>82.4</v>
      </c>
      <c r="D23" s="155"/>
      <c r="E23" s="155">
        <f t="shared" si="20"/>
        <v>82.4</v>
      </c>
      <c r="F23" s="155"/>
      <c r="G23" s="156">
        <f>ROUND(IF(E23&gt;0,E23,F23*$E$82/$F$82),1)</f>
        <v>82.4</v>
      </c>
      <c r="H23" s="157">
        <f t="shared" si="21"/>
        <v>1.5412999999999999</v>
      </c>
      <c r="J23" s="162">
        <v>2017</v>
      </c>
      <c r="K23" s="154">
        <f>VLOOKUP(J23,'Basisreihen Destatis 2023 B.''21'!$B$7:$I$95,3,FALSE)</f>
        <v>83.5</v>
      </c>
      <c r="L23" s="155"/>
      <c r="M23" s="155">
        <f t="shared" si="1"/>
        <v>83.5</v>
      </c>
      <c r="N23" s="155">
        <f>VLOOKUP(J23,'Basisreihen Destatis 2023 B.''21'!$B$7:$I$95,4,FALSE)</f>
        <v>91.1</v>
      </c>
      <c r="O23" s="155"/>
      <c r="P23" s="155">
        <f t="shared" si="2"/>
        <v>91.1</v>
      </c>
      <c r="Q23" s="156">
        <f t="shared" si="3"/>
        <v>85.8</v>
      </c>
      <c r="R23" s="157">
        <f t="shared" si="22"/>
        <v>1.4521999999999999</v>
      </c>
      <c r="T23" s="158">
        <v>2017</v>
      </c>
      <c r="U23" s="154">
        <f>VLOOKUP(T23,'Basisreihen Destatis 2023 B.''21'!$B$7:$I$95,3,FALSE)</f>
        <v>83.5</v>
      </c>
      <c r="V23" s="155"/>
      <c r="W23" s="155">
        <f t="shared" si="4"/>
        <v>83.5</v>
      </c>
      <c r="X23" s="155">
        <f>VLOOKUP(T23,'Basisreihen Destatis 2023 B.''21'!$B$7:$I$90,4,FALSE)</f>
        <v>91.1</v>
      </c>
      <c r="Y23" s="155"/>
      <c r="Z23" s="155">
        <f t="shared" si="5"/>
        <v>91.1</v>
      </c>
      <c r="AA23" s="155">
        <f>VLOOKUP(T23,'Basisreihen Destatis 2023 B.''21'!$B$7:$I$95,5,FALSE)</f>
        <v>88</v>
      </c>
      <c r="AB23" s="155"/>
      <c r="AC23" s="155">
        <f t="shared" si="6"/>
        <v>88</v>
      </c>
      <c r="AD23" s="156">
        <f t="shared" si="7"/>
        <v>86.2</v>
      </c>
      <c r="AE23" s="157">
        <f t="shared" si="23"/>
        <v>1.4964999999999999</v>
      </c>
      <c r="AG23" s="158">
        <v>2017</v>
      </c>
      <c r="AH23" s="154">
        <f>VLOOKUP(AG23,'Basisreihen Destatis 2023 B.''21'!$B$7:$I$95,3,FALSE)</f>
        <v>83.5</v>
      </c>
      <c r="AI23" s="155"/>
      <c r="AJ23" s="155">
        <f t="shared" si="8"/>
        <v>83.5</v>
      </c>
      <c r="AK23" s="155">
        <f>VLOOKUP(AG23,'Basisreihen Destatis 2023 B.''21'!$B$7:$I$95,6,FALSE)</f>
        <v>89.3</v>
      </c>
      <c r="AL23" s="155"/>
      <c r="AM23" s="155">
        <f t="shared" si="9"/>
        <v>89.3</v>
      </c>
      <c r="AN23" s="156">
        <f t="shared" si="10"/>
        <v>87.3</v>
      </c>
      <c r="AO23" s="157">
        <f t="shared" si="24"/>
        <v>1.4764999999999999</v>
      </c>
      <c r="AQ23" s="158">
        <v>2017</v>
      </c>
      <c r="AR23" s="154">
        <f>VLOOKUP(AQ23,'Basisreihen Destatis 2023 B.''21'!$B$7:$I$95,6,FALSE)</f>
        <v>89.3</v>
      </c>
      <c r="AS23" s="155"/>
      <c r="AT23" s="156">
        <f t="shared" si="11"/>
        <v>89.3</v>
      </c>
      <c r="AU23" s="157">
        <f t="shared" si="25"/>
        <v>1.4601999999999999</v>
      </c>
      <c r="AW23" s="399">
        <v>2017</v>
      </c>
      <c r="AX23" s="383">
        <f t="shared" si="26"/>
        <v>82.4</v>
      </c>
      <c r="AY23" s="400">
        <f>'Preisindizes Strom 2023 Bas.''15'!G23</f>
        <v>105.5</v>
      </c>
      <c r="AZ23" s="359">
        <f t="shared" si="27"/>
        <v>3.3877038895859579E-2</v>
      </c>
      <c r="BA23" s="359">
        <f t="shared" si="28"/>
        <v>3.3300685602350777E-2</v>
      </c>
      <c r="BB23" s="380">
        <f t="shared" si="29"/>
        <v>5.7635329350880227E-4</v>
      </c>
      <c r="BD23" s="399">
        <v>2017</v>
      </c>
      <c r="BE23" s="383">
        <f t="shared" si="30"/>
        <v>1.5412999999999999</v>
      </c>
      <c r="BF23" s="383">
        <f>'Preisindizes Strom 2023 Bas.''15'!H23</f>
        <v>1.5422</v>
      </c>
      <c r="BG23" s="359">
        <f t="shared" si="31"/>
        <v>3.3867514435865775E-2</v>
      </c>
      <c r="BH23" s="359">
        <f t="shared" si="32"/>
        <v>3.3264168071585942E-2</v>
      </c>
      <c r="BI23" s="360">
        <f t="shared" si="33"/>
        <v>6.0334636427983313E-4</v>
      </c>
      <c r="BJ23" s="446">
        <f t="shared" si="34"/>
        <v>-9.0000000000012292E-4</v>
      </c>
      <c r="BK23" s="380">
        <f t="shared" si="35"/>
        <v>-5.8358189599283516E-4</v>
      </c>
      <c r="BM23" s="399">
        <v>2017</v>
      </c>
      <c r="BN23" s="383">
        <f t="shared" si="12"/>
        <v>85.8</v>
      </c>
      <c r="BO23" s="383">
        <f>'Preisindizes Strom 2023 Bas.''15'!Q23</f>
        <v>102.8</v>
      </c>
      <c r="BP23" s="359">
        <f t="shared" si="36"/>
        <v>2.754491017964078E-2</v>
      </c>
      <c r="BQ23" s="359">
        <f t="shared" si="37"/>
        <v>2.8000000000000025E-2</v>
      </c>
      <c r="BR23" s="380">
        <f t="shared" si="38"/>
        <v>-4.5508982035924461E-4</v>
      </c>
      <c r="BT23" s="399">
        <v>2017</v>
      </c>
      <c r="BU23" s="383">
        <f t="shared" si="13"/>
        <v>1.4521999999999999</v>
      </c>
      <c r="BV23" s="383">
        <f>'Preisindizes Strom 2023 Bas.''15'!R23</f>
        <v>1.466</v>
      </c>
      <c r="BW23" s="359">
        <f t="shared" si="39"/>
        <v>2.7544415369783692E-2</v>
      </c>
      <c r="BX23" s="359">
        <f t="shared" si="40"/>
        <v>2.7967257844474736E-2</v>
      </c>
      <c r="BY23" s="359">
        <f t="shared" si="41"/>
        <v>-4.2284247469104308E-4</v>
      </c>
      <c r="BZ23" s="444">
        <f t="shared" si="42"/>
        <v>-1.3800000000000034E-2</v>
      </c>
      <c r="CA23" s="380">
        <f t="shared" si="43"/>
        <v>-9.4133697135061478E-3</v>
      </c>
      <c r="CC23" s="399">
        <v>2017</v>
      </c>
      <c r="CD23" s="383">
        <f t="shared" si="14"/>
        <v>86.2</v>
      </c>
      <c r="CE23" s="383">
        <f>'Preisindizes Strom 2023 Bas.''15'!AD23</f>
        <v>102.8</v>
      </c>
      <c r="CF23" s="359">
        <f t="shared" si="44"/>
        <v>2.741358760429069E-2</v>
      </c>
      <c r="CG23" s="359">
        <f t="shared" si="45"/>
        <v>2.8000000000000025E-2</v>
      </c>
      <c r="CH23" s="380">
        <f t="shared" si="46"/>
        <v>-5.8641239570933479E-4</v>
      </c>
      <c r="CJ23" s="399">
        <v>2017</v>
      </c>
      <c r="CK23" s="383">
        <f t="shared" si="15"/>
        <v>1.4964999999999999</v>
      </c>
      <c r="CL23" s="383">
        <f>'Preisindizes Strom 2023 Bas.''15'!AE23</f>
        <v>1.4981</v>
      </c>
      <c r="CM23" s="359">
        <f t="shared" si="47"/>
        <v>2.7397260273972712E-2</v>
      </c>
      <c r="CN23" s="359">
        <f t="shared" si="48"/>
        <v>2.7968760429877948E-2</v>
      </c>
      <c r="CO23" s="359">
        <f t="shared" si="49"/>
        <v>-5.7150015590523573E-4</v>
      </c>
      <c r="CP23" s="444">
        <f t="shared" si="50"/>
        <v>-1.6000000000000458E-3</v>
      </c>
      <c r="CQ23" s="380">
        <f t="shared" si="51"/>
        <v>-1.0680194913557095E-3</v>
      </c>
      <c r="CS23" s="399">
        <v>2017</v>
      </c>
      <c r="CT23" s="383">
        <f t="shared" si="16"/>
        <v>87.3</v>
      </c>
      <c r="CU23" s="383">
        <f>'Preisindizes Strom 2023 Bas.''15'!AN23</f>
        <v>102.6</v>
      </c>
      <c r="CV23" s="359">
        <f t="shared" si="52"/>
        <v>2.9481132075471761E-2</v>
      </c>
      <c r="CW23" s="359">
        <f t="shared" si="53"/>
        <v>2.9087261785355922E-2</v>
      </c>
      <c r="CX23" s="380">
        <f t="shared" si="54"/>
        <v>3.9387029011583863E-4</v>
      </c>
      <c r="CZ23" s="399">
        <v>2017</v>
      </c>
      <c r="DA23" s="383">
        <f t="shared" si="17"/>
        <v>1.4764999999999999</v>
      </c>
      <c r="DB23" s="383">
        <f>'Preisindizes Strom 2023 Bas.''15'!AO23</f>
        <v>1.4873000000000001</v>
      </c>
      <c r="DC23" s="359">
        <f t="shared" si="55"/>
        <v>2.9461564510667282E-2</v>
      </c>
      <c r="DD23" s="359">
        <f t="shared" si="56"/>
        <v>2.9113158071673473E-2</v>
      </c>
      <c r="DE23" s="359">
        <f t="shared" si="57"/>
        <v>3.4840643899380908E-4</v>
      </c>
      <c r="DF23" s="444">
        <f t="shared" si="58"/>
        <v>-1.0800000000000143E-2</v>
      </c>
      <c r="DG23" s="380">
        <f t="shared" si="59"/>
        <v>-7.2614805351981504E-3</v>
      </c>
      <c r="DI23" s="421">
        <v>2017</v>
      </c>
      <c r="DJ23" s="390">
        <f t="shared" si="18"/>
        <v>89.3</v>
      </c>
      <c r="DK23" s="409">
        <f>'Preisindizes Strom 2023 Bas.''15'!AT23</f>
        <v>101.1</v>
      </c>
      <c r="DL23" s="411">
        <f t="shared" si="60"/>
        <v>2.5258323765786406E-2</v>
      </c>
      <c r="DM23" s="359">
        <f t="shared" si="61"/>
        <v>2.535496957403649E-2</v>
      </c>
      <c r="DN23" s="404">
        <f t="shared" si="62"/>
        <v>-9.6645808250084286E-5</v>
      </c>
      <c r="DP23" s="421">
        <v>2017</v>
      </c>
      <c r="DQ23" s="390">
        <f t="shared" si="19"/>
        <v>1.4601999999999999</v>
      </c>
      <c r="DR23" s="409">
        <f>'Preisindizes Strom 2023 Bas.''15'!AU23</f>
        <v>1.4728000000000001</v>
      </c>
      <c r="DS23" s="411">
        <f t="shared" si="63"/>
        <v>2.5270510888919517E-2</v>
      </c>
      <c r="DT23" s="359">
        <f t="shared" si="64"/>
        <v>2.5325909831613203E-2</v>
      </c>
      <c r="DU23" s="404">
        <f t="shared" si="65"/>
        <v>-5.5398942693685171E-5</v>
      </c>
      <c r="DV23" s="414">
        <f t="shared" si="66"/>
        <v>-1.2600000000000167E-2</v>
      </c>
      <c r="DW23" s="458">
        <f t="shared" si="67"/>
        <v>-8.5551330798480096E-3</v>
      </c>
    </row>
    <row r="24" spans="1:127" x14ac:dyDescent="0.6">
      <c r="A24" s="233"/>
      <c r="B24" s="162">
        <v>2016</v>
      </c>
      <c r="C24" s="154">
        <f>VLOOKUP(B24,'Basisreihen Destatis 2023 B.''21'!$B$7:$I$95,2,FALSE)</f>
        <v>79.7</v>
      </c>
      <c r="D24" s="155"/>
      <c r="E24" s="155">
        <f t="shared" si="20"/>
        <v>79.7</v>
      </c>
      <c r="F24" s="155"/>
      <c r="G24" s="156">
        <f>ROUND(IF(E24&gt;0,E24,F24*$E$82/$F$82),1)</f>
        <v>79.7</v>
      </c>
      <c r="H24" s="157">
        <f t="shared" si="21"/>
        <v>1.5934999999999999</v>
      </c>
      <c r="J24" s="162">
        <v>2016</v>
      </c>
      <c r="K24" s="154">
        <f>VLOOKUP(J24,'Basisreihen Destatis 2023 B.''21'!$B$7:$I$95,3,FALSE)</f>
        <v>80.599999999999994</v>
      </c>
      <c r="L24" s="155"/>
      <c r="M24" s="155">
        <f t="shared" si="1"/>
        <v>80.599999999999994</v>
      </c>
      <c r="N24" s="155">
        <f>VLOOKUP(J24,'Basisreihen Destatis 2023 B.''21'!$B$7:$I$95,4,FALSE)</f>
        <v>90.2</v>
      </c>
      <c r="O24" s="155"/>
      <c r="P24" s="155">
        <f t="shared" si="2"/>
        <v>90.2</v>
      </c>
      <c r="Q24" s="156">
        <f t="shared" si="3"/>
        <v>83.5</v>
      </c>
      <c r="R24" s="157">
        <f t="shared" si="22"/>
        <v>1.4922</v>
      </c>
      <c r="T24" s="158">
        <v>2016</v>
      </c>
      <c r="U24" s="154">
        <f>VLOOKUP(T24,'Basisreihen Destatis 2023 B.''21'!$B$7:$I$95,3,FALSE)</f>
        <v>80.599999999999994</v>
      </c>
      <c r="V24" s="155"/>
      <c r="W24" s="155">
        <f t="shared" si="4"/>
        <v>80.599999999999994</v>
      </c>
      <c r="X24" s="155">
        <f>VLOOKUP(T24,'Basisreihen Destatis 2023 B.''21'!$B$7:$I$90,4,FALSE)</f>
        <v>90.2</v>
      </c>
      <c r="Y24" s="155"/>
      <c r="Z24" s="155">
        <f t="shared" si="5"/>
        <v>90.2</v>
      </c>
      <c r="AA24" s="155">
        <f>VLOOKUP(T24,'Basisreihen Destatis 2023 B.''21'!$B$7:$I$95,5,FALSE)</f>
        <v>85.9</v>
      </c>
      <c r="AB24" s="155"/>
      <c r="AC24" s="155">
        <f t="shared" si="6"/>
        <v>85.9</v>
      </c>
      <c r="AD24" s="156">
        <f t="shared" si="7"/>
        <v>83.9</v>
      </c>
      <c r="AE24" s="157">
        <f t="shared" si="23"/>
        <v>1.5375000000000001</v>
      </c>
      <c r="AG24" s="158">
        <v>2016</v>
      </c>
      <c r="AH24" s="154">
        <f>VLOOKUP(AG24,'Basisreihen Destatis 2023 B.''21'!$B$7:$I$95,3,FALSE)</f>
        <v>80.599999999999994</v>
      </c>
      <c r="AI24" s="155"/>
      <c r="AJ24" s="155">
        <f t="shared" si="8"/>
        <v>80.599999999999994</v>
      </c>
      <c r="AK24" s="155">
        <f>VLOOKUP(AG24,'Basisreihen Destatis 2023 B.''21'!$B$7:$I$95,6,FALSE)</f>
        <v>87.1</v>
      </c>
      <c r="AL24" s="155"/>
      <c r="AM24" s="155">
        <f t="shared" si="9"/>
        <v>87.1</v>
      </c>
      <c r="AN24" s="156">
        <f t="shared" si="10"/>
        <v>84.8</v>
      </c>
      <c r="AO24" s="157">
        <f t="shared" si="24"/>
        <v>1.52</v>
      </c>
      <c r="AQ24" s="158">
        <v>2016</v>
      </c>
      <c r="AR24" s="154">
        <f>VLOOKUP(AQ24,'Basisreihen Destatis 2023 B.''21'!$B$7:$I$95,6,FALSE)</f>
        <v>87.1</v>
      </c>
      <c r="AS24" s="155"/>
      <c r="AT24" s="156">
        <f t="shared" si="11"/>
        <v>87.1</v>
      </c>
      <c r="AU24" s="157">
        <f t="shared" si="25"/>
        <v>1.4971000000000001</v>
      </c>
      <c r="AW24" s="399">
        <v>2016</v>
      </c>
      <c r="AX24" s="383">
        <f t="shared" si="26"/>
        <v>79.7</v>
      </c>
      <c r="AY24" s="400">
        <f>'Preisindizes Strom 2023 Bas.''15'!G24</f>
        <v>102.1</v>
      </c>
      <c r="AZ24" s="359">
        <f t="shared" si="27"/>
        <v>2.0486555697823317E-2</v>
      </c>
      <c r="BA24" s="359">
        <f t="shared" si="28"/>
        <v>2.0999999999999908E-2</v>
      </c>
      <c r="BB24" s="380">
        <f t="shared" si="29"/>
        <v>-5.1344430217659109E-4</v>
      </c>
      <c r="BD24" s="399">
        <v>2016</v>
      </c>
      <c r="BE24" s="383">
        <f t="shared" si="30"/>
        <v>1.5934999999999999</v>
      </c>
      <c r="BF24" s="383">
        <f>'Preisindizes Strom 2023 Bas.''15'!H24</f>
        <v>1.5934999999999999</v>
      </c>
      <c r="BG24" s="359">
        <f t="shared" si="31"/>
        <v>2.0458111076247398E-2</v>
      </c>
      <c r="BH24" s="359">
        <f t="shared" si="32"/>
        <v>2.1022905553812476E-2</v>
      </c>
      <c r="BI24" s="360">
        <f t="shared" si="33"/>
        <v>-5.6479447756507817E-4</v>
      </c>
      <c r="BJ24" s="446">
        <f t="shared" si="34"/>
        <v>0</v>
      </c>
      <c r="BK24" s="380">
        <f t="shared" si="35"/>
        <v>0</v>
      </c>
      <c r="BM24" s="399">
        <v>2016</v>
      </c>
      <c r="BN24" s="383">
        <f t="shared" si="12"/>
        <v>83.5</v>
      </c>
      <c r="BO24" s="383">
        <f>'Preisindizes Strom 2023 Bas.''15'!Q24</f>
        <v>100</v>
      </c>
      <c r="BP24" s="359">
        <f t="shared" si="36"/>
        <v>-2.3894862604539879E-3</v>
      </c>
      <c r="BQ24" s="359">
        <f t="shared" si="37"/>
        <v>0</v>
      </c>
      <c r="BR24" s="380">
        <f t="shared" si="38"/>
        <v>-2.3894862604539879E-3</v>
      </c>
      <c r="BT24" s="399">
        <v>2016</v>
      </c>
      <c r="BU24" s="383">
        <f t="shared" si="13"/>
        <v>1.4922</v>
      </c>
      <c r="BV24" s="383">
        <f>'Preisindizes Strom 2023 Bas.''15'!R24</f>
        <v>1.5069999999999999</v>
      </c>
      <c r="BW24" s="359">
        <f t="shared" si="39"/>
        <v>-2.4125452352231624E-3</v>
      </c>
      <c r="BX24" s="359">
        <f t="shared" si="40"/>
        <v>0</v>
      </c>
      <c r="BY24" s="359">
        <f t="shared" si="41"/>
        <v>-2.4125452352231624E-3</v>
      </c>
      <c r="BZ24" s="444">
        <f t="shared" si="42"/>
        <v>-1.4799999999999924E-2</v>
      </c>
      <c r="CA24" s="380">
        <f t="shared" si="43"/>
        <v>-9.8208360982082743E-3</v>
      </c>
      <c r="CC24" s="399">
        <v>2016</v>
      </c>
      <c r="CD24" s="383">
        <f t="shared" si="14"/>
        <v>83.9</v>
      </c>
      <c r="CE24" s="383">
        <f>'Preisindizes Strom 2023 Bas.''15'!AD24</f>
        <v>100</v>
      </c>
      <c r="CF24" s="359">
        <f t="shared" si="44"/>
        <v>-1.1904761904760752E-3</v>
      </c>
      <c r="CG24" s="359">
        <f t="shared" si="45"/>
        <v>0</v>
      </c>
      <c r="CH24" s="380">
        <f t="shared" si="46"/>
        <v>-1.1904761904760752E-3</v>
      </c>
      <c r="CJ24" s="399">
        <v>2016</v>
      </c>
      <c r="CK24" s="383">
        <f t="shared" si="15"/>
        <v>1.5375000000000001</v>
      </c>
      <c r="CL24" s="383">
        <f>'Preisindizes Strom 2023 Bas.''15'!AE24</f>
        <v>1.54</v>
      </c>
      <c r="CM24" s="359">
        <f t="shared" si="47"/>
        <v>-1.1707317073170742E-3</v>
      </c>
      <c r="CN24" s="359">
        <f t="shared" si="48"/>
        <v>0</v>
      </c>
      <c r="CO24" s="359">
        <f t="shared" si="49"/>
        <v>-1.1707317073170742E-3</v>
      </c>
      <c r="CP24" s="444">
        <f t="shared" si="50"/>
        <v>-2.4999999999999467E-3</v>
      </c>
      <c r="CQ24" s="380">
        <f t="shared" si="51"/>
        <v>-1.6233766233766378E-3</v>
      </c>
      <c r="CS24" s="399">
        <v>2016</v>
      </c>
      <c r="CT24" s="383">
        <f t="shared" si="16"/>
        <v>84.8</v>
      </c>
      <c r="CU24" s="383">
        <f>'Preisindizes Strom 2023 Bas.''15'!AN24</f>
        <v>99.7</v>
      </c>
      <c r="CV24" s="359">
        <f t="shared" si="52"/>
        <v>-4.6948356807512415E-3</v>
      </c>
      <c r="CW24" s="359">
        <f t="shared" si="53"/>
        <v>-3.0000000000000027E-3</v>
      </c>
      <c r="CX24" s="380">
        <f t="shared" si="54"/>
        <v>-1.6948356807512388E-3</v>
      </c>
      <c r="CZ24" s="399">
        <v>2016</v>
      </c>
      <c r="DA24" s="383">
        <f t="shared" si="17"/>
        <v>1.52</v>
      </c>
      <c r="DB24" s="383">
        <f>'Preisindizes Strom 2023 Bas.''15'!AO24</f>
        <v>1.5306</v>
      </c>
      <c r="DC24" s="359">
        <f t="shared" si="55"/>
        <v>-4.6710526315789647E-3</v>
      </c>
      <c r="DD24" s="359">
        <f t="shared" si="56"/>
        <v>-3.0053573761923413E-3</v>
      </c>
      <c r="DE24" s="359">
        <f t="shared" si="57"/>
        <v>-1.6656952553866233E-3</v>
      </c>
      <c r="DF24" s="444">
        <f t="shared" si="58"/>
        <v>-1.0599999999999943E-2</v>
      </c>
      <c r="DG24" s="380">
        <f t="shared" si="59"/>
        <v>-6.9253887364432165E-3</v>
      </c>
      <c r="DI24" s="421">
        <v>2016</v>
      </c>
      <c r="DJ24" s="390">
        <f t="shared" si="18"/>
        <v>87.1</v>
      </c>
      <c r="DK24" s="409">
        <f>'Preisindizes Strom 2023 Bas.''15'!AT24</f>
        <v>98.6</v>
      </c>
      <c r="DL24" s="411">
        <f t="shared" si="60"/>
        <v>-1.3590033975084959E-2</v>
      </c>
      <c r="DM24" s="359">
        <f t="shared" si="61"/>
        <v>-1.4000000000000012E-2</v>
      </c>
      <c r="DN24" s="404">
        <f t="shared" si="62"/>
        <v>4.0996602491505385E-4</v>
      </c>
      <c r="DP24" s="421">
        <v>2016</v>
      </c>
      <c r="DQ24" s="390">
        <f t="shared" si="19"/>
        <v>1.4971000000000001</v>
      </c>
      <c r="DR24" s="409">
        <f>'Preisindizes Strom 2023 Bas.''15'!AU24</f>
        <v>1.5101</v>
      </c>
      <c r="DS24" s="411">
        <f t="shared" si="63"/>
        <v>-1.3559548460356785E-2</v>
      </c>
      <c r="DT24" s="359">
        <f t="shared" si="64"/>
        <v>-1.3972584597046533E-2</v>
      </c>
      <c r="DU24" s="404">
        <f t="shared" si="65"/>
        <v>4.1303613668974837E-4</v>
      </c>
      <c r="DV24" s="414">
        <f t="shared" si="66"/>
        <v>-1.2999999999999901E-2</v>
      </c>
      <c r="DW24" s="458">
        <f t="shared" si="67"/>
        <v>-8.6087014105025172E-3</v>
      </c>
    </row>
    <row r="25" spans="1:127" x14ac:dyDescent="0.6">
      <c r="A25" s="233"/>
      <c r="B25" s="162">
        <v>2015</v>
      </c>
      <c r="C25" s="154">
        <f>VLOOKUP(B25,'Basisreihen Destatis 2023 B.''21'!$B$7:$I$95,2,FALSE)</f>
        <v>78.099999999999994</v>
      </c>
      <c r="D25" s="155"/>
      <c r="E25" s="155">
        <f t="shared" si="20"/>
        <v>78.099999999999994</v>
      </c>
      <c r="F25" s="155"/>
      <c r="G25" s="156">
        <f t="shared" ref="G25:G88" si="68">ROUND(IF(E25&gt;0,E25,F25*$E$82/$F$82),1)</f>
        <v>78.099999999999994</v>
      </c>
      <c r="H25" s="157">
        <f t="shared" si="21"/>
        <v>1.6261000000000001</v>
      </c>
      <c r="J25" s="162">
        <v>2015</v>
      </c>
      <c r="K25" s="154">
        <f>VLOOKUP(J25,'Basisreihen Destatis 2023 B.''21'!$B$7:$I$95,3,FALSE)</f>
        <v>79.3</v>
      </c>
      <c r="L25" s="155"/>
      <c r="M25" s="155">
        <f t="shared" si="1"/>
        <v>79.3</v>
      </c>
      <c r="N25" s="155">
        <f>VLOOKUP(J25,'Basisreihen Destatis 2023 B.''21'!$B$7:$I$95,4,FALSE)</f>
        <v>93.9</v>
      </c>
      <c r="O25" s="155"/>
      <c r="P25" s="155">
        <f t="shared" si="2"/>
        <v>93.9</v>
      </c>
      <c r="Q25" s="156">
        <f t="shared" si="3"/>
        <v>83.7</v>
      </c>
      <c r="R25" s="157">
        <f t="shared" si="22"/>
        <v>1.4885999999999999</v>
      </c>
      <c r="T25" s="162">
        <v>2015</v>
      </c>
      <c r="U25" s="154">
        <f>VLOOKUP(T25,'Basisreihen Destatis 2023 B.''21'!$B$7:$I$95,3,FALSE)</f>
        <v>79.3</v>
      </c>
      <c r="V25" s="155"/>
      <c r="W25" s="155">
        <f t="shared" si="4"/>
        <v>79.3</v>
      </c>
      <c r="X25" s="155">
        <f>VLOOKUP(T25,'Basisreihen Destatis 2023 B.''21'!$B$7:$I$90,4,FALSE)</f>
        <v>93.9</v>
      </c>
      <c r="Y25" s="155"/>
      <c r="Z25" s="155">
        <f t="shared" si="5"/>
        <v>93.9</v>
      </c>
      <c r="AA25" s="155">
        <f>VLOOKUP(T25,'Basisreihen Destatis 2023 B.''21'!$B$7:$I$95,5,FALSE)</f>
        <v>86.6</v>
      </c>
      <c r="AB25" s="155"/>
      <c r="AC25" s="155">
        <f t="shared" si="6"/>
        <v>86.6</v>
      </c>
      <c r="AD25" s="156">
        <f t="shared" si="7"/>
        <v>84</v>
      </c>
      <c r="AE25" s="157">
        <f t="shared" si="23"/>
        <v>1.5357000000000001</v>
      </c>
      <c r="AG25" s="162">
        <v>2015</v>
      </c>
      <c r="AH25" s="154">
        <f>VLOOKUP(AG25,'Basisreihen Destatis 2023 B.''21'!$B$7:$I$95,3,FALSE)</f>
        <v>79.3</v>
      </c>
      <c r="AI25" s="155"/>
      <c r="AJ25" s="155">
        <f t="shared" si="8"/>
        <v>79.3</v>
      </c>
      <c r="AK25" s="155">
        <f>VLOOKUP(AG25,'Basisreihen Destatis 2023 B.''21'!$B$7:$I$95,6,FALSE)</f>
        <v>88.3</v>
      </c>
      <c r="AL25" s="155"/>
      <c r="AM25" s="155">
        <f t="shared" si="9"/>
        <v>88.3</v>
      </c>
      <c r="AN25" s="156">
        <f t="shared" si="10"/>
        <v>85.2</v>
      </c>
      <c r="AO25" s="157">
        <f t="shared" si="24"/>
        <v>1.5128999999999999</v>
      </c>
      <c r="AQ25" s="162">
        <v>2015</v>
      </c>
      <c r="AR25" s="154">
        <f>VLOOKUP(AQ25,'Basisreihen Destatis 2023 B.''21'!$B$7:$I$95,6,FALSE)</f>
        <v>88.3</v>
      </c>
      <c r="AS25" s="155"/>
      <c r="AT25" s="156">
        <f t="shared" si="11"/>
        <v>88.3</v>
      </c>
      <c r="AU25" s="157">
        <f t="shared" si="25"/>
        <v>1.4767999999999999</v>
      </c>
      <c r="AW25" s="399">
        <v>2015</v>
      </c>
      <c r="AX25" s="383">
        <f t="shared" si="26"/>
        <v>78.099999999999994</v>
      </c>
      <c r="AY25" s="400">
        <f>'Preisindizes Strom 2023 Bas.''15'!G25</f>
        <v>100</v>
      </c>
      <c r="AZ25" s="359">
        <f t="shared" si="27"/>
        <v>1.6927083333333259E-2</v>
      </c>
      <c r="BA25" s="359">
        <f t="shared" si="28"/>
        <v>1.6260162601625883E-2</v>
      </c>
      <c r="BB25" s="380">
        <f t="shared" si="29"/>
        <v>6.6692073170737665E-4</v>
      </c>
      <c r="BD25" s="399">
        <v>2015</v>
      </c>
      <c r="BE25" s="383">
        <f t="shared" si="30"/>
        <v>1.6261000000000001</v>
      </c>
      <c r="BF25" s="383">
        <f>'Preisindizes Strom 2023 Bas.''15'!H25</f>
        <v>1.627</v>
      </c>
      <c r="BG25" s="359">
        <f t="shared" si="31"/>
        <v>1.6911629051103771E-2</v>
      </c>
      <c r="BH25" s="359">
        <f t="shared" si="32"/>
        <v>1.6287645974185638E-2</v>
      </c>
      <c r="BI25" s="360">
        <f t="shared" si="33"/>
        <v>6.2398307691813315E-4</v>
      </c>
      <c r="BJ25" s="446">
        <f t="shared" si="34"/>
        <v>-8.9999999999990088E-4</v>
      </c>
      <c r="BK25" s="380">
        <f t="shared" si="35"/>
        <v>-5.5316533497229425E-4</v>
      </c>
      <c r="BM25" s="399">
        <v>2015</v>
      </c>
      <c r="BN25" s="383">
        <f t="shared" si="12"/>
        <v>83.7</v>
      </c>
      <c r="BO25" s="383">
        <f>'Preisindizes Strom 2023 Bas.''15'!Q25</f>
        <v>100</v>
      </c>
      <c r="BP25" s="359">
        <f t="shared" si="36"/>
        <v>3.2059186189889122E-2</v>
      </c>
      <c r="BQ25" s="359">
        <f t="shared" si="37"/>
        <v>2.8806584362139898E-2</v>
      </c>
      <c r="BR25" s="380">
        <f t="shared" si="38"/>
        <v>3.2526018277492241E-3</v>
      </c>
      <c r="BT25" s="399">
        <v>2015</v>
      </c>
      <c r="BU25" s="383">
        <f t="shared" si="13"/>
        <v>1.4885999999999999</v>
      </c>
      <c r="BV25" s="383">
        <f>'Preisindizes Strom 2023 Bas.''15'!R25</f>
        <v>1.5069999999999999</v>
      </c>
      <c r="BW25" s="359">
        <f t="shared" si="39"/>
        <v>3.2110708047830228E-2</v>
      </c>
      <c r="BX25" s="359">
        <f t="shared" si="40"/>
        <v>2.8798938287989406E-2</v>
      </c>
      <c r="BY25" s="359">
        <f t="shared" si="41"/>
        <v>3.3117697598408213E-3</v>
      </c>
      <c r="BZ25" s="444">
        <f t="shared" si="42"/>
        <v>-1.8399999999999972E-2</v>
      </c>
      <c r="CA25" s="380">
        <f t="shared" si="43"/>
        <v>-1.2209688122096884E-2</v>
      </c>
      <c r="CC25" s="399">
        <v>2015</v>
      </c>
      <c r="CD25" s="383">
        <f t="shared" si="14"/>
        <v>84</v>
      </c>
      <c r="CE25" s="383">
        <f>'Preisindizes Strom 2023 Bas.''15'!AD25</f>
        <v>100</v>
      </c>
      <c r="CF25" s="359">
        <f t="shared" si="44"/>
        <v>2.1897810218977964E-2</v>
      </c>
      <c r="CG25" s="359">
        <f t="shared" si="45"/>
        <v>2.1450459652706755E-2</v>
      </c>
      <c r="CH25" s="380">
        <f t="shared" si="46"/>
        <v>4.4735056627120962E-4</v>
      </c>
      <c r="CJ25" s="399">
        <v>2015</v>
      </c>
      <c r="CK25" s="383">
        <f t="shared" si="15"/>
        <v>1.5357000000000001</v>
      </c>
      <c r="CL25" s="383">
        <f>'Preisindizes Strom 2023 Bas.''15'!AE25</f>
        <v>1.54</v>
      </c>
      <c r="CM25" s="359">
        <f t="shared" si="47"/>
        <v>2.1879273295565493E-2</v>
      </c>
      <c r="CN25" s="359">
        <f t="shared" si="48"/>
        <v>2.1428571428571352E-2</v>
      </c>
      <c r="CO25" s="359">
        <f t="shared" si="49"/>
        <v>4.5070186699414094E-4</v>
      </c>
      <c r="CP25" s="444">
        <f t="shared" si="50"/>
        <v>-4.2999999999999705E-3</v>
      </c>
      <c r="CQ25" s="380">
        <f t="shared" si="51"/>
        <v>-2.7922077922077904E-3</v>
      </c>
      <c r="CS25" s="399">
        <v>2015</v>
      </c>
      <c r="CT25" s="383">
        <f t="shared" si="16"/>
        <v>85.2</v>
      </c>
      <c r="CU25" s="383">
        <f>'Preisindizes Strom 2023 Bas.''15'!AN25</f>
        <v>100</v>
      </c>
      <c r="CV25" s="359">
        <f t="shared" si="52"/>
        <v>-2.3419203747072626E-3</v>
      </c>
      <c r="CW25" s="359">
        <f t="shared" si="53"/>
        <v>-1.9960079840319889E-3</v>
      </c>
      <c r="CX25" s="380">
        <f t="shared" si="54"/>
        <v>-3.4591239067527368E-4</v>
      </c>
      <c r="CZ25" s="399">
        <v>2015</v>
      </c>
      <c r="DA25" s="383">
        <f t="shared" si="17"/>
        <v>1.5128999999999999</v>
      </c>
      <c r="DB25" s="383">
        <f>'Preisindizes Strom 2023 Bas.''15'!AO25</f>
        <v>1.526</v>
      </c>
      <c r="DC25" s="359">
        <f t="shared" si="55"/>
        <v>-2.3134377685238849E-3</v>
      </c>
      <c r="DD25" s="359">
        <f t="shared" si="56"/>
        <v>-1.9659239842726439E-3</v>
      </c>
      <c r="DE25" s="359">
        <f t="shared" si="57"/>
        <v>-3.4751378425124102E-4</v>
      </c>
      <c r="DF25" s="444">
        <f t="shared" si="58"/>
        <v>-1.3100000000000112E-2</v>
      </c>
      <c r="DG25" s="380">
        <f t="shared" si="59"/>
        <v>-8.5845347313238118E-3</v>
      </c>
      <c r="DI25" s="421">
        <v>2015</v>
      </c>
      <c r="DJ25" s="390">
        <f t="shared" si="18"/>
        <v>88.3</v>
      </c>
      <c r="DK25" s="409">
        <f>'Preisindizes Strom 2023 Bas.''15'!AT25</f>
        <v>100</v>
      </c>
      <c r="DL25" s="411">
        <f t="shared" si="60"/>
        <v>-1.3407821229050265E-2</v>
      </c>
      <c r="DM25" s="359">
        <f t="shared" si="61"/>
        <v>-1.2833168805528095E-2</v>
      </c>
      <c r="DN25" s="404">
        <f t="shared" si="62"/>
        <v>-5.7465242352217061E-4</v>
      </c>
      <c r="DP25" s="421">
        <v>2015</v>
      </c>
      <c r="DQ25" s="390">
        <f t="shared" si="19"/>
        <v>1.4767999999999999</v>
      </c>
      <c r="DR25" s="409">
        <f>'Preisindizes Strom 2023 Bas.''15'!AU25</f>
        <v>1.4890000000000001</v>
      </c>
      <c r="DS25" s="411">
        <f t="shared" si="63"/>
        <v>-1.3407367280606541E-2</v>
      </c>
      <c r="DT25" s="359">
        <f t="shared" si="64"/>
        <v>-1.2827400940228384E-2</v>
      </c>
      <c r="DU25" s="404">
        <f t="shared" si="65"/>
        <v>-5.7996634037815742E-4</v>
      </c>
      <c r="DV25" s="414">
        <f t="shared" si="66"/>
        <v>-1.2200000000000211E-2</v>
      </c>
      <c r="DW25" s="458">
        <f t="shared" si="67"/>
        <v>-8.1934184016119183E-3</v>
      </c>
    </row>
    <row r="26" spans="1:127" x14ac:dyDescent="0.6">
      <c r="A26" s="233"/>
      <c r="B26" s="162">
        <v>2014</v>
      </c>
      <c r="C26" s="154">
        <f>VLOOKUP(B26,'Basisreihen Destatis 2023 B.''21'!$B$7:$I$95,2,FALSE)</f>
        <v>76.8</v>
      </c>
      <c r="D26" s="155"/>
      <c r="E26" s="155">
        <f>ROUND(IF(C26&gt;0,C26,D26*$C$72/$D$72),1)</f>
        <v>76.8</v>
      </c>
      <c r="F26" s="155"/>
      <c r="G26" s="156">
        <f t="shared" si="68"/>
        <v>76.8</v>
      </c>
      <c r="H26" s="157">
        <f t="shared" si="21"/>
        <v>1.6536</v>
      </c>
      <c r="J26" s="162">
        <v>2014</v>
      </c>
      <c r="K26" s="154">
        <f>VLOOKUP(J26,'Basisreihen Destatis 2023 B.''21'!$B$7:$I$95,3,FALSE)</f>
        <v>77.8</v>
      </c>
      <c r="L26" s="155"/>
      <c r="M26" s="155">
        <f t="shared" si="1"/>
        <v>77.8</v>
      </c>
      <c r="N26" s="155">
        <f>VLOOKUP(J26,'Basisreihen Destatis 2023 B.''21'!$B$7:$I$95,4,FALSE)</f>
        <v>88.9</v>
      </c>
      <c r="O26" s="155"/>
      <c r="P26" s="155">
        <f t="shared" si="2"/>
        <v>88.9</v>
      </c>
      <c r="Q26" s="156">
        <f t="shared" si="3"/>
        <v>81.099999999999994</v>
      </c>
      <c r="R26" s="157">
        <f t="shared" si="22"/>
        <v>1.5364</v>
      </c>
      <c r="T26" s="162">
        <v>2014</v>
      </c>
      <c r="U26" s="154">
        <f>VLOOKUP(T26,'Basisreihen Destatis 2023 B.''21'!$B$7:$I$95,3,FALSE)</f>
        <v>77.8</v>
      </c>
      <c r="V26" s="155"/>
      <c r="W26" s="155">
        <f t="shared" si="4"/>
        <v>77.8</v>
      </c>
      <c r="X26" s="155">
        <f>VLOOKUP(T26,'Basisreihen Destatis 2023 B.''21'!$B$7:$I$90,4,FALSE)</f>
        <v>88.9</v>
      </c>
      <c r="Y26" s="155"/>
      <c r="Z26" s="155">
        <f t="shared" si="5"/>
        <v>88.9</v>
      </c>
      <c r="AA26" s="155">
        <f>VLOOKUP(T26,'Basisreihen Destatis 2023 B.''21'!$B$7:$I$95,5,FALSE)</f>
        <v>85.5</v>
      </c>
      <c r="AB26" s="155"/>
      <c r="AC26" s="155">
        <f t="shared" si="6"/>
        <v>85.5</v>
      </c>
      <c r="AD26" s="156">
        <f>ROUND(0.5*W26+0.15*Z26+0.35*AC26,1)</f>
        <v>82.2</v>
      </c>
      <c r="AE26" s="157">
        <f t="shared" si="23"/>
        <v>1.5692999999999999</v>
      </c>
      <c r="AG26" s="162">
        <v>2014</v>
      </c>
      <c r="AH26" s="154">
        <f>VLOOKUP(AG26,'Basisreihen Destatis 2023 B.''21'!$B$7:$I$95,3,FALSE)</f>
        <v>77.8</v>
      </c>
      <c r="AI26" s="155"/>
      <c r="AJ26" s="155">
        <f t="shared" si="8"/>
        <v>77.8</v>
      </c>
      <c r="AK26" s="155">
        <f>VLOOKUP(AG26,'Basisreihen Destatis 2023 B.''21'!$B$7:$I$95,6,FALSE)</f>
        <v>89.5</v>
      </c>
      <c r="AL26" s="155"/>
      <c r="AM26" s="155">
        <f t="shared" si="9"/>
        <v>89.5</v>
      </c>
      <c r="AN26" s="156">
        <f t="shared" si="10"/>
        <v>85.4</v>
      </c>
      <c r="AO26" s="157">
        <f t="shared" si="24"/>
        <v>1.5094000000000001</v>
      </c>
      <c r="AQ26" s="162">
        <v>2014</v>
      </c>
      <c r="AR26" s="154">
        <f>VLOOKUP(AQ26,'Basisreihen Destatis 2023 B.''21'!$B$7:$I$95,6,FALSE)</f>
        <v>89.5</v>
      </c>
      <c r="AS26" s="155"/>
      <c r="AT26" s="156">
        <f t="shared" si="11"/>
        <v>89.5</v>
      </c>
      <c r="AU26" s="157">
        <f t="shared" si="25"/>
        <v>1.4570000000000001</v>
      </c>
      <c r="AW26" s="399">
        <v>2014</v>
      </c>
      <c r="AX26" s="383">
        <f t="shared" si="26"/>
        <v>76.8</v>
      </c>
      <c r="AY26" s="400">
        <f>'Preisindizes Strom 2023 Bas.''15'!G26</f>
        <v>98.4</v>
      </c>
      <c r="AZ26" s="359">
        <f t="shared" si="27"/>
        <v>1.7218543046357615E-2</v>
      </c>
      <c r="BA26" s="359">
        <f t="shared" si="28"/>
        <v>1.8633540372670954E-2</v>
      </c>
      <c r="BB26" s="380">
        <f t="shared" si="29"/>
        <v>-1.4149973263133386E-3</v>
      </c>
      <c r="BD26" s="399">
        <v>2014</v>
      </c>
      <c r="BE26" s="383">
        <f t="shared" si="30"/>
        <v>1.6536</v>
      </c>
      <c r="BF26" s="383">
        <f>'Preisindizes Strom 2023 Bas.''15'!H26</f>
        <v>1.6535</v>
      </c>
      <c r="BG26" s="359">
        <f t="shared" si="31"/>
        <v>1.723512336719879E-2</v>
      </c>
      <c r="BH26" s="359">
        <f t="shared" si="32"/>
        <v>1.8627154520713507E-2</v>
      </c>
      <c r="BI26" s="360">
        <f t="shared" si="33"/>
        <v>-1.3920311535147167E-3</v>
      </c>
      <c r="BJ26" s="446">
        <f t="shared" si="34"/>
        <v>9.9999999999988987E-5</v>
      </c>
      <c r="BK26" s="380">
        <f t="shared" si="35"/>
        <v>6.0477774417977415E-5</v>
      </c>
      <c r="BM26" s="399">
        <v>2014</v>
      </c>
      <c r="BN26" s="383">
        <f t="shared" si="12"/>
        <v>81.099999999999994</v>
      </c>
      <c r="BO26" s="383">
        <f>'Preisindizes Strom 2023 Bas.''15'!Q26</f>
        <v>97.2</v>
      </c>
      <c r="BP26" s="359">
        <f t="shared" si="36"/>
        <v>1.2345679012344402E-3</v>
      </c>
      <c r="BQ26" s="359">
        <f t="shared" si="37"/>
        <v>3.0959752321981782E-3</v>
      </c>
      <c r="BR26" s="380">
        <f t="shared" si="38"/>
        <v>-1.861407330963738E-3</v>
      </c>
      <c r="BT26" s="399">
        <v>2014</v>
      </c>
      <c r="BU26" s="383">
        <f t="shared" si="13"/>
        <v>1.5364</v>
      </c>
      <c r="BV26" s="383">
        <f>'Preisindizes Strom 2023 Bas.''15'!R26</f>
        <v>1.5504</v>
      </c>
      <c r="BW26" s="359">
        <f t="shared" si="39"/>
        <v>1.2366571205415511E-3</v>
      </c>
      <c r="BX26" s="359">
        <f t="shared" si="40"/>
        <v>3.0959752321981782E-3</v>
      </c>
      <c r="BY26" s="359">
        <f t="shared" si="41"/>
        <v>-1.8593181116566271E-3</v>
      </c>
      <c r="BZ26" s="444">
        <f t="shared" si="42"/>
        <v>-1.4000000000000012E-2</v>
      </c>
      <c r="CA26" s="380">
        <f t="shared" si="43"/>
        <v>-9.0299277605778716E-3</v>
      </c>
      <c r="CC26" s="399">
        <v>2014</v>
      </c>
      <c r="CD26" s="383">
        <f t="shared" si="14"/>
        <v>82.2</v>
      </c>
      <c r="CE26" s="383">
        <f>'Preisindizes Strom 2023 Bas.''15'!AD26</f>
        <v>97.9</v>
      </c>
      <c r="CF26" s="359">
        <f t="shared" si="44"/>
        <v>6.1199510403917579E-3</v>
      </c>
      <c r="CG26" s="359">
        <f t="shared" si="45"/>
        <v>7.2016460905350854E-3</v>
      </c>
      <c r="CH26" s="380">
        <f t="shared" si="46"/>
        <v>-1.0816950501433276E-3</v>
      </c>
      <c r="CJ26" s="399">
        <v>2014</v>
      </c>
      <c r="CK26" s="383">
        <f t="shared" si="15"/>
        <v>1.5692999999999999</v>
      </c>
      <c r="CL26" s="383">
        <f>'Preisindizes Strom 2023 Bas.''15'!AE26</f>
        <v>1.573</v>
      </c>
      <c r="CM26" s="359">
        <f t="shared" si="47"/>
        <v>6.1173771745364203E-3</v>
      </c>
      <c r="CN26" s="359">
        <f t="shared" si="48"/>
        <v>7.247298156389137E-3</v>
      </c>
      <c r="CO26" s="359">
        <f t="shared" si="49"/>
        <v>-1.1299209818527167E-3</v>
      </c>
      <c r="CP26" s="444">
        <f t="shared" si="50"/>
        <v>-3.7000000000000366E-3</v>
      </c>
      <c r="CQ26" s="380">
        <f t="shared" si="51"/>
        <v>-2.3521932612842189E-3</v>
      </c>
      <c r="CS26" s="399">
        <v>2014</v>
      </c>
      <c r="CT26" s="383">
        <f t="shared" si="16"/>
        <v>85.4</v>
      </c>
      <c r="CU26" s="383">
        <f>'Preisindizes Strom 2023 Bas.''15'!AN26</f>
        <v>100.2</v>
      </c>
      <c r="CV26" s="359">
        <f t="shared" si="52"/>
        <v>0</v>
      </c>
      <c r="CW26" s="359">
        <f t="shared" si="53"/>
        <v>9.990009990010762E-4</v>
      </c>
      <c r="CX26" s="380">
        <f t="shared" si="54"/>
        <v>-9.990009990010762E-4</v>
      </c>
      <c r="CZ26" s="399">
        <v>2014</v>
      </c>
      <c r="DA26" s="383">
        <f t="shared" si="17"/>
        <v>1.5094000000000001</v>
      </c>
      <c r="DB26" s="383">
        <f>'Preisindizes Strom 2023 Bas.''15'!AO26</f>
        <v>1.5229999999999999</v>
      </c>
      <c r="DC26" s="359">
        <f t="shared" si="55"/>
        <v>0</v>
      </c>
      <c r="DD26" s="359">
        <f t="shared" si="56"/>
        <v>9.8489822718317299E-4</v>
      </c>
      <c r="DE26" s="359">
        <f t="shared" si="57"/>
        <v>-9.8489822718317299E-4</v>
      </c>
      <c r="DF26" s="444">
        <f t="shared" si="58"/>
        <v>-1.3599999999999834E-2</v>
      </c>
      <c r="DG26" s="380">
        <f t="shared" si="59"/>
        <v>-8.9297439264608425E-3</v>
      </c>
      <c r="DI26" s="421">
        <v>2014</v>
      </c>
      <c r="DJ26" s="390">
        <f t="shared" si="18"/>
        <v>89.5</v>
      </c>
      <c r="DK26" s="409">
        <f>'Preisindizes Strom 2023 Bas.''15'!AT26</f>
        <v>101.3</v>
      </c>
      <c r="DL26" s="411">
        <f t="shared" si="60"/>
        <v>-6.6592674805771024E-3</v>
      </c>
      <c r="DM26" s="359">
        <f t="shared" si="61"/>
        <v>-6.8627450980391913E-3</v>
      </c>
      <c r="DN26" s="404">
        <f t="shared" si="62"/>
        <v>2.0347761746208892E-4</v>
      </c>
      <c r="DP26" s="421">
        <v>2014</v>
      </c>
      <c r="DQ26" s="390">
        <f t="shared" si="19"/>
        <v>1.4570000000000001</v>
      </c>
      <c r="DR26" s="409">
        <f>'Preisindizes Strom 2023 Bas.''15'!AU26</f>
        <v>1.4699</v>
      </c>
      <c r="DS26" s="411">
        <f t="shared" si="63"/>
        <v>-6.6575154426904426E-3</v>
      </c>
      <c r="DT26" s="359">
        <f t="shared" si="64"/>
        <v>-6.8712157289610998E-3</v>
      </c>
      <c r="DU26" s="404">
        <f t="shared" si="65"/>
        <v>2.1370028627065718E-4</v>
      </c>
      <c r="DV26" s="414">
        <f t="shared" si="66"/>
        <v>-1.2899999999999912E-2</v>
      </c>
      <c r="DW26" s="458">
        <f t="shared" si="67"/>
        <v>-8.7761072181780087E-3</v>
      </c>
    </row>
    <row r="27" spans="1:127" x14ac:dyDescent="0.6">
      <c r="A27" s="233"/>
      <c r="B27" s="162">
        <v>2013</v>
      </c>
      <c r="C27" s="154">
        <f>VLOOKUP(B27,'Basisreihen Destatis 2023 B.''21'!$B$7:$I$95,2,FALSE)</f>
        <v>75.5</v>
      </c>
      <c r="D27" s="155"/>
      <c r="E27" s="155">
        <f t="shared" si="20"/>
        <v>75.5</v>
      </c>
      <c r="F27" s="155"/>
      <c r="G27" s="156">
        <f t="shared" si="68"/>
        <v>75.5</v>
      </c>
      <c r="H27" s="157">
        <f t="shared" si="21"/>
        <v>1.6820999999999999</v>
      </c>
      <c r="J27" s="162">
        <v>2013</v>
      </c>
      <c r="K27" s="154">
        <f>VLOOKUP(J27,'Basisreihen Destatis 2023 B.''21'!$B$7:$I$95,3,FALSE)</f>
        <v>76.599999999999994</v>
      </c>
      <c r="L27" s="155"/>
      <c r="M27" s="155">
        <f t="shared" si="1"/>
        <v>76.599999999999994</v>
      </c>
      <c r="N27" s="155">
        <f>VLOOKUP(J27,'Basisreihen Destatis 2023 B.''21'!$B$7:$I$95,4,FALSE)</f>
        <v>91.4</v>
      </c>
      <c r="O27" s="155"/>
      <c r="P27" s="155">
        <f t="shared" si="2"/>
        <v>91.4</v>
      </c>
      <c r="Q27" s="156">
        <f t="shared" si="3"/>
        <v>81</v>
      </c>
      <c r="R27" s="157">
        <f t="shared" si="22"/>
        <v>1.5383</v>
      </c>
      <c r="T27" s="162">
        <v>2013</v>
      </c>
      <c r="U27" s="154">
        <f>VLOOKUP(T27,'Basisreihen Destatis 2023 B.''21'!$B$7:$I$95,3,FALSE)</f>
        <v>76.599999999999994</v>
      </c>
      <c r="V27" s="155"/>
      <c r="W27" s="155">
        <f t="shared" si="4"/>
        <v>76.599999999999994</v>
      </c>
      <c r="X27" s="155">
        <f>VLOOKUP(T27,'Basisreihen Destatis 2023 B.''21'!$B$7:$I$90,4,FALSE)</f>
        <v>91.4</v>
      </c>
      <c r="Y27" s="155"/>
      <c r="Z27" s="155">
        <f t="shared" si="5"/>
        <v>91.4</v>
      </c>
      <c r="AA27" s="155">
        <f>VLOOKUP(T27,'Basisreihen Destatis 2023 B.''21'!$B$7:$I$95,5,FALSE)</f>
        <v>84.7</v>
      </c>
      <c r="AB27" s="155"/>
      <c r="AC27" s="155">
        <f t="shared" si="6"/>
        <v>84.7</v>
      </c>
      <c r="AD27" s="156">
        <f t="shared" si="7"/>
        <v>81.7</v>
      </c>
      <c r="AE27" s="157">
        <f t="shared" si="23"/>
        <v>1.5789</v>
      </c>
      <c r="AG27" s="162">
        <v>2013</v>
      </c>
      <c r="AH27" s="154">
        <f>VLOOKUP(AG27,'Basisreihen Destatis 2023 B.''21'!$B$7:$I$95,3,FALSE)</f>
        <v>76.599999999999994</v>
      </c>
      <c r="AI27" s="155"/>
      <c r="AJ27" s="155">
        <f t="shared" si="8"/>
        <v>76.599999999999994</v>
      </c>
      <c r="AK27" s="155">
        <f>VLOOKUP(AG27,'Basisreihen Destatis 2023 B.''21'!$B$7:$I$95,6,FALSE)</f>
        <v>90.1</v>
      </c>
      <c r="AL27" s="155"/>
      <c r="AM27" s="155">
        <f t="shared" si="9"/>
        <v>90.1</v>
      </c>
      <c r="AN27" s="156">
        <f t="shared" si="10"/>
        <v>85.4</v>
      </c>
      <c r="AO27" s="157">
        <f t="shared" si="24"/>
        <v>1.5094000000000001</v>
      </c>
      <c r="AQ27" s="162">
        <v>2013</v>
      </c>
      <c r="AR27" s="154">
        <f>VLOOKUP(AQ27,'Basisreihen Destatis 2023 B.''21'!$B$7:$I$95,6,FALSE)</f>
        <v>90.1</v>
      </c>
      <c r="AS27" s="155"/>
      <c r="AT27" s="156">
        <f t="shared" si="11"/>
        <v>90.1</v>
      </c>
      <c r="AU27" s="157">
        <f t="shared" si="25"/>
        <v>1.4473</v>
      </c>
      <c r="AW27" s="399">
        <v>2013</v>
      </c>
      <c r="AX27" s="383">
        <f t="shared" si="26"/>
        <v>75.5</v>
      </c>
      <c r="AY27" s="400">
        <f>'Preisindizes Strom 2023 Bas.''15'!G27</f>
        <v>96.6</v>
      </c>
      <c r="AZ27" s="359">
        <f t="shared" si="27"/>
        <v>1.8893387314440124E-2</v>
      </c>
      <c r="BA27" s="359">
        <f t="shared" si="28"/>
        <v>1.8987341772151778E-2</v>
      </c>
      <c r="BB27" s="380">
        <f t="shared" si="29"/>
        <v>-9.3954457711653561E-5</v>
      </c>
      <c r="BD27" s="399">
        <v>2013</v>
      </c>
      <c r="BE27" s="383">
        <f t="shared" si="30"/>
        <v>1.6820999999999999</v>
      </c>
      <c r="BF27" s="383">
        <f>'Preisindizes Strom 2023 Bas.''15'!H27</f>
        <v>1.6842999999999999</v>
      </c>
      <c r="BG27" s="359">
        <f t="shared" si="31"/>
        <v>1.8904940253254843E-2</v>
      </c>
      <c r="BH27" s="359">
        <f t="shared" si="32"/>
        <v>1.8939618832749527E-2</v>
      </c>
      <c r="BI27" s="360">
        <f t="shared" si="33"/>
        <v>-3.4678579494684669E-5</v>
      </c>
      <c r="BJ27" s="446">
        <f t="shared" si="34"/>
        <v>-2.1999999999999797E-3</v>
      </c>
      <c r="BK27" s="380">
        <f t="shared" si="35"/>
        <v>-1.3061806091551054E-3</v>
      </c>
      <c r="BM27" s="399">
        <v>2013</v>
      </c>
      <c r="BN27" s="383">
        <f t="shared" si="12"/>
        <v>81</v>
      </c>
      <c r="BO27" s="383">
        <f>'Preisindizes Strom 2023 Bas.''15'!Q27</f>
        <v>96.9</v>
      </c>
      <c r="BP27" s="359">
        <f t="shared" si="36"/>
        <v>-4.9140049140049546E-3</v>
      </c>
      <c r="BQ27" s="359">
        <f t="shared" si="37"/>
        <v>-2.059732234809375E-3</v>
      </c>
      <c r="BR27" s="380">
        <f t="shared" si="38"/>
        <v>-2.8542726791955797E-3</v>
      </c>
      <c r="BT27" s="399">
        <v>2013</v>
      </c>
      <c r="BU27" s="383">
        <f t="shared" si="13"/>
        <v>1.5383</v>
      </c>
      <c r="BV27" s="383">
        <f>'Preisindizes Strom 2023 Bas.''15'!R27</f>
        <v>1.5551999999999999</v>
      </c>
      <c r="BW27" s="359">
        <f t="shared" si="39"/>
        <v>-4.9405187544692142E-3</v>
      </c>
      <c r="BX27" s="359">
        <f t="shared" si="40"/>
        <v>-2.057613168724215E-3</v>
      </c>
      <c r="BY27" s="359">
        <f t="shared" si="41"/>
        <v>-2.8829055857449992E-3</v>
      </c>
      <c r="BZ27" s="444">
        <f t="shared" si="42"/>
        <v>-1.6899999999999915E-2</v>
      </c>
      <c r="CA27" s="380">
        <f t="shared" si="43"/>
        <v>-1.0866769547325017E-2</v>
      </c>
      <c r="CC27" s="399">
        <v>2013</v>
      </c>
      <c r="CD27" s="383">
        <f t="shared" si="14"/>
        <v>81.7</v>
      </c>
      <c r="CE27" s="383">
        <f>'Preisindizes Strom 2023 Bas.''15'!AD27</f>
        <v>97.2</v>
      </c>
      <c r="CF27" s="359">
        <f t="shared" si="44"/>
        <v>-1.2224938875304847E-3</v>
      </c>
      <c r="CG27" s="359">
        <f t="shared" si="45"/>
        <v>-1.0277492291880241E-3</v>
      </c>
      <c r="CH27" s="380">
        <f t="shared" si="46"/>
        <v>-1.9474465834246057E-4</v>
      </c>
      <c r="CJ27" s="399">
        <v>2013</v>
      </c>
      <c r="CK27" s="383">
        <f t="shared" si="15"/>
        <v>1.5789</v>
      </c>
      <c r="CL27" s="383">
        <f>'Preisindizes Strom 2023 Bas.''15'!AE27</f>
        <v>1.5844</v>
      </c>
      <c r="CM27" s="359">
        <f t="shared" si="47"/>
        <v>-1.2033694344163459E-3</v>
      </c>
      <c r="CN27" s="359">
        <f t="shared" si="48"/>
        <v>-1.0729613733906351E-3</v>
      </c>
      <c r="CO27" s="359">
        <f t="shared" si="49"/>
        <v>-1.3040806102571079E-4</v>
      </c>
      <c r="CP27" s="444">
        <f t="shared" si="50"/>
        <v>-5.5000000000000604E-3</v>
      </c>
      <c r="CQ27" s="380">
        <f t="shared" si="51"/>
        <v>-3.4713456197930093E-3</v>
      </c>
      <c r="CS27" s="399">
        <v>2013</v>
      </c>
      <c r="CT27" s="383">
        <f t="shared" si="16"/>
        <v>85.4</v>
      </c>
      <c r="CU27" s="383">
        <f>'Preisindizes Strom 2023 Bas.''15'!AN27</f>
        <v>100.1</v>
      </c>
      <c r="CV27" s="359">
        <f t="shared" si="52"/>
        <v>5.8892815076561078E-3</v>
      </c>
      <c r="CW27" s="359">
        <f t="shared" si="53"/>
        <v>6.0301507537687815E-3</v>
      </c>
      <c r="CX27" s="380">
        <f t="shared" si="54"/>
        <v>-1.4086924611267371E-4</v>
      </c>
      <c r="CZ27" s="399">
        <v>2013</v>
      </c>
      <c r="DA27" s="383">
        <f t="shared" si="17"/>
        <v>1.5094000000000001</v>
      </c>
      <c r="DB27" s="383">
        <f>'Preisindizes Strom 2023 Bas.''15'!AO27</f>
        <v>1.5245</v>
      </c>
      <c r="DC27" s="359">
        <f t="shared" si="55"/>
        <v>5.896382668610034E-3</v>
      </c>
      <c r="DD27" s="359">
        <f t="shared" si="56"/>
        <v>6.0347654968841979E-3</v>
      </c>
      <c r="DE27" s="359">
        <f t="shared" si="57"/>
        <v>-1.3838282827416393E-4</v>
      </c>
      <c r="DF27" s="444">
        <f t="shared" si="58"/>
        <v>-1.5099999999999891E-2</v>
      </c>
      <c r="DG27" s="380">
        <f t="shared" si="59"/>
        <v>-9.9048868481468322E-3</v>
      </c>
      <c r="DI27" s="421">
        <v>2013</v>
      </c>
      <c r="DJ27" s="390">
        <f t="shared" si="18"/>
        <v>90.1</v>
      </c>
      <c r="DK27" s="409">
        <f>'Preisindizes Strom 2023 Bas.''15'!AT27</f>
        <v>102</v>
      </c>
      <c r="DL27" s="411">
        <f t="shared" si="60"/>
        <v>1.1111111111110628E-3</v>
      </c>
      <c r="DM27" s="359">
        <f t="shared" si="61"/>
        <v>9.8135426889101041E-4</v>
      </c>
      <c r="DN27" s="404">
        <f t="shared" si="62"/>
        <v>1.2975684222005235E-4</v>
      </c>
      <c r="DP27" s="421">
        <v>2013</v>
      </c>
      <c r="DQ27" s="390">
        <f t="shared" si="19"/>
        <v>1.4473</v>
      </c>
      <c r="DR27" s="409">
        <f>'Preisindizes Strom 2023 Bas.''15'!AU27</f>
        <v>1.4598</v>
      </c>
      <c r="DS27" s="411">
        <f t="shared" si="63"/>
        <v>1.1055068057763684E-3</v>
      </c>
      <c r="DT27" s="359">
        <f t="shared" si="64"/>
        <v>9.5903548431297558E-4</v>
      </c>
      <c r="DU27" s="404">
        <f t="shared" si="65"/>
        <v>1.4647132146339281E-4</v>
      </c>
      <c r="DV27" s="414">
        <f t="shared" si="66"/>
        <v>-1.2499999999999956E-2</v>
      </c>
      <c r="DW27" s="458">
        <f t="shared" si="67"/>
        <v>-8.5628168242224412E-3</v>
      </c>
    </row>
    <row r="28" spans="1:127" x14ac:dyDescent="0.6">
      <c r="A28" s="233"/>
      <c r="B28" s="162">
        <v>2012</v>
      </c>
      <c r="C28" s="154">
        <f>VLOOKUP(B28,'Basisreihen Destatis 2023 B.''21'!$B$7:$I$95,2,FALSE)</f>
        <v>74.099999999999994</v>
      </c>
      <c r="D28" s="155"/>
      <c r="E28" s="155">
        <f>ROUND(IF(C28&gt;0,C28,D28*$C$72/$D$72),1)</f>
        <v>74.099999999999994</v>
      </c>
      <c r="F28" s="155"/>
      <c r="G28" s="156">
        <f t="shared" si="68"/>
        <v>74.099999999999994</v>
      </c>
      <c r="H28" s="157">
        <f>ROUND($G$17/G28,4)</f>
        <v>1.7139</v>
      </c>
      <c r="J28" s="162">
        <v>2012</v>
      </c>
      <c r="K28" s="154">
        <f>VLOOKUP(J28,'Basisreihen Destatis 2023 B.''21'!$B$7:$I$95,3,FALSE)</f>
        <v>75.3</v>
      </c>
      <c r="L28" s="155"/>
      <c r="M28" s="155">
        <f t="shared" si="1"/>
        <v>75.3</v>
      </c>
      <c r="N28" s="155">
        <f>VLOOKUP(J28,'Basisreihen Destatis 2023 B.''21'!$B$7:$I$95,4,FALSE)</f>
        <v>95.6</v>
      </c>
      <c r="O28" s="155"/>
      <c r="P28" s="155">
        <f t="shared" si="2"/>
        <v>95.6</v>
      </c>
      <c r="Q28" s="156">
        <f t="shared" si="3"/>
        <v>81.400000000000006</v>
      </c>
      <c r="R28" s="157">
        <f t="shared" si="22"/>
        <v>1.5306999999999999</v>
      </c>
      <c r="T28" s="162">
        <v>2012</v>
      </c>
      <c r="U28" s="154">
        <f>VLOOKUP(T28,'Basisreihen Destatis 2023 B.''21'!$B$7:$I$95,3,FALSE)</f>
        <v>75.3</v>
      </c>
      <c r="V28" s="155"/>
      <c r="W28" s="155">
        <f t="shared" si="4"/>
        <v>75.3</v>
      </c>
      <c r="X28" s="155">
        <f>VLOOKUP(T28,'Basisreihen Destatis 2023 B.''21'!$B$7:$I$90,4,FALSE)</f>
        <v>95.6</v>
      </c>
      <c r="Y28" s="155"/>
      <c r="Z28" s="155">
        <f t="shared" si="5"/>
        <v>95.6</v>
      </c>
      <c r="AA28" s="155">
        <f>VLOOKUP(T28,'Basisreihen Destatis 2023 B.''21'!$B$7:$I$95,5,FALSE)</f>
        <v>85.2</v>
      </c>
      <c r="AB28" s="155"/>
      <c r="AC28" s="155">
        <f t="shared" si="6"/>
        <v>85.2</v>
      </c>
      <c r="AD28" s="156">
        <f t="shared" si="7"/>
        <v>81.8</v>
      </c>
      <c r="AE28" s="157">
        <f t="shared" si="23"/>
        <v>1.577</v>
      </c>
      <c r="AG28" s="162">
        <v>2012</v>
      </c>
      <c r="AH28" s="154">
        <f>VLOOKUP(AG28,'Basisreihen Destatis 2023 B.''21'!$B$7:$I$95,3,FALSE)</f>
        <v>75.3</v>
      </c>
      <c r="AI28" s="155"/>
      <c r="AJ28" s="155">
        <f t="shared" si="8"/>
        <v>75.3</v>
      </c>
      <c r="AK28" s="155">
        <f>VLOOKUP(AG28,'Basisreihen Destatis 2023 B.''21'!$B$7:$I$95,6,FALSE)</f>
        <v>90</v>
      </c>
      <c r="AL28" s="155"/>
      <c r="AM28" s="155">
        <f t="shared" si="9"/>
        <v>90</v>
      </c>
      <c r="AN28" s="156">
        <f t="shared" si="10"/>
        <v>84.9</v>
      </c>
      <c r="AO28" s="157">
        <f t="shared" si="24"/>
        <v>1.5183</v>
      </c>
      <c r="AQ28" s="162">
        <v>2012</v>
      </c>
      <c r="AR28" s="154">
        <f>VLOOKUP(AQ28,'Basisreihen Destatis 2023 B.''21'!$B$7:$I$95,6,FALSE)</f>
        <v>90</v>
      </c>
      <c r="AS28" s="155"/>
      <c r="AT28" s="156">
        <f t="shared" si="11"/>
        <v>90</v>
      </c>
      <c r="AU28" s="157">
        <f t="shared" si="25"/>
        <v>1.4489000000000001</v>
      </c>
      <c r="AW28" s="399">
        <v>2012</v>
      </c>
      <c r="AX28" s="383">
        <f t="shared" si="26"/>
        <v>74.099999999999994</v>
      </c>
      <c r="AY28" s="400">
        <f>'Preisindizes Strom 2023 Bas.''15'!G28</f>
        <v>94.8</v>
      </c>
      <c r="AZ28" s="359">
        <f t="shared" si="27"/>
        <v>2.631578947368407E-2</v>
      </c>
      <c r="BA28" s="359">
        <f t="shared" si="28"/>
        <v>2.4864864864864833E-2</v>
      </c>
      <c r="BB28" s="380">
        <f t="shared" si="29"/>
        <v>1.4509246088192373E-3</v>
      </c>
      <c r="BD28" s="399">
        <v>2012</v>
      </c>
      <c r="BE28" s="383">
        <f t="shared" si="30"/>
        <v>1.7139</v>
      </c>
      <c r="BF28" s="383">
        <f>'Preisindizes Strom 2023 Bas.''15'!H28</f>
        <v>1.7161999999999999</v>
      </c>
      <c r="BG28" s="359">
        <f t="shared" si="31"/>
        <v>2.6314254040492369E-2</v>
      </c>
      <c r="BH28" s="359">
        <f t="shared" si="32"/>
        <v>2.4880550052441386E-2</v>
      </c>
      <c r="BI28" s="360">
        <f t="shared" si="33"/>
        <v>1.4337039880509828E-3</v>
      </c>
      <c r="BJ28" s="446">
        <f t="shared" si="34"/>
        <v>-2.2999999999999687E-3</v>
      </c>
      <c r="BK28" s="380">
        <f t="shared" si="35"/>
        <v>-1.3401701433398694E-3</v>
      </c>
      <c r="BM28" s="399">
        <v>2012</v>
      </c>
      <c r="BN28" s="383">
        <f t="shared" si="12"/>
        <v>81.400000000000006</v>
      </c>
      <c r="BO28" s="383">
        <f>'Preisindizes Strom 2023 Bas.''15'!Q28</f>
        <v>97.1</v>
      </c>
      <c r="BP28" s="359">
        <f t="shared" si="36"/>
        <v>1.2437810945273631E-2</v>
      </c>
      <c r="BQ28" s="359">
        <f t="shared" si="37"/>
        <v>1.3569937369519725E-2</v>
      </c>
      <c r="BR28" s="380">
        <f t="shared" si="38"/>
        <v>-1.1321264242460938E-3</v>
      </c>
      <c r="BT28" s="399">
        <v>2012</v>
      </c>
      <c r="BU28" s="383">
        <f t="shared" si="13"/>
        <v>1.5306999999999999</v>
      </c>
      <c r="BV28" s="383">
        <f>'Preisindizes Strom 2023 Bas.''15'!R28</f>
        <v>1.552</v>
      </c>
      <c r="BW28" s="359">
        <f t="shared" si="39"/>
        <v>1.247795126412754E-2</v>
      </c>
      <c r="BX28" s="359">
        <f t="shared" si="40"/>
        <v>1.3595360824742109E-2</v>
      </c>
      <c r="BY28" s="359">
        <f t="shared" si="41"/>
        <v>-1.1174095606145684E-3</v>
      </c>
      <c r="BZ28" s="444">
        <f t="shared" si="42"/>
        <v>-2.1300000000000097E-2</v>
      </c>
      <c r="CA28" s="380">
        <f t="shared" si="43"/>
        <v>-1.3724226804123774E-2</v>
      </c>
      <c r="CC28" s="399">
        <v>2012</v>
      </c>
      <c r="CD28" s="383">
        <f t="shared" si="14"/>
        <v>81.8</v>
      </c>
      <c r="CE28" s="383">
        <f>'Preisindizes Strom 2023 Bas.''15'!AD28</f>
        <v>97.3</v>
      </c>
      <c r="CF28" s="359">
        <f t="shared" si="44"/>
        <v>2.450980392156854E-3</v>
      </c>
      <c r="CG28" s="359">
        <f t="shared" si="45"/>
        <v>4.1279669762641635E-3</v>
      </c>
      <c r="CH28" s="380">
        <f t="shared" si="46"/>
        <v>-1.6769865841073095E-3</v>
      </c>
      <c r="CJ28" s="399">
        <v>2012</v>
      </c>
      <c r="CK28" s="383">
        <f t="shared" si="15"/>
        <v>1.577</v>
      </c>
      <c r="CL28" s="383">
        <f>'Preisindizes Strom 2023 Bas.''15'!AE28</f>
        <v>1.5827</v>
      </c>
      <c r="CM28" s="359">
        <f t="shared" si="47"/>
        <v>2.4730500951173351E-3</v>
      </c>
      <c r="CN28" s="359">
        <f t="shared" si="48"/>
        <v>4.1700890882667707E-3</v>
      </c>
      <c r="CO28" s="359">
        <f t="shared" si="49"/>
        <v>-1.6970389931494356E-3</v>
      </c>
      <c r="CP28" s="444">
        <f t="shared" si="50"/>
        <v>-5.7000000000000384E-3</v>
      </c>
      <c r="CQ28" s="380">
        <f t="shared" si="51"/>
        <v>-3.6014405762304635E-3</v>
      </c>
      <c r="CS28" s="399">
        <v>2012</v>
      </c>
      <c r="CT28" s="383">
        <f t="shared" si="16"/>
        <v>84.9</v>
      </c>
      <c r="CU28" s="383">
        <f>'Preisindizes Strom 2023 Bas.''15'!AN28</f>
        <v>99.5</v>
      </c>
      <c r="CV28" s="359">
        <f t="shared" si="52"/>
        <v>1.7985611510791255E-2</v>
      </c>
      <c r="CW28" s="359">
        <f t="shared" si="53"/>
        <v>1.7382413087934534E-2</v>
      </c>
      <c r="CX28" s="380">
        <f t="shared" si="54"/>
        <v>6.0319842285672109E-4</v>
      </c>
      <c r="CZ28" s="399">
        <v>2012</v>
      </c>
      <c r="DA28" s="383">
        <f t="shared" si="17"/>
        <v>1.5183</v>
      </c>
      <c r="DB28" s="383">
        <f>'Preisindizes Strom 2023 Bas.''15'!AO28</f>
        <v>1.5337000000000001</v>
      </c>
      <c r="DC28" s="359">
        <f t="shared" si="55"/>
        <v>1.7980636237897807E-2</v>
      </c>
      <c r="DD28" s="359">
        <f t="shared" si="56"/>
        <v>1.734367868553166E-2</v>
      </c>
      <c r="DE28" s="359">
        <f t="shared" si="57"/>
        <v>6.3695755236614637E-4</v>
      </c>
      <c r="DF28" s="444">
        <f t="shared" si="58"/>
        <v>-1.540000000000008E-2</v>
      </c>
      <c r="DG28" s="380">
        <f t="shared" si="59"/>
        <v>-1.0041077133728926E-2</v>
      </c>
      <c r="DI28" s="421">
        <v>2012</v>
      </c>
      <c r="DJ28" s="390">
        <f t="shared" si="18"/>
        <v>90</v>
      </c>
      <c r="DK28" s="409">
        <f>'Preisindizes Strom 2023 Bas.''15'!AT28</f>
        <v>101.9</v>
      </c>
      <c r="DL28" s="411">
        <f t="shared" si="60"/>
        <v>1.3513513513513598E-2</v>
      </c>
      <c r="DM28" s="359">
        <f t="shared" si="61"/>
        <v>1.3930348258706537E-2</v>
      </c>
      <c r="DN28" s="404">
        <f t="shared" si="62"/>
        <v>-4.1683474519293995E-4</v>
      </c>
      <c r="DP28" s="421">
        <v>2012</v>
      </c>
      <c r="DQ28" s="390">
        <f t="shared" si="19"/>
        <v>1.4489000000000001</v>
      </c>
      <c r="DR28" s="409">
        <f>'Preisindizes Strom 2023 Bas.''15'!AU28</f>
        <v>1.4612000000000001</v>
      </c>
      <c r="DS28" s="411">
        <f t="shared" si="63"/>
        <v>1.3527503623438353E-2</v>
      </c>
      <c r="DT28" s="359">
        <f t="shared" si="64"/>
        <v>1.3961127840131482E-2</v>
      </c>
      <c r="DU28" s="404">
        <f t="shared" si="65"/>
        <v>-4.3362421669312923E-4</v>
      </c>
      <c r="DV28" s="414">
        <f t="shared" si="66"/>
        <v>-1.2299999999999978E-2</v>
      </c>
      <c r="DW28" s="458">
        <f t="shared" si="67"/>
        <v>-8.4177388447851387E-3</v>
      </c>
    </row>
    <row r="29" spans="1:127" x14ac:dyDescent="0.6">
      <c r="A29" s="233"/>
      <c r="B29" s="162">
        <v>2011</v>
      </c>
      <c r="C29" s="154">
        <f>VLOOKUP(B29,'Basisreihen Destatis 2023 B.''21'!$B$7:$I$95,2,FALSE)</f>
        <v>72.2</v>
      </c>
      <c r="D29" s="155"/>
      <c r="E29" s="155">
        <f t="shared" si="20"/>
        <v>72.2</v>
      </c>
      <c r="F29" s="155"/>
      <c r="G29" s="156">
        <f t="shared" si="68"/>
        <v>72.2</v>
      </c>
      <c r="H29" s="157">
        <f t="shared" si="21"/>
        <v>1.7589999999999999</v>
      </c>
      <c r="I29" s="163"/>
      <c r="J29" s="162">
        <v>2011</v>
      </c>
      <c r="K29" s="154">
        <f>VLOOKUP(J29,'Basisreihen Destatis 2023 B.''21'!$B$7:$I$95,3,FALSE)</f>
        <v>73.400000000000006</v>
      </c>
      <c r="L29" s="155"/>
      <c r="M29" s="155">
        <f t="shared" si="1"/>
        <v>73.400000000000006</v>
      </c>
      <c r="N29" s="155">
        <f>VLOOKUP(J29,'Basisreihen Destatis 2023 B.''21'!$B$7:$I$95,4,FALSE)</f>
        <v>96.7</v>
      </c>
      <c r="O29" s="155"/>
      <c r="P29" s="155">
        <f t="shared" si="2"/>
        <v>96.7</v>
      </c>
      <c r="Q29" s="156">
        <f t="shared" si="3"/>
        <v>80.400000000000006</v>
      </c>
      <c r="R29" s="157">
        <f t="shared" si="22"/>
        <v>1.5498000000000001</v>
      </c>
      <c r="S29" s="163"/>
      <c r="T29" s="162">
        <v>2011</v>
      </c>
      <c r="U29" s="154">
        <f>VLOOKUP(T29,'Basisreihen Destatis 2023 B.''21'!$B$7:$I$95,3,FALSE)</f>
        <v>73.400000000000006</v>
      </c>
      <c r="V29" s="155"/>
      <c r="W29" s="155">
        <f t="shared" si="4"/>
        <v>73.400000000000006</v>
      </c>
      <c r="X29" s="155">
        <f>VLOOKUP(T29,'Basisreihen Destatis 2023 B.''21'!$B$7:$I$90,4,FALSE)</f>
        <v>96.7</v>
      </c>
      <c r="Y29" s="155"/>
      <c r="Z29" s="155">
        <f t="shared" si="5"/>
        <v>96.7</v>
      </c>
      <c r="AA29" s="155">
        <f>VLOOKUP(T29,'Basisreihen Destatis 2023 B.''21'!$B$7:$I$95,5,FALSE)</f>
        <v>86.8</v>
      </c>
      <c r="AB29" s="155"/>
      <c r="AC29" s="155">
        <f t="shared" si="6"/>
        <v>86.8</v>
      </c>
      <c r="AD29" s="156">
        <f t="shared" si="7"/>
        <v>81.599999999999994</v>
      </c>
      <c r="AE29" s="157">
        <f t="shared" si="23"/>
        <v>1.5809</v>
      </c>
      <c r="AG29" s="162">
        <v>2011</v>
      </c>
      <c r="AH29" s="154">
        <f>VLOOKUP(AG29,'Basisreihen Destatis 2023 B.''21'!$B$7:$I$95,3,FALSE)</f>
        <v>73.400000000000006</v>
      </c>
      <c r="AI29" s="155"/>
      <c r="AJ29" s="155">
        <f t="shared" si="8"/>
        <v>73.400000000000006</v>
      </c>
      <c r="AK29" s="155">
        <f>VLOOKUP(AG29,'Basisreihen Destatis 2023 B.''21'!$B$7:$I$95,6,FALSE)</f>
        <v>88.8</v>
      </c>
      <c r="AL29" s="155"/>
      <c r="AM29" s="155">
        <f t="shared" si="9"/>
        <v>88.8</v>
      </c>
      <c r="AN29" s="156">
        <f t="shared" si="10"/>
        <v>83.4</v>
      </c>
      <c r="AO29" s="157">
        <f t="shared" si="24"/>
        <v>1.5456000000000001</v>
      </c>
      <c r="AQ29" s="162">
        <v>2011</v>
      </c>
      <c r="AR29" s="154">
        <f>VLOOKUP(AQ29,'Basisreihen Destatis 2023 B.''21'!$B$7:$I$95,6,FALSE)</f>
        <v>88.8</v>
      </c>
      <c r="AS29" s="155"/>
      <c r="AT29" s="156">
        <f t="shared" si="11"/>
        <v>88.8</v>
      </c>
      <c r="AU29" s="157">
        <f t="shared" si="25"/>
        <v>1.4684999999999999</v>
      </c>
      <c r="AW29" s="399">
        <v>2011</v>
      </c>
      <c r="AX29" s="383">
        <f t="shared" si="26"/>
        <v>72.2</v>
      </c>
      <c r="AY29" s="400">
        <f>'Preisindizes Strom 2023 Bas.''15'!G29</f>
        <v>92.5</v>
      </c>
      <c r="AZ29" s="359">
        <f t="shared" si="27"/>
        <v>3.1428571428571361E-2</v>
      </c>
      <c r="BA29" s="359">
        <f t="shared" si="28"/>
        <v>3.1215161649944312E-2</v>
      </c>
      <c r="BB29" s="380">
        <f t="shared" si="29"/>
        <v>2.1340977862704946E-4</v>
      </c>
      <c r="BD29" s="399">
        <v>2011</v>
      </c>
      <c r="BE29" s="383">
        <f t="shared" si="30"/>
        <v>1.7589999999999999</v>
      </c>
      <c r="BF29" s="383">
        <f>'Preisindizes Strom 2023 Bas.''15'!H29</f>
        <v>1.7588999999999999</v>
      </c>
      <c r="BG29" s="359">
        <f t="shared" si="31"/>
        <v>3.1438317225696455E-2</v>
      </c>
      <c r="BH29" s="359">
        <f t="shared" si="32"/>
        <v>3.1212689749275269E-2</v>
      </c>
      <c r="BI29" s="360">
        <f t="shared" si="33"/>
        <v>2.256274764211863E-4</v>
      </c>
      <c r="BJ29" s="446">
        <f t="shared" si="34"/>
        <v>9.9999999999988987E-5</v>
      </c>
      <c r="BK29" s="380">
        <f t="shared" si="35"/>
        <v>5.6853715390214887E-5</v>
      </c>
      <c r="BM29" s="399">
        <v>2011</v>
      </c>
      <c r="BN29" s="383">
        <f t="shared" si="12"/>
        <v>80.400000000000006</v>
      </c>
      <c r="BO29" s="383">
        <f>'Preisindizes Strom 2023 Bas.''15'!Q29</f>
        <v>95.8</v>
      </c>
      <c r="BP29" s="359">
        <f t="shared" si="36"/>
        <v>5.3735255570118046E-2</v>
      </c>
      <c r="BQ29" s="359">
        <f t="shared" si="37"/>
        <v>4.9288061336254074E-2</v>
      </c>
      <c r="BR29" s="380">
        <f t="shared" si="38"/>
        <v>4.4471942338639714E-3</v>
      </c>
      <c r="BT29" s="399">
        <v>2011</v>
      </c>
      <c r="BU29" s="383">
        <f t="shared" si="13"/>
        <v>1.5498000000000001</v>
      </c>
      <c r="BV29" s="383">
        <f>'Preisindizes Strom 2023 Bas.''15'!R29</f>
        <v>1.5730999999999999</v>
      </c>
      <c r="BW29" s="359">
        <f t="shared" si="39"/>
        <v>5.368434636727315E-2</v>
      </c>
      <c r="BX29" s="359">
        <f t="shared" si="40"/>
        <v>4.9265780942088888E-2</v>
      </c>
      <c r="BY29" s="359">
        <f t="shared" si="41"/>
        <v>4.4185654251842621E-3</v>
      </c>
      <c r="BZ29" s="444">
        <f t="shared" si="42"/>
        <v>-2.3299999999999876E-2</v>
      </c>
      <c r="CA29" s="380">
        <f t="shared" si="43"/>
        <v>-1.4811518657427913E-2</v>
      </c>
      <c r="CC29" s="399">
        <v>2011</v>
      </c>
      <c r="CD29" s="383">
        <f t="shared" si="14"/>
        <v>81.599999999999994</v>
      </c>
      <c r="CE29" s="383">
        <f>'Preisindizes Strom 2023 Bas.''15'!AD29</f>
        <v>96.9</v>
      </c>
      <c r="CF29" s="359">
        <f t="shared" si="44"/>
        <v>3.6848792884370818E-2</v>
      </c>
      <c r="CG29" s="359">
        <f t="shared" si="45"/>
        <v>3.4151547491995782E-2</v>
      </c>
      <c r="CH29" s="380">
        <f t="shared" si="46"/>
        <v>2.6972453923750361E-3</v>
      </c>
      <c r="CJ29" s="399">
        <v>2011</v>
      </c>
      <c r="CK29" s="383">
        <f t="shared" si="15"/>
        <v>1.5809</v>
      </c>
      <c r="CL29" s="383">
        <f>'Preisindizes Strom 2023 Bas.''15'!AE29</f>
        <v>1.5892999999999999</v>
      </c>
      <c r="CM29" s="359">
        <f t="shared" si="47"/>
        <v>3.681447276867611E-2</v>
      </c>
      <c r="CN29" s="359">
        <f t="shared" si="48"/>
        <v>3.4103064242119174E-2</v>
      </c>
      <c r="CO29" s="359">
        <f t="shared" si="49"/>
        <v>2.7114085265569354E-3</v>
      </c>
      <c r="CP29" s="444">
        <f t="shared" si="50"/>
        <v>-8.3999999999999631E-3</v>
      </c>
      <c r="CQ29" s="380">
        <f t="shared" si="51"/>
        <v>-5.2853457497010758E-3</v>
      </c>
      <c r="CS29" s="399">
        <v>2011</v>
      </c>
      <c r="CT29" s="383">
        <f t="shared" si="16"/>
        <v>83.4</v>
      </c>
      <c r="CU29" s="383">
        <f>'Preisindizes Strom 2023 Bas.''15'!AN29</f>
        <v>97.8</v>
      </c>
      <c r="CV29" s="359">
        <f t="shared" si="52"/>
        <v>3.8605230386052458E-2</v>
      </c>
      <c r="CW29" s="359">
        <f t="shared" si="53"/>
        <v>3.8216560509554132E-2</v>
      </c>
      <c r="CX29" s="380">
        <f t="shared" si="54"/>
        <v>3.8866987649832652E-4</v>
      </c>
      <c r="CZ29" s="399">
        <v>2011</v>
      </c>
      <c r="DA29" s="383">
        <f t="shared" si="17"/>
        <v>1.5456000000000001</v>
      </c>
      <c r="DB29" s="383">
        <f>'Preisindizes Strom 2023 Bas.''15'!AO29</f>
        <v>1.5603</v>
      </c>
      <c r="DC29" s="359">
        <f t="shared" si="55"/>
        <v>3.8561076604554767E-2</v>
      </c>
      <c r="DD29" s="359">
        <f t="shared" si="56"/>
        <v>3.8261872716785383E-2</v>
      </c>
      <c r="DE29" s="359">
        <f t="shared" si="57"/>
        <v>2.9920388776938367E-4</v>
      </c>
      <c r="DF29" s="444">
        <f t="shared" si="58"/>
        <v>-1.4699999999999935E-2</v>
      </c>
      <c r="DG29" s="380">
        <f t="shared" si="59"/>
        <v>-9.421265141318913E-3</v>
      </c>
      <c r="DI29" s="421">
        <v>2011</v>
      </c>
      <c r="DJ29" s="390">
        <f t="shared" si="18"/>
        <v>88.8</v>
      </c>
      <c r="DK29" s="409">
        <f>'Preisindizes Strom 2023 Bas.''15'!AT29</f>
        <v>100.5</v>
      </c>
      <c r="DL29" s="411">
        <f t="shared" si="60"/>
        <v>4.840613931523019E-2</v>
      </c>
      <c r="DM29" s="359">
        <f t="shared" si="61"/>
        <v>4.7966631908237689E-2</v>
      </c>
      <c r="DN29" s="404">
        <f t="shared" si="62"/>
        <v>4.395074069925009E-4</v>
      </c>
      <c r="DP29" s="421">
        <v>2011</v>
      </c>
      <c r="DQ29" s="390">
        <f t="shared" si="19"/>
        <v>1.4684999999999999</v>
      </c>
      <c r="DR29" s="409">
        <f>'Preisindizes Strom 2023 Bas.''15'!AU29</f>
        <v>1.4816</v>
      </c>
      <c r="DS29" s="411">
        <f t="shared" si="63"/>
        <v>4.8416751787538459E-2</v>
      </c>
      <c r="DT29" s="359">
        <f t="shared" si="64"/>
        <v>4.798866090712739E-2</v>
      </c>
      <c r="DU29" s="404">
        <f t="shared" si="65"/>
        <v>4.2809088041106946E-4</v>
      </c>
      <c r="DV29" s="414">
        <f t="shared" si="66"/>
        <v>-1.3100000000000112E-2</v>
      </c>
      <c r="DW29" s="458">
        <f t="shared" si="67"/>
        <v>-8.8417926565875771E-3</v>
      </c>
    </row>
    <row r="30" spans="1:127" x14ac:dyDescent="0.6">
      <c r="A30" s="233"/>
      <c r="B30" s="162">
        <v>2010</v>
      </c>
      <c r="C30" s="154">
        <f>VLOOKUP(B30,'Basisreihen Destatis 2023 B.''21'!$B$7:$I$95,2,FALSE)</f>
        <v>70</v>
      </c>
      <c r="D30" s="155"/>
      <c r="E30" s="155">
        <f t="shared" si="20"/>
        <v>70</v>
      </c>
      <c r="F30" s="155"/>
      <c r="G30" s="156">
        <f t="shared" si="68"/>
        <v>70</v>
      </c>
      <c r="H30" s="157">
        <f t="shared" si="21"/>
        <v>1.8143</v>
      </c>
      <c r="I30" s="163"/>
      <c r="J30" s="162">
        <v>2010</v>
      </c>
      <c r="K30" s="154">
        <f>VLOOKUP(J30,'Basisreihen Destatis 2023 B.''21'!$B$7:$I$95,3,FALSE)</f>
        <v>72</v>
      </c>
      <c r="L30" s="155"/>
      <c r="M30" s="155">
        <f t="shared" si="1"/>
        <v>72</v>
      </c>
      <c r="N30" s="155">
        <f>VLOOKUP(J30,'Basisreihen Destatis 2023 B.''21'!$B$7:$I$95,4,FALSE)</f>
        <v>86.4</v>
      </c>
      <c r="O30" s="155"/>
      <c r="P30" s="155">
        <f t="shared" si="2"/>
        <v>86.4</v>
      </c>
      <c r="Q30" s="156">
        <f t="shared" si="3"/>
        <v>76.3</v>
      </c>
      <c r="R30" s="157">
        <f t="shared" si="22"/>
        <v>1.633</v>
      </c>
      <c r="S30" s="163"/>
      <c r="T30" s="162">
        <v>2010</v>
      </c>
      <c r="U30" s="154">
        <f>VLOOKUP(T30,'Basisreihen Destatis 2023 B.''21'!$B$7:$I$95,3,FALSE)</f>
        <v>72</v>
      </c>
      <c r="V30" s="155"/>
      <c r="W30" s="155">
        <f t="shared" si="4"/>
        <v>72</v>
      </c>
      <c r="X30" s="155">
        <f>VLOOKUP(T30,'Basisreihen Destatis 2023 B.''21'!$B$7:$I$90,4,FALSE)</f>
        <v>86.4</v>
      </c>
      <c r="Y30" s="155"/>
      <c r="Z30" s="155">
        <f t="shared" si="5"/>
        <v>86.4</v>
      </c>
      <c r="AA30" s="155">
        <f>VLOOKUP(T30,'Basisreihen Destatis 2023 B.''21'!$B$7:$I$95,5,FALSE)</f>
        <v>85.1</v>
      </c>
      <c r="AB30" s="155"/>
      <c r="AC30" s="155">
        <f t="shared" si="6"/>
        <v>85.1</v>
      </c>
      <c r="AD30" s="156">
        <f t="shared" si="7"/>
        <v>78.7</v>
      </c>
      <c r="AE30" s="157">
        <f t="shared" si="23"/>
        <v>1.6391</v>
      </c>
      <c r="AG30" s="162">
        <v>2010</v>
      </c>
      <c r="AH30" s="154">
        <f>VLOOKUP(AG30,'Basisreihen Destatis 2023 B.''21'!$B$7:$I$95,3,FALSE)</f>
        <v>72</v>
      </c>
      <c r="AI30" s="155"/>
      <c r="AJ30" s="155">
        <f t="shared" si="8"/>
        <v>72</v>
      </c>
      <c r="AK30" s="155">
        <f>VLOOKUP(AG30,'Basisreihen Destatis 2023 B.''21'!$B$7:$I$95,6,FALSE)</f>
        <v>84.7</v>
      </c>
      <c r="AL30" s="155"/>
      <c r="AM30" s="155">
        <f t="shared" si="9"/>
        <v>84.7</v>
      </c>
      <c r="AN30" s="156">
        <f t="shared" si="10"/>
        <v>80.3</v>
      </c>
      <c r="AO30" s="157">
        <f t="shared" si="24"/>
        <v>1.6052</v>
      </c>
      <c r="AQ30" s="162">
        <v>2010</v>
      </c>
      <c r="AR30" s="154">
        <f>VLOOKUP(AQ30,'Basisreihen Destatis 2023 B.''21'!$B$7:$I$95,6,FALSE)</f>
        <v>84.7</v>
      </c>
      <c r="AS30" s="155"/>
      <c r="AT30" s="156">
        <f t="shared" si="11"/>
        <v>84.7</v>
      </c>
      <c r="AU30" s="157">
        <f t="shared" si="25"/>
        <v>1.5396000000000001</v>
      </c>
      <c r="AW30" s="399">
        <v>2010</v>
      </c>
      <c r="AX30" s="383">
        <f t="shared" si="26"/>
        <v>70</v>
      </c>
      <c r="AY30" s="400">
        <f>'Preisindizes Strom 2023 Bas.''15'!G30</f>
        <v>89.7</v>
      </c>
      <c r="AZ30" s="359">
        <f t="shared" si="27"/>
        <v>1.0101010101010166E-2</v>
      </c>
      <c r="BA30" s="359">
        <f t="shared" si="28"/>
        <v>1.1273957158962844E-2</v>
      </c>
      <c r="BB30" s="380">
        <f t="shared" si="29"/>
        <v>-1.172947057952678E-3</v>
      </c>
      <c r="BD30" s="399">
        <v>2010</v>
      </c>
      <c r="BE30" s="383">
        <f t="shared" si="30"/>
        <v>1.8143</v>
      </c>
      <c r="BF30" s="383">
        <f>'Preisindizes Strom 2023 Bas.''15'!H30</f>
        <v>1.8138000000000001</v>
      </c>
      <c r="BG30" s="359">
        <f t="shared" si="31"/>
        <v>1.0086534751694964E-2</v>
      </c>
      <c r="BH30" s="359">
        <f t="shared" si="32"/>
        <v>1.1302238394530706E-2</v>
      </c>
      <c r="BI30" s="360">
        <f t="shared" si="33"/>
        <v>-1.2157036428357415E-3</v>
      </c>
      <c r="BJ30" s="446">
        <f t="shared" si="34"/>
        <v>4.9999999999994493E-4</v>
      </c>
      <c r="BK30" s="380">
        <f t="shared" si="35"/>
        <v>2.7566435108616894E-4</v>
      </c>
      <c r="BM30" s="399">
        <v>2010</v>
      </c>
      <c r="BN30" s="383">
        <f t="shared" si="12"/>
        <v>76.3</v>
      </c>
      <c r="BO30" s="383">
        <f>'Preisindizes Strom 2023 Bas.''15'!Q30</f>
        <v>91.3</v>
      </c>
      <c r="BP30" s="359">
        <f t="shared" si="36"/>
        <v>7.9260237780711673E-3</v>
      </c>
      <c r="BQ30" s="359">
        <f t="shared" si="37"/>
        <v>8.8397790055247949E-3</v>
      </c>
      <c r="BR30" s="380">
        <f t="shared" si="38"/>
        <v>-9.1375522745362758E-4</v>
      </c>
      <c r="BT30" s="399">
        <v>2010</v>
      </c>
      <c r="BU30" s="383">
        <f t="shared" si="13"/>
        <v>1.633</v>
      </c>
      <c r="BV30" s="383">
        <f>'Preisindizes Strom 2023 Bas.''15'!R30</f>
        <v>1.6506000000000001</v>
      </c>
      <c r="BW30" s="359">
        <f t="shared" si="39"/>
        <v>7.9608083282300957E-3</v>
      </c>
      <c r="BX30" s="359">
        <f t="shared" si="40"/>
        <v>8.8452683872530802E-3</v>
      </c>
      <c r="BY30" s="359">
        <f t="shared" si="41"/>
        <v>-8.8446005902298452E-4</v>
      </c>
      <c r="BZ30" s="444">
        <f t="shared" si="42"/>
        <v>-1.760000000000006E-2</v>
      </c>
      <c r="CA30" s="380">
        <f t="shared" si="43"/>
        <v>-1.0662789288743535E-2</v>
      </c>
      <c r="CC30" s="399">
        <v>2010</v>
      </c>
      <c r="CD30" s="383">
        <f t="shared" si="14"/>
        <v>78.7</v>
      </c>
      <c r="CE30" s="383">
        <f>'Preisindizes Strom 2023 Bas.''15'!AD30</f>
        <v>93.7</v>
      </c>
      <c r="CF30" s="359">
        <f t="shared" si="44"/>
        <v>-2.1144278606965217E-2</v>
      </c>
      <c r="CG30" s="359">
        <f t="shared" si="45"/>
        <v>-1.8848167539266991E-2</v>
      </c>
      <c r="CH30" s="380">
        <f t="shared" si="46"/>
        <v>-2.2961110676982255E-3</v>
      </c>
      <c r="CJ30" s="399">
        <v>2010</v>
      </c>
      <c r="CK30" s="383">
        <f t="shared" si="15"/>
        <v>1.6391</v>
      </c>
      <c r="CL30" s="383">
        <f>'Preisindizes Strom 2023 Bas.''15'!AE30</f>
        <v>1.6435</v>
      </c>
      <c r="CM30" s="359">
        <f t="shared" si="47"/>
        <v>-2.1109145262644069E-2</v>
      </c>
      <c r="CN30" s="359">
        <f t="shared" si="48"/>
        <v>-1.8801338606632134E-2</v>
      </c>
      <c r="CO30" s="359">
        <f t="shared" si="49"/>
        <v>-2.3078066560119348E-3</v>
      </c>
      <c r="CP30" s="444">
        <f t="shared" si="50"/>
        <v>-4.3999999999999595E-3</v>
      </c>
      <c r="CQ30" s="380">
        <f t="shared" si="51"/>
        <v>-2.6772132643747559E-3</v>
      </c>
      <c r="CS30" s="399">
        <v>2010</v>
      </c>
      <c r="CT30" s="383">
        <f t="shared" si="16"/>
        <v>80.3</v>
      </c>
      <c r="CU30" s="383">
        <f>'Preisindizes Strom 2023 Bas.''15'!AN30</f>
        <v>94.2</v>
      </c>
      <c r="CV30" s="359">
        <f t="shared" si="52"/>
        <v>7.5282308657464991E-3</v>
      </c>
      <c r="CW30" s="359">
        <f t="shared" si="53"/>
        <v>7.4866310160428551E-3</v>
      </c>
      <c r="CX30" s="380">
        <f t="shared" si="54"/>
        <v>4.1599849703644054E-5</v>
      </c>
      <c r="CZ30" s="399">
        <v>2010</v>
      </c>
      <c r="DA30" s="383">
        <f t="shared" si="17"/>
        <v>1.6052</v>
      </c>
      <c r="DB30" s="383">
        <f>'Preisindizes Strom 2023 Bas.''15'!AO30</f>
        <v>1.62</v>
      </c>
      <c r="DC30" s="359">
        <f t="shared" si="55"/>
        <v>7.5380014951407226E-3</v>
      </c>
      <c r="DD30" s="359">
        <f t="shared" si="56"/>
        <v>7.4691358024692178E-3</v>
      </c>
      <c r="DE30" s="359">
        <f t="shared" si="57"/>
        <v>6.8865692671504775E-5</v>
      </c>
      <c r="DF30" s="444">
        <f t="shared" si="58"/>
        <v>-1.4800000000000146E-2</v>
      </c>
      <c r="DG30" s="380">
        <f t="shared" si="59"/>
        <v>-9.135802469135923E-3</v>
      </c>
      <c r="DI30" s="421">
        <v>2010</v>
      </c>
      <c r="DJ30" s="390">
        <f t="shared" si="18"/>
        <v>84.7</v>
      </c>
      <c r="DK30" s="409">
        <f>'Preisindizes Strom 2023 Bas.''15'!AT30</f>
        <v>95.9</v>
      </c>
      <c r="DL30" s="411">
        <f t="shared" si="60"/>
        <v>8.3333333333333037E-3</v>
      </c>
      <c r="DM30" s="359">
        <f t="shared" si="61"/>
        <v>8.4121976866458059E-3</v>
      </c>
      <c r="DN30" s="404">
        <f t="shared" si="62"/>
        <v>-7.8864353312502189E-5</v>
      </c>
      <c r="DP30" s="421">
        <v>2010</v>
      </c>
      <c r="DQ30" s="390">
        <f t="shared" si="19"/>
        <v>1.5396000000000001</v>
      </c>
      <c r="DR30" s="409">
        <f>'Preisindizes Strom 2023 Bas.''15'!AU30</f>
        <v>1.5527</v>
      </c>
      <c r="DS30" s="411">
        <f t="shared" si="63"/>
        <v>8.3138477526629728E-3</v>
      </c>
      <c r="DT30" s="359">
        <f t="shared" si="64"/>
        <v>8.3725123977587135E-3</v>
      </c>
      <c r="DU30" s="404">
        <f t="shared" si="65"/>
        <v>-5.8664645095740653E-5</v>
      </c>
      <c r="DV30" s="414">
        <f t="shared" si="66"/>
        <v>-1.309999999999989E-2</v>
      </c>
      <c r="DW30" s="458">
        <f t="shared" si="67"/>
        <v>-8.4369163392798985E-3</v>
      </c>
    </row>
    <row r="31" spans="1:127" x14ac:dyDescent="0.6">
      <c r="A31" s="233"/>
      <c r="B31" s="162">
        <v>2009</v>
      </c>
      <c r="C31" s="154">
        <f>VLOOKUP(B31,'Basisreihen Destatis 2023 B.''21'!$B$7:$I$95,2,FALSE)</f>
        <v>69.3</v>
      </c>
      <c r="D31" s="155"/>
      <c r="E31" s="155">
        <f t="shared" si="20"/>
        <v>69.3</v>
      </c>
      <c r="F31" s="155"/>
      <c r="G31" s="156">
        <f t="shared" si="68"/>
        <v>69.3</v>
      </c>
      <c r="H31" s="157">
        <f t="shared" si="21"/>
        <v>1.8326</v>
      </c>
      <c r="I31" s="163"/>
      <c r="J31" s="162">
        <v>2009</v>
      </c>
      <c r="K31" s="154">
        <f>VLOOKUP(J31,'Basisreihen Destatis 2023 B.''21'!$B$7:$I$95,3,FALSE)</f>
        <v>71.7</v>
      </c>
      <c r="L31" s="155"/>
      <c r="M31" s="155">
        <f t="shared" si="1"/>
        <v>71.7</v>
      </c>
      <c r="N31" s="155">
        <f>VLOOKUP(J31,'Basisreihen Destatis 2023 B.''21'!$B$7:$I$95,4,FALSE)</f>
        <v>84.9</v>
      </c>
      <c r="O31" s="155"/>
      <c r="P31" s="155">
        <f t="shared" si="2"/>
        <v>84.9</v>
      </c>
      <c r="Q31" s="156">
        <f t="shared" si="3"/>
        <v>75.7</v>
      </c>
      <c r="R31" s="157">
        <f t="shared" si="22"/>
        <v>1.6459999999999999</v>
      </c>
      <c r="S31" s="163"/>
      <c r="T31" s="162">
        <v>2009</v>
      </c>
      <c r="U31" s="154">
        <f>VLOOKUP(T31,'Basisreihen Destatis 2023 B.''21'!$B$7:$I$95,3,FALSE)</f>
        <v>71.7</v>
      </c>
      <c r="V31" s="155"/>
      <c r="W31" s="155">
        <f t="shared" si="4"/>
        <v>71.7</v>
      </c>
      <c r="X31" s="155">
        <f>VLOOKUP(T31,'Basisreihen Destatis 2023 B.''21'!$B$7:$I$90,4,FALSE)</f>
        <v>84.9</v>
      </c>
      <c r="Y31" s="155"/>
      <c r="Z31" s="155">
        <f t="shared" si="5"/>
        <v>84.9</v>
      </c>
      <c r="AA31" s="155">
        <f>VLOOKUP(T31,'Basisreihen Destatis 2023 B.''21'!$B$7:$I$95,5,FALSE)</f>
        <v>90.8</v>
      </c>
      <c r="AB31" s="155"/>
      <c r="AC31" s="155">
        <f t="shared" si="6"/>
        <v>90.8</v>
      </c>
      <c r="AD31" s="156">
        <f t="shared" si="7"/>
        <v>80.400000000000006</v>
      </c>
      <c r="AE31" s="157">
        <f t="shared" si="23"/>
        <v>1.6045</v>
      </c>
      <c r="AG31" s="162">
        <v>2009</v>
      </c>
      <c r="AH31" s="154">
        <f>VLOOKUP(AG31,'Basisreihen Destatis 2023 B.''21'!$B$7:$I$95,3,FALSE)</f>
        <v>71.7</v>
      </c>
      <c r="AI31" s="155"/>
      <c r="AJ31" s="155">
        <f t="shared" si="8"/>
        <v>71.7</v>
      </c>
      <c r="AK31" s="155">
        <f>VLOOKUP(AG31,'Basisreihen Destatis 2023 B.''21'!$B$7:$I$95,6,FALSE)</f>
        <v>84</v>
      </c>
      <c r="AL31" s="155"/>
      <c r="AM31" s="155">
        <f t="shared" si="9"/>
        <v>84</v>
      </c>
      <c r="AN31" s="156">
        <f t="shared" si="10"/>
        <v>79.7</v>
      </c>
      <c r="AO31" s="157">
        <f t="shared" si="24"/>
        <v>1.6173</v>
      </c>
      <c r="AQ31" s="162">
        <v>2009</v>
      </c>
      <c r="AR31" s="154">
        <f>VLOOKUP(AQ31,'Basisreihen Destatis 2023 B.''21'!$B$7:$I$95,6,FALSE)</f>
        <v>84</v>
      </c>
      <c r="AS31" s="155"/>
      <c r="AT31" s="156">
        <f t="shared" si="11"/>
        <v>84</v>
      </c>
      <c r="AU31" s="157">
        <f t="shared" si="25"/>
        <v>1.5524</v>
      </c>
      <c r="AW31" s="399">
        <v>2009</v>
      </c>
      <c r="AX31" s="383">
        <f t="shared" si="26"/>
        <v>69.3</v>
      </c>
      <c r="AY31" s="400">
        <f>'Preisindizes Strom 2023 Bas.''15'!G31</f>
        <v>88.7</v>
      </c>
      <c r="AZ31" s="359">
        <f t="shared" si="27"/>
        <v>1.1678832116788218E-2</v>
      </c>
      <c r="BA31" s="359">
        <f t="shared" si="28"/>
        <v>1.0250569476082161E-2</v>
      </c>
      <c r="BB31" s="380">
        <f t="shared" si="29"/>
        <v>1.4282626407060572E-3</v>
      </c>
      <c r="BD31" s="399">
        <v>2009</v>
      </c>
      <c r="BE31" s="383">
        <f t="shared" si="30"/>
        <v>1.8326</v>
      </c>
      <c r="BF31" s="383">
        <f>'Preisindizes Strom 2023 Bas.''15'!H31</f>
        <v>1.8343</v>
      </c>
      <c r="BG31" s="359">
        <f t="shared" si="31"/>
        <v>1.1677398232020186E-2</v>
      </c>
      <c r="BH31" s="359">
        <f t="shared" si="32"/>
        <v>1.0249141361827308E-2</v>
      </c>
      <c r="BI31" s="360">
        <f t="shared" si="33"/>
        <v>1.4282568701928788E-3</v>
      </c>
      <c r="BJ31" s="446">
        <f t="shared" si="34"/>
        <v>-1.7000000000000348E-3</v>
      </c>
      <c r="BK31" s="380">
        <f t="shared" si="35"/>
        <v>-9.2678405931423402E-4</v>
      </c>
      <c r="BM31" s="399">
        <v>2009</v>
      </c>
      <c r="BN31" s="383">
        <f t="shared" si="12"/>
        <v>75.7</v>
      </c>
      <c r="BO31" s="383">
        <f>'Preisindizes Strom 2023 Bas.''15'!Q31</f>
        <v>90.5</v>
      </c>
      <c r="BP31" s="359">
        <f t="shared" si="36"/>
        <v>-1.8158236057068677E-2</v>
      </c>
      <c r="BQ31" s="359">
        <f t="shared" si="37"/>
        <v>-1.5233949945593128E-2</v>
      </c>
      <c r="BR31" s="380">
        <f t="shared" si="38"/>
        <v>-2.9242861114755492E-3</v>
      </c>
      <c r="BT31" s="399">
        <v>2009</v>
      </c>
      <c r="BU31" s="383">
        <f t="shared" si="13"/>
        <v>1.6459999999999999</v>
      </c>
      <c r="BV31" s="383">
        <f>'Preisindizes Strom 2023 Bas.''15'!R31</f>
        <v>1.6652</v>
      </c>
      <c r="BW31" s="359">
        <f t="shared" si="39"/>
        <v>-1.8165249088699764E-2</v>
      </c>
      <c r="BX31" s="359">
        <f t="shared" si="40"/>
        <v>-1.5253423012250855E-2</v>
      </c>
      <c r="BY31" s="359">
        <f t="shared" si="41"/>
        <v>-2.911826076448909E-3</v>
      </c>
      <c r="BZ31" s="444">
        <f t="shared" si="42"/>
        <v>-1.9200000000000106E-2</v>
      </c>
      <c r="CA31" s="380">
        <f t="shared" si="43"/>
        <v>-1.1530146528945573E-2</v>
      </c>
      <c r="CC31" s="399">
        <v>2009</v>
      </c>
      <c r="CD31" s="383">
        <f t="shared" si="14"/>
        <v>80.400000000000006</v>
      </c>
      <c r="CE31" s="383">
        <f>'Preisindizes Strom 2023 Bas.''15'!AD31</f>
        <v>95.5</v>
      </c>
      <c r="CF31" s="359">
        <f t="shared" si="44"/>
        <v>-1.2285012285012331E-2</v>
      </c>
      <c r="CG31" s="359">
        <f t="shared" si="45"/>
        <v>-1.0362694300518172E-2</v>
      </c>
      <c r="CH31" s="380">
        <f t="shared" si="46"/>
        <v>-1.9223179844941596E-3</v>
      </c>
      <c r="CJ31" s="399">
        <v>2009</v>
      </c>
      <c r="CK31" s="383">
        <f t="shared" si="15"/>
        <v>1.6045</v>
      </c>
      <c r="CL31" s="383">
        <f>'Preisindizes Strom 2023 Bas.''15'!AE31</f>
        <v>1.6126</v>
      </c>
      <c r="CM31" s="359">
        <f t="shared" si="47"/>
        <v>-1.2277968214397084E-2</v>
      </c>
      <c r="CN31" s="359">
        <f t="shared" si="48"/>
        <v>-1.0355946918020553E-2</v>
      </c>
      <c r="CO31" s="359">
        <f t="shared" si="49"/>
        <v>-1.9220212963765304E-3</v>
      </c>
      <c r="CP31" s="444">
        <f t="shared" si="50"/>
        <v>-8.0999999999999961E-3</v>
      </c>
      <c r="CQ31" s="380">
        <f t="shared" si="51"/>
        <v>-5.0229443135308971E-3</v>
      </c>
      <c r="CS31" s="399">
        <v>2009</v>
      </c>
      <c r="CT31" s="383">
        <f t="shared" si="16"/>
        <v>79.7</v>
      </c>
      <c r="CU31" s="383">
        <f>'Preisindizes Strom 2023 Bas.''15'!AN31</f>
        <v>93.5</v>
      </c>
      <c r="CV31" s="359">
        <f t="shared" si="52"/>
        <v>-1.8472906403940836E-2</v>
      </c>
      <c r="CW31" s="359">
        <f t="shared" si="53"/>
        <v>-1.6824395373291168E-2</v>
      </c>
      <c r="CX31" s="380">
        <f t="shared" si="54"/>
        <v>-1.6485110306496686E-3</v>
      </c>
      <c r="CZ31" s="399">
        <v>2009</v>
      </c>
      <c r="DA31" s="383">
        <f t="shared" si="17"/>
        <v>1.6173</v>
      </c>
      <c r="DB31" s="383">
        <f>'Preisindizes Strom 2023 Bas.''15'!AO31</f>
        <v>1.6321000000000001</v>
      </c>
      <c r="DC31" s="359">
        <f t="shared" si="55"/>
        <v>-1.8487602794781455E-2</v>
      </c>
      <c r="DD31" s="359">
        <f t="shared" si="56"/>
        <v>-1.684945775381419E-2</v>
      </c>
      <c r="DE31" s="359">
        <f t="shared" si="57"/>
        <v>-1.6381450409672649E-3</v>
      </c>
      <c r="DF31" s="444">
        <f t="shared" si="58"/>
        <v>-1.4800000000000146E-2</v>
      </c>
      <c r="DG31" s="380">
        <f t="shared" si="59"/>
        <v>-9.0680718093254509E-3</v>
      </c>
      <c r="DI31" s="421">
        <v>2009</v>
      </c>
      <c r="DJ31" s="390">
        <f t="shared" si="18"/>
        <v>84</v>
      </c>
      <c r="DK31" s="409">
        <f>'Preisindizes Strom 2023 Bas.''15'!AT31</f>
        <v>95.1</v>
      </c>
      <c r="DL31" s="411">
        <f t="shared" si="60"/>
        <v>-3.3371691599539788E-2</v>
      </c>
      <c r="DM31" s="359">
        <f t="shared" si="61"/>
        <v>-3.3536585365853799E-2</v>
      </c>
      <c r="DN31" s="404">
        <f t="shared" si="62"/>
        <v>1.6489376631401154E-4</v>
      </c>
      <c r="DP31" s="421">
        <v>2009</v>
      </c>
      <c r="DQ31" s="390">
        <f t="shared" si="19"/>
        <v>1.5524</v>
      </c>
      <c r="DR31" s="409">
        <f>'Preisindizes Strom 2023 Bas.''15'!AU31</f>
        <v>1.5657000000000001</v>
      </c>
      <c r="DS31" s="411">
        <f t="shared" si="63"/>
        <v>-3.33676887400155E-2</v>
      </c>
      <c r="DT31" s="359">
        <f t="shared" si="64"/>
        <v>-3.3531327840582437E-2</v>
      </c>
      <c r="DU31" s="404">
        <f t="shared" si="65"/>
        <v>1.6363910056693687E-4</v>
      </c>
      <c r="DV31" s="414">
        <f t="shared" si="66"/>
        <v>-1.330000000000009E-2</v>
      </c>
      <c r="DW31" s="458">
        <f t="shared" si="67"/>
        <v>-8.4946030529475802E-3</v>
      </c>
    </row>
    <row r="32" spans="1:127" x14ac:dyDescent="0.6">
      <c r="A32" s="233"/>
      <c r="B32" s="162">
        <v>2008</v>
      </c>
      <c r="C32" s="154">
        <f>VLOOKUP(B32,'Basisreihen Destatis 2023 B.''21'!$B$7:$I$95,2,FALSE)</f>
        <v>68.5</v>
      </c>
      <c r="D32" s="155"/>
      <c r="E32" s="155">
        <f t="shared" si="20"/>
        <v>68.5</v>
      </c>
      <c r="F32" s="155"/>
      <c r="G32" s="156">
        <f t="shared" si="68"/>
        <v>68.5</v>
      </c>
      <c r="H32" s="157">
        <f t="shared" si="21"/>
        <v>1.8540000000000001</v>
      </c>
      <c r="I32" s="163"/>
      <c r="J32" s="162">
        <v>2008</v>
      </c>
      <c r="K32" s="154">
        <f>VLOOKUP(J32,'Basisreihen Destatis 2023 B.''21'!$B$7:$I$95,3,FALSE)</f>
        <v>70.5</v>
      </c>
      <c r="L32" s="155"/>
      <c r="M32" s="155">
        <f t="shared" si="1"/>
        <v>70.5</v>
      </c>
      <c r="N32" s="155">
        <f>VLOOKUP(J32,'Basisreihen Destatis 2023 B.''21'!$B$7:$I$95,4,FALSE)</f>
        <v>92.6</v>
      </c>
      <c r="O32" s="155"/>
      <c r="P32" s="155">
        <f t="shared" si="2"/>
        <v>92.6</v>
      </c>
      <c r="Q32" s="156">
        <f t="shared" si="3"/>
        <v>77.099999999999994</v>
      </c>
      <c r="R32" s="157">
        <f t="shared" si="22"/>
        <v>1.6161000000000001</v>
      </c>
      <c r="S32" s="163"/>
      <c r="T32" s="162">
        <v>2008</v>
      </c>
      <c r="U32" s="154">
        <f>VLOOKUP(T32,'Basisreihen Destatis 2023 B.''21'!$B$7:$I$95,3,FALSE)</f>
        <v>70.5</v>
      </c>
      <c r="V32" s="155"/>
      <c r="W32" s="155">
        <f t="shared" si="4"/>
        <v>70.5</v>
      </c>
      <c r="X32" s="155">
        <f>VLOOKUP(T32,'Basisreihen Destatis 2023 B.''21'!$B$7:$I$90,4,FALSE)</f>
        <v>92.6</v>
      </c>
      <c r="Y32" s="155"/>
      <c r="Z32" s="155">
        <f t="shared" si="5"/>
        <v>92.6</v>
      </c>
      <c r="AA32" s="155">
        <f>VLOOKUP(T32,'Basisreihen Destatis 2023 B.''21'!$B$7:$I$95,5,FALSE)</f>
        <v>92.1</v>
      </c>
      <c r="AB32" s="155"/>
      <c r="AC32" s="155">
        <f t="shared" si="6"/>
        <v>92.1</v>
      </c>
      <c r="AD32" s="156">
        <f t="shared" si="7"/>
        <v>81.400000000000006</v>
      </c>
      <c r="AE32" s="157">
        <f t="shared" si="23"/>
        <v>1.5848</v>
      </c>
      <c r="AG32" s="162">
        <v>2008</v>
      </c>
      <c r="AH32" s="154">
        <f>VLOOKUP(AG32,'Basisreihen Destatis 2023 B.''21'!$B$7:$I$95,3,FALSE)</f>
        <v>70.5</v>
      </c>
      <c r="AI32" s="155"/>
      <c r="AJ32" s="155">
        <f t="shared" si="8"/>
        <v>70.5</v>
      </c>
      <c r="AK32" s="155">
        <f>VLOOKUP(AG32,'Basisreihen Destatis 2023 B.''21'!$B$7:$I$95,6,FALSE)</f>
        <v>86.9</v>
      </c>
      <c r="AL32" s="155"/>
      <c r="AM32" s="155">
        <f t="shared" si="9"/>
        <v>86.9</v>
      </c>
      <c r="AN32" s="156">
        <f t="shared" si="10"/>
        <v>81.2</v>
      </c>
      <c r="AO32" s="157">
        <f t="shared" si="24"/>
        <v>1.5873999999999999</v>
      </c>
      <c r="AQ32" s="162">
        <v>2008</v>
      </c>
      <c r="AR32" s="154">
        <f>VLOOKUP(AQ32,'Basisreihen Destatis 2023 B.''21'!$B$7:$I$95,6,FALSE)</f>
        <v>86.9</v>
      </c>
      <c r="AS32" s="155"/>
      <c r="AT32" s="156">
        <f t="shared" si="11"/>
        <v>86.9</v>
      </c>
      <c r="AU32" s="157">
        <f t="shared" si="25"/>
        <v>1.5005999999999999</v>
      </c>
      <c r="AW32" s="399">
        <v>2008</v>
      </c>
      <c r="AX32" s="383">
        <f t="shared" si="26"/>
        <v>68.5</v>
      </c>
      <c r="AY32" s="400">
        <f>'Preisindizes Strom 2023 Bas.''15'!G32</f>
        <v>87.8</v>
      </c>
      <c r="AZ32" s="359">
        <f t="shared" si="27"/>
        <v>3.6308623298033416E-2</v>
      </c>
      <c r="BA32" s="359">
        <f t="shared" si="28"/>
        <v>3.7825059101654901E-2</v>
      </c>
      <c r="BB32" s="380">
        <f t="shared" si="29"/>
        <v>-1.5164358036214853E-3</v>
      </c>
      <c r="BD32" s="399">
        <v>2008</v>
      </c>
      <c r="BE32" s="383">
        <f t="shared" si="30"/>
        <v>1.8540000000000001</v>
      </c>
      <c r="BF32" s="383">
        <f>'Preisindizes Strom 2023 Bas.''15'!H32</f>
        <v>1.8531</v>
      </c>
      <c r="BG32" s="359">
        <f t="shared" si="31"/>
        <v>3.6299892125134736E-2</v>
      </c>
      <c r="BH32" s="359">
        <f t="shared" si="32"/>
        <v>3.7828503588581253E-2</v>
      </c>
      <c r="BI32" s="360">
        <f t="shared" si="33"/>
        <v>-1.5286114634465164E-3</v>
      </c>
      <c r="BJ32" s="446">
        <f t="shared" si="34"/>
        <v>9.0000000000012292E-4</v>
      </c>
      <c r="BK32" s="380">
        <f t="shared" si="35"/>
        <v>4.8567265662957659E-4</v>
      </c>
      <c r="BM32" s="399">
        <v>2008</v>
      </c>
      <c r="BN32" s="383">
        <f t="shared" si="12"/>
        <v>77.099999999999994</v>
      </c>
      <c r="BO32" s="383">
        <f>'Preisindizes Strom 2023 Bas.''15'!Q32</f>
        <v>91.9</v>
      </c>
      <c r="BP32" s="359">
        <f t="shared" si="36"/>
        <v>6.5274151436032213E-3</v>
      </c>
      <c r="BQ32" s="359">
        <f t="shared" si="37"/>
        <v>8.7815587266741879E-3</v>
      </c>
      <c r="BR32" s="380">
        <f t="shared" si="38"/>
        <v>-2.2541435830709666E-3</v>
      </c>
      <c r="BT32" s="399">
        <v>2008</v>
      </c>
      <c r="BU32" s="383">
        <f t="shared" si="13"/>
        <v>1.6161000000000001</v>
      </c>
      <c r="BV32" s="383">
        <f>'Preisindizes Strom 2023 Bas.''15'!R32</f>
        <v>1.6397999999999999</v>
      </c>
      <c r="BW32" s="359">
        <f t="shared" si="39"/>
        <v>6.4971227028030043E-3</v>
      </c>
      <c r="BX32" s="359">
        <f t="shared" si="40"/>
        <v>8.7815587266739659E-3</v>
      </c>
      <c r="BY32" s="359">
        <f t="shared" si="41"/>
        <v>-2.2844360238709616E-3</v>
      </c>
      <c r="BZ32" s="444">
        <f t="shared" si="42"/>
        <v>-2.3699999999999832E-2</v>
      </c>
      <c r="CA32" s="380">
        <f t="shared" si="43"/>
        <v>-1.4452982070984111E-2</v>
      </c>
      <c r="CC32" s="399">
        <v>2008</v>
      </c>
      <c r="CD32" s="383">
        <f t="shared" si="14"/>
        <v>81.400000000000006</v>
      </c>
      <c r="CE32" s="383">
        <f>'Preisindizes Strom 2023 Bas.''15'!AD32</f>
        <v>96.5</v>
      </c>
      <c r="CF32" s="359">
        <f t="shared" si="44"/>
        <v>3.03797468354432E-2</v>
      </c>
      <c r="CG32" s="359">
        <f t="shared" si="45"/>
        <v>3.0982905982906095E-2</v>
      </c>
      <c r="CH32" s="380">
        <f t="shared" si="46"/>
        <v>-6.0315914746289501E-4</v>
      </c>
      <c r="CJ32" s="399">
        <v>2008</v>
      </c>
      <c r="CK32" s="383">
        <f t="shared" si="15"/>
        <v>1.5848</v>
      </c>
      <c r="CL32" s="383">
        <f>'Preisindizes Strom 2023 Bas.''15'!AE32</f>
        <v>1.5959000000000001</v>
      </c>
      <c r="CM32" s="359">
        <f t="shared" si="47"/>
        <v>3.0350832912670489E-2</v>
      </c>
      <c r="CN32" s="359">
        <f t="shared" si="48"/>
        <v>3.0954320446143102E-2</v>
      </c>
      <c r="CO32" s="359">
        <f t="shared" si="49"/>
        <v>-6.0348753347261308E-4</v>
      </c>
      <c r="CP32" s="444">
        <f t="shared" si="50"/>
        <v>-1.110000000000011E-2</v>
      </c>
      <c r="CQ32" s="380">
        <f t="shared" si="51"/>
        <v>-6.955323015226611E-3</v>
      </c>
      <c r="CS32" s="399">
        <v>2008</v>
      </c>
      <c r="CT32" s="383">
        <f t="shared" si="16"/>
        <v>81.2</v>
      </c>
      <c r="CU32" s="383">
        <f>'Preisindizes Strom 2023 Bas.''15'!AN32</f>
        <v>95.1</v>
      </c>
      <c r="CV32" s="359">
        <f t="shared" si="52"/>
        <v>4.5045045045045029E-2</v>
      </c>
      <c r="CW32" s="359">
        <f t="shared" si="53"/>
        <v>4.3907793633369829E-2</v>
      </c>
      <c r="CX32" s="380">
        <f t="shared" si="54"/>
        <v>1.1372514116751997E-3</v>
      </c>
      <c r="CZ32" s="399">
        <v>2008</v>
      </c>
      <c r="DA32" s="383">
        <f t="shared" si="17"/>
        <v>1.5873999999999999</v>
      </c>
      <c r="DB32" s="383">
        <f>'Preisindizes Strom 2023 Bas.''15'!AO32</f>
        <v>1.6046</v>
      </c>
      <c r="DC32" s="359">
        <f t="shared" si="55"/>
        <v>4.5042207383142241E-2</v>
      </c>
      <c r="DD32" s="359">
        <f t="shared" si="56"/>
        <v>4.3936183472516488E-2</v>
      </c>
      <c r="DE32" s="359">
        <f t="shared" si="57"/>
        <v>1.106023910625753E-3</v>
      </c>
      <c r="DF32" s="444">
        <f t="shared" si="58"/>
        <v>-1.7200000000000104E-2</v>
      </c>
      <c r="DG32" s="380">
        <f t="shared" si="59"/>
        <v>-1.0719182350741652E-2</v>
      </c>
      <c r="DI32" s="421">
        <v>2008</v>
      </c>
      <c r="DJ32" s="390">
        <f t="shared" si="18"/>
        <v>86.9</v>
      </c>
      <c r="DK32" s="409">
        <f>'Preisindizes Strom 2023 Bas.''15'!AT32</f>
        <v>98.4</v>
      </c>
      <c r="DL32" s="411">
        <f t="shared" si="60"/>
        <v>5.0785973397823536E-2</v>
      </c>
      <c r="DM32" s="359">
        <f t="shared" si="61"/>
        <v>5.1282051282051322E-2</v>
      </c>
      <c r="DN32" s="404">
        <f t="shared" si="62"/>
        <v>-4.9607788422778576E-4</v>
      </c>
      <c r="DP32" s="421">
        <v>2008</v>
      </c>
      <c r="DQ32" s="390">
        <f t="shared" si="19"/>
        <v>1.5005999999999999</v>
      </c>
      <c r="DR32" s="409">
        <f>'Preisindizes Strom 2023 Bas.''15'!AU32</f>
        <v>1.5132000000000001</v>
      </c>
      <c r="DS32" s="411">
        <f t="shared" si="63"/>
        <v>5.07796881247502E-2</v>
      </c>
      <c r="DT32" s="359">
        <f t="shared" si="64"/>
        <v>5.12820512820511E-2</v>
      </c>
      <c r="DU32" s="404">
        <f t="shared" si="65"/>
        <v>-5.023631573009002E-4</v>
      </c>
      <c r="DV32" s="414">
        <f t="shared" si="66"/>
        <v>-1.2600000000000167E-2</v>
      </c>
      <c r="DW32" s="458">
        <f t="shared" si="67"/>
        <v>-8.3267248215702638E-3</v>
      </c>
    </row>
    <row r="33" spans="1:127" x14ac:dyDescent="0.6">
      <c r="A33" s="233"/>
      <c r="B33" s="162">
        <v>2007</v>
      </c>
      <c r="C33" s="154">
        <f>VLOOKUP(B33,'Basisreihen Destatis 2023 B.''21'!$B$7:$I$95,2,FALSE)</f>
        <v>66.099999999999994</v>
      </c>
      <c r="D33" s="155"/>
      <c r="E33" s="155">
        <f t="shared" si="20"/>
        <v>66.099999999999994</v>
      </c>
      <c r="F33" s="155"/>
      <c r="G33" s="156">
        <f t="shared" si="68"/>
        <v>66.099999999999994</v>
      </c>
      <c r="H33" s="157">
        <f t="shared" si="21"/>
        <v>1.9213</v>
      </c>
      <c r="I33" s="163"/>
      <c r="J33" s="162">
        <v>2007</v>
      </c>
      <c r="K33" s="154">
        <f>VLOOKUP(J33,'Basisreihen Destatis 2023 B.''21'!$B$7:$I$95,3,FALSE)</f>
        <v>68.400000000000006</v>
      </c>
      <c r="L33" s="155"/>
      <c r="M33" s="155">
        <f t="shared" si="1"/>
        <v>68.400000000000006</v>
      </c>
      <c r="N33" s="155">
        <f>VLOOKUP(J33,'Basisreihen Destatis 2023 B.''21'!$B$7:$I$95,4,FALSE)</f>
        <v>95.8</v>
      </c>
      <c r="O33" s="155"/>
      <c r="P33" s="155">
        <f t="shared" si="2"/>
        <v>95.8</v>
      </c>
      <c r="Q33" s="156">
        <f t="shared" si="3"/>
        <v>76.599999999999994</v>
      </c>
      <c r="R33" s="157">
        <f t="shared" si="22"/>
        <v>1.6266</v>
      </c>
      <c r="S33" s="163"/>
      <c r="T33" s="162">
        <v>2007</v>
      </c>
      <c r="U33" s="154">
        <f>VLOOKUP(T33,'Basisreihen Destatis 2023 B.''21'!$B$7:$I$95,3,FALSE)</f>
        <v>68.400000000000006</v>
      </c>
      <c r="V33" s="155"/>
      <c r="W33" s="155">
        <f t="shared" si="4"/>
        <v>68.400000000000006</v>
      </c>
      <c r="X33" s="155">
        <f>VLOOKUP(T33,'Basisreihen Destatis 2023 B.''21'!$B$7:$I$90,4,FALSE)</f>
        <v>95.8</v>
      </c>
      <c r="Y33" s="155"/>
      <c r="Z33" s="155">
        <f t="shared" si="5"/>
        <v>95.8</v>
      </c>
      <c r="AA33" s="155">
        <f>VLOOKUP(T33,'Basisreihen Destatis 2023 B.''21'!$B$7:$I$95,5,FALSE)</f>
        <v>86.9</v>
      </c>
      <c r="AB33" s="155"/>
      <c r="AC33" s="155">
        <f t="shared" si="6"/>
        <v>86.9</v>
      </c>
      <c r="AD33" s="156">
        <f t="shared" si="7"/>
        <v>79</v>
      </c>
      <c r="AE33" s="157">
        <f t="shared" si="23"/>
        <v>1.6329</v>
      </c>
      <c r="AG33" s="162">
        <v>2007</v>
      </c>
      <c r="AH33" s="154">
        <f>VLOOKUP(AG33,'Basisreihen Destatis 2023 B.''21'!$B$7:$I$95,3,FALSE)</f>
        <v>68.400000000000006</v>
      </c>
      <c r="AI33" s="155"/>
      <c r="AJ33" s="155">
        <f t="shared" si="8"/>
        <v>68.400000000000006</v>
      </c>
      <c r="AK33" s="155">
        <f>VLOOKUP(AG33,'Basisreihen Destatis 2023 B.''21'!$B$7:$I$95,6,FALSE)</f>
        <v>82.7</v>
      </c>
      <c r="AL33" s="155"/>
      <c r="AM33" s="155">
        <f t="shared" si="9"/>
        <v>82.7</v>
      </c>
      <c r="AN33" s="156">
        <f t="shared" si="10"/>
        <v>77.7</v>
      </c>
      <c r="AO33" s="157">
        <f t="shared" si="24"/>
        <v>1.6589</v>
      </c>
      <c r="AQ33" s="162">
        <v>2007</v>
      </c>
      <c r="AR33" s="154">
        <f>VLOOKUP(AQ33,'Basisreihen Destatis 2023 B.''21'!$B$7:$I$95,6,FALSE)</f>
        <v>82.7</v>
      </c>
      <c r="AS33" s="155"/>
      <c r="AT33" s="156">
        <f t="shared" si="11"/>
        <v>82.7</v>
      </c>
      <c r="AU33" s="157">
        <f t="shared" si="25"/>
        <v>1.5768</v>
      </c>
      <c r="AW33" s="399">
        <v>2007</v>
      </c>
      <c r="AX33" s="383">
        <f t="shared" si="26"/>
        <v>66.099999999999994</v>
      </c>
      <c r="AY33" s="400">
        <f>'Preisindizes Strom 2023 Bas.''15'!G33</f>
        <v>84.6</v>
      </c>
      <c r="AZ33" s="359">
        <f t="shared" si="27"/>
        <v>4.4233807266982561E-2</v>
      </c>
      <c r="BA33" s="359">
        <f t="shared" si="28"/>
        <v>4.3156596794081459E-2</v>
      </c>
      <c r="BB33" s="380">
        <f t="shared" si="29"/>
        <v>1.0772104729011023E-3</v>
      </c>
      <c r="BD33" s="399">
        <v>2007</v>
      </c>
      <c r="BE33" s="383">
        <f t="shared" si="30"/>
        <v>1.9213</v>
      </c>
      <c r="BF33" s="383">
        <f>'Preisindizes Strom 2023 Bas.''15'!H33</f>
        <v>1.9232</v>
      </c>
      <c r="BG33" s="359">
        <f t="shared" si="31"/>
        <v>4.4240878571800257E-2</v>
      </c>
      <c r="BH33" s="359">
        <f t="shared" si="32"/>
        <v>4.3157237936772175E-2</v>
      </c>
      <c r="BI33" s="360">
        <f t="shared" si="33"/>
        <v>1.0836406350280825E-3</v>
      </c>
      <c r="BJ33" s="446">
        <f t="shared" si="34"/>
        <v>-1.9000000000000128E-3</v>
      </c>
      <c r="BK33" s="380">
        <f t="shared" si="35"/>
        <v>-9.8793677204656039E-4</v>
      </c>
      <c r="BM33" s="399">
        <v>2007</v>
      </c>
      <c r="BN33" s="383">
        <f t="shared" si="12"/>
        <v>76.599999999999994</v>
      </c>
      <c r="BO33" s="383">
        <f>'Preisindizes Strom 2023 Bas.''15'!Q33</f>
        <v>91.1</v>
      </c>
      <c r="BP33" s="359">
        <f t="shared" si="36"/>
        <v>2.6809651474530849E-2</v>
      </c>
      <c r="BQ33" s="359">
        <f t="shared" si="37"/>
        <v>2.8216704288938965E-2</v>
      </c>
      <c r="BR33" s="380">
        <f t="shared" si="38"/>
        <v>-1.4070528144081162E-3</v>
      </c>
      <c r="BT33" s="399">
        <v>2007</v>
      </c>
      <c r="BU33" s="383">
        <f t="shared" si="13"/>
        <v>1.6266</v>
      </c>
      <c r="BV33" s="383">
        <f>'Preisindizes Strom 2023 Bas.''15'!R33</f>
        <v>1.6541999999999999</v>
      </c>
      <c r="BW33" s="359">
        <f t="shared" si="39"/>
        <v>2.6804377228574872E-2</v>
      </c>
      <c r="BX33" s="359">
        <f t="shared" si="40"/>
        <v>2.8231169145206181E-2</v>
      </c>
      <c r="BY33" s="359">
        <f t="shared" si="41"/>
        <v>-1.4267919166313092E-3</v>
      </c>
      <c r="BZ33" s="444">
        <f t="shared" si="42"/>
        <v>-2.7599999999999847E-2</v>
      </c>
      <c r="CA33" s="380">
        <f t="shared" si="43"/>
        <v>-1.6684802321363712E-2</v>
      </c>
      <c r="CC33" s="399">
        <v>2007</v>
      </c>
      <c r="CD33" s="383">
        <f t="shared" si="14"/>
        <v>79</v>
      </c>
      <c r="CE33" s="383">
        <f>'Preisindizes Strom 2023 Bas.''15'!AD33</f>
        <v>93.6</v>
      </c>
      <c r="CF33" s="359">
        <f t="shared" si="44"/>
        <v>4.3593130779392197E-2</v>
      </c>
      <c r="CG33" s="359">
        <f t="shared" si="45"/>
        <v>4.3478260869565188E-2</v>
      </c>
      <c r="CH33" s="380">
        <f t="shared" si="46"/>
        <v>1.1486990982700895E-4</v>
      </c>
      <c r="CJ33" s="399">
        <v>2007</v>
      </c>
      <c r="CK33" s="383">
        <f t="shared" si="15"/>
        <v>1.6329</v>
      </c>
      <c r="CL33" s="383">
        <f>'Preisindizes Strom 2023 Bas.''15'!AE33</f>
        <v>1.6453</v>
      </c>
      <c r="CM33" s="359">
        <f t="shared" si="47"/>
        <v>4.3603404984996041E-2</v>
      </c>
      <c r="CN33" s="359">
        <f t="shared" si="48"/>
        <v>4.3457120282015538E-2</v>
      </c>
      <c r="CO33" s="359">
        <f t="shared" si="49"/>
        <v>1.4628470298050367E-4</v>
      </c>
      <c r="CP33" s="444">
        <f t="shared" si="50"/>
        <v>-1.2399999999999967E-2</v>
      </c>
      <c r="CQ33" s="380">
        <f t="shared" si="51"/>
        <v>-7.5366194614964188E-3</v>
      </c>
      <c r="CS33" s="399">
        <v>2007</v>
      </c>
      <c r="CT33" s="383">
        <f t="shared" si="16"/>
        <v>77.7</v>
      </c>
      <c r="CU33" s="383">
        <f>'Preisindizes Strom 2023 Bas.''15'!AN33</f>
        <v>91.1</v>
      </c>
      <c r="CV33" s="359">
        <f t="shared" si="52"/>
        <v>1.8348623853211121E-2</v>
      </c>
      <c r="CW33" s="359">
        <f t="shared" si="53"/>
        <v>1.787709497206702E-2</v>
      </c>
      <c r="CX33" s="380">
        <f t="shared" si="54"/>
        <v>4.7152888114410096E-4</v>
      </c>
      <c r="CZ33" s="399">
        <v>2007</v>
      </c>
      <c r="DA33" s="383">
        <f t="shared" si="17"/>
        <v>1.6589</v>
      </c>
      <c r="DB33" s="383">
        <f>'Preisindizes Strom 2023 Bas.''15'!AO33</f>
        <v>1.6751</v>
      </c>
      <c r="DC33" s="359">
        <f t="shared" si="55"/>
        <v>1.8385677256012922E-2</v>
      </c>
      <c r="DD33" s="359">
        <f t="shared" si="56"/>
        <v>1.7849680616082608E-2</v>
      </c>
      <c r="DE33" s="359">
        <f t="shared" si="57"/>
        <v>5.3599663993031399E-4</v>
      </c>
      <c r="DF33" s="444">
        <f t="shared" si="58"/>
        <v>-1.6199999999999992E-2</v>
      </c>
      <c r="DG33" s="380">
        <f t="shared" si="59"/>
        <v>-9.671064414064845E-3</v>
      </c>
      <c r="DI33" s="421">
        <v>2007</v>
      </c>
      <c r="DJ33" s="390">
        <f t="shared" si="18"/>
        <v>82.7</v>
      </c>
      <c r="DK33" s="409">
        <f>'Preisindizes Strom 2023 Bas.''15'!AT33</f>
        <v>93.6</v>
      </c>
      <c r="DL33" s="411">
        <f t="shared" si="60"/>
        <v>1.2239902080783294E-2</v>
      </c>
      <c r="DM33" s="359">
        <f t="shared" si="61"/>
        <v>1.189189189189177E-2</v>
      </c>
      <c r="DN33" s="404">
        <f t="shared" si="62"/>
        <v>3.4801018889152324E-4</v>
      </c>
      <c r="DP33" s="421">
        <v>2007</v>
      </c>
      <c r="DQ33" s="390">
        <f t="shared" si="19"/>
        <v>1.5768</v>
      </c>
      <c r="DR33" s="409">
        <f>'Preisindizes Strom 2023 Bas.''15'!AU33</f>
        <v>1.5908</v>
      </c>
      <c r="DS33" s="411">
        <f t="shared" si="63"/>
        <v>1.2239979705733095E-2</v>
      </c>
      <c r="DT33" s="359">
        <f t="shared" si="64"/>
        <v>1.1880814684435359E-2</v>
      </c>
      <c r="DU33" s="404">
        <f t="shared" si="65"/>
        <v>3.5916502129773598E-4</v>
      </c>
      <c r="DV33" s="414">
        <f t="shared" si="66"/>
        <v>-1.4000000000000012E-2</v>
      </c>
      <c r="DW33" s="458">
        <f t="shared" si="67"/>
        <v>-8.8006034699522617E-3</v>
      </c>
    </row>
    <row r="34" spans="1:127" x14ac:dyDescent="0.6">
      <c r="A34" s="233"/>
      <c r="B34" s="162">
        <v>2006</v>
      </c>
      <c r="C34" s="154">
        <f>VLOOKUP(B34,'Basisreihen Destatis 2023 B.''21'!$B$7:$I$95,2,FALSE)</f>
        <v>63.3</v>
      </c>
      <c r="D34" s="155"/>
      <c r="E34" s="155">
        <f t="shared" si="20"/>
        <v>63.3</v>
      </c>
      <c r="F34" s="155"/>
      <c r="G34" s="156">
        <f t="shared" si="68"/>
        <v>63.3</v>
      </c>
      <c r="H34" s="157">
        <f t="shared" si="21"/>
        <v>2.0063</v>
      </c>
      <c r="I34" s="163"/>
      <c r="J34" s="162">
        <v>2006</v>
      </c>
      <c r="K34" s="154">
        <f>VLOOKUP(J34,'Basisreihen Destatis 2023 B.''21'!$B$7:$I$95,3,FALSE)</f>
        <v>66.400000000000006</v>
      </c>
      <c r="L34" s="155"/>
      <c r="M34" s="155">
        <f t="shared" si="1"/>
        <v>66.400000000000006</v>
      </c>
      <c r="N34" s="155">
        <f>VLOOKUP(J34,'Basisreihen Destatis 2023 B.''21'!$B$7:$I$95,4,FALSE)</f>
        <v>93.7</v>
      </c>
      <c r="O34" s="155"/>
      <c r="P34" s="155">
        <f t="shared" si="2"/>
        <v>93.7</v>
      </c>
      <c r="Q34" s="156">
        <f t="shared" si="3"/>
        <v>74.599999999999994</v>
      </c>
      <c r="R34" s="157">
        <f t="shared" si="22"/>
        <v>1.6701999999999999</v>
      </c>
      <c r="S34" s="163"/>
      <c r="T34" s="162">
        <v>2006</v>
      </c>
      <c r="U34" s="154">
        <f>VLOOKUP(T34,'Basisreihen Destatis 2023 B.''21'!$B$7:$I$95,3,FALSE)</f>
        <v>66.400000000000006</v>
      </c>
      <c r="V34" s="155"/>
      <c r="W34" s="155">
        <f t="shared" si="4"/>
        <v>66.400000000000006</v>
      </c>
      <c r="X34" s="155">
        <f>VLOOKUP(T34,'Basisreihen Destatis 2023 B.''21'!$B$7:$I$90,4,FALSE)</f>
        <v>93.7</v>
      </c>
      <c r="Y34" s="155"/>
      <c r="Z34" s="155">
        <f t="shared" si="5"/>
        <v>93.7</v>
      </c>
      <c r="AA34" s="155">
        <f>VLOOKUP(T34,'Basisreihen Destatis 2023 B.''21'!$B$7:$I$95,5,FALSE)</f>
        <v>81.2</v>
      </c>
      <c r="AB34" s="155"/>
      <c r="AC34" s="155">
        <f t="shared" si="6"/>
        <v>81.2</v>
      </c>
      <c r="AD34" s="156">
        <f t="shared" si="7"/>
        <v>75.7</v>
      </c>
      <c r="AE34" s="157">
        <f t="shared" si="23"/>
        <v>1.7040999999999999</v>
      </c>
      <c r="AG34" s="162">
        <v>2006</v>
      </c>
      <c r="AH34" s="154">
        <f>VLOOKUP(AG34,'Basisreihen Destatis 2023 B.''21'!$B$7:$I$95,3,FALSE)</f>
        <v>66.400000000000006</v>
      </c>
      <c r="AI34" s="155"/>
      <c r="AJ34" s="155">
        <f t="shared" si="8"/>
        <v>66.400000000000006</v>
      </c>
      <c r="AK34" s="155">
        <f>VLOOKUP(AG34,'Basisreihen Destatis 2023 B.''21'!$B$7:$I$95,6,FALSE)</f>
        <v>81.7</v>
      </c>
      <c r="AL34" s="155"/>
      <c r="AM34" s="155">
        <f t="shared" si="9"/>
        <v>81.7</v>
      </c>
      <c r="AN34" s="156">
        <f t="shared" si="10"/>
        <v>76.3</v>
      </c>
      <c r="AO34" s="157">
        <f t="shared" si="24"/>
        <v>1.6894</v>
      </c>
      <c r="AQ34" s="162">
        <v>2006</v>
      </c>
      <c r="AR34" s="154">
        <f>VLOOKUP(AQ34,'Basisreihen Destatis 2023 B.''21'!$B$7:$I$95,6,FALSE)</f>
        <v>81.7</v>
      </c>
      <c r="AS34" s="155"/>
      <c r="AT34" s="156">
        <f t="shared" si="11"/>
        <v>81.7</v>
      </c>
      <c r="AU34" s="157">
        <f t="shared" si="25"/>
        <v>1.5961000000000001</v>
      </c>
      <c r="AW34" s="399">
        <v>2006</v>
      </c>
      <c r="AX34" s="383">
        <f t="shared" si="26"/>
        <v>63.3</v>
      </c>
      <c r="AY34" s="400">
        <f>'Preisindizes Strom 2023 Bas.''15'!G34</f>
        <v>81.099999999999994</v>
      </c>
      <c r="AZ34" s="359">
        <f t="shared" si="27"/>
        <v>2.2617124394184174E-2</v>
      </c>
      <c r="BA34" s="359">
        <f t="shared" si="28"/>
        <v>2.3989898989898784E-2</v>
      </c>
      <c r="BB34" s="380">
        <f t="shared" si="29"/>
        <v>-1.3727745957146098E-3</v>
      </c>
      <c r="BD34" s="399">
        <v>2006</v>
      </c>
      <c r="BE34" s="383">
        <f t="shared" si="30"/>
        <v>2.0063</v>
      </c>
      <c r="BF34" s="383">
        <f>'Preisindizes Strom 2023 Bas.''15'!H34</f>
        <v>2.0062000000000002</v>
      </c>
      <c r="BG34" s="359">
        <f t="shared" si="31"/>
        <v>2.2628719533469566E-2</v>
      </c>
      <c r="BH34" s="359">
        <f t="shared" si="32"/>
        <v>2.3975675406240571E-2</v>
      </c>
      <c r="BI34" s="360">
        <f t="shared" si="33"/>
        <v>-1.3469558727710051E-3</v>
      </c>
      <c r="BJ34" s="446">
        <f t="shared" si="34"/>
        <v>9.9999999999766942E-5</v>
      </c>
      <c r="BK34" s="380">
        <f t="shared" si="35"/>
        <v>4.9845479014987149E-5</v>
      </c>
      <c r="BM34" s="399">
        <v>2006</v>
      </c>
      <c r="BN34" s="383">
        <f t="shared" si="12"/>
        <v>74.599999999999994</v>
      </c>
      <c r="BO34" s="383">
        <f>'Preisindizes Strom 2023 Bas.''15'!Q34</f>
        <v>88.6</v>
      </c>
      <c r="BP34" s="359">
        <f t="shared" si="36"/>
        <v>3.8997214484679521E-2</v>
      </c>
      <c r="BQ34" s="359">
        <f t="shared" si="37"/>
        <v>3.7470725995315979E-2</v>
      </c>
      <c r="BR34" s="380">
        <f t="shared" si="38"/>
        <v>1.5264884893635422E-3</v>
      </c>
      <c r="BT34" s="399">
        <v>2006</v>
      </c>
      <c r="BU34" s="383">
        <f t="shared" si="13"/>
        <v>1.6701999999999999</v>
      </c>
      <c r="BV34" s="383">
        <f>'Preisindizes Strom 2023 Bas.''15'!R34</f>
        <v>1.7009000000000001</v>
      </c>
      <c r="BW34" s="359">
        <f t="shared" si="39"/>
        <v>3.9037241048976323E-2</v>
      </c>
      <c r="BX34" s="359">
        <f t="shared" si="40"/>
        <v>3.7450761361631946E-2</v>
      </c>
      <c r="BY34" s="359">
        <f t="shared" si="41"/>
        <v>1.5864796873443776E-3</v>
      </c>
      <c r="BZ34" s="444">
        <f t="shared" si="42"/>
        <v>-3.0700000000000172E-2</v>
      </c>
      <c r="CA34" s="380">
        <f t="shared" si="43"/>
        <v>-1.8049268034570076E-2</v>
      </c>
      <c r="CC34" s="399">
        <v>2006</v>
      </c>
      <c r="CD34" s="383">
        <f t="shared" si="14"/>
        <v>75.7</v>
      </c>
      <c r="CE34" s="383">
        <f>'Preisindizes Strom 2023 Bas.''15'!AD34</f>
        <v>89.7</v>
      </c>
      <c r="CF34" s="359">
        <f t="shared" si="44"/>
        <v>2.5745257452574499E-2</v>
      </c>
      <c r="CG34" s="359">
        <f t="shared" si="45"/>
        <v>2.5142857142857133E-2</v>
      </c>
      <c r="CH34" s="380">
        <f t="shared" si="46"/>
        <v>6.024003097173658E-4</v>
      </c>
      <c r="CJ34" s="399">
        <v>2006</v>
      </c>
      <c r="CK34" s="383">
        <f t="shared" si="15"/>
        <v>1.7040999999999999</v>
      </c>
      <c r="CL34" s="383">
        <f>'Preisindizes Strom 2023 Bas.''15'!AE34</f>
        <v>1.7168000000000001</v>
      </c>
      <c r="CM34" s="359">
        <f t="shared" si="47"/>
        <v>2.5761398978933148E-2</v>
      </c>
      <c r="CN34" s="359">
        <f t="shared" si="48"/>
        <v>2.5163094128611396E-2</v>
      </c>
      <c r="CO34" s="359">
        <f t="shared" si="49"/>
        <v>5.983048503217514E-4</v>
      </c>
      <c r="CP34" s="444">
        <f t="shared" si="50"/>
        <v>-1.2700000000000156E-2</v>
      </c>
      <c r="CQ34" s="380">
        <f t="shared" si="51"/>
        <v>-7.3974836905872365E-3</v>
      </c>
      <c r="CS34" s="399">
        <v>2006</v>
      </c>
      <c r="CT34" s="383">
        <f t="shared" si="16"/>
        <v>76.3</v>
      </c>
      <c r="CU34" s="383">
        <f>'Preisindizes Strom 2023 Bas.''15'!AN34</f>
        <v>89.5</v>
      </c>
      <c r="CV34" s="359">
        <f t="shared" si="52"/>
        <v>4.3775649794801641E-2</v>
      </c>
      <c r="CW34" s="359">
        <f t="shared" si="53"/>
        <v>4.4340723453909048E-2</v>
      </c>
      <c r="CX34" s="380">
        <f t="shared" si="54"/>
        <v>-5.6507365910740681E-4</v>
      </c>
      <c r="CZ34" s="399">
        <v>2006</v>
      </c>
      <c r="DA34" s="383">
        <f t="shared" si="17"/>
        <v>1.6894</v>
      </c>
      <c r="DB34" s="383">
        <f>'Preisindizes Strom 2023 Bas.''15'!AO34</f>
        <v>1.7050000000000001</v>
      </c>
      <c r="DC34" s="359">
        <f t="shared" si="55"/>
        <v>4.3743340831064348E-2</v>
      </c>
      <c r="DD34" s="359">
        <f t="shared" si="56"/>
        <v>4.4340175953079042E-2</v>
      </c>
      <c r="DE34" s="359">
        <f t="shared" si="57"/>
        <v>-5.9683512201469391E-4</v>
      </c>
      <c r="DF34" s="444">
        <f t="shared" si="58"/>
        <v>-1.5600000000000058E-2</v>
      </c>
      <c r="DG34" s="380">
        <f t="shared" si="59"/>
        <v>-9.149560117302058E-3</v>
      </c>
      <c r="DI34" s="421">
        <v>2006</v>
      </c>
      <c r="DJ34" s="390">
        <f t="shared" si="18"/>
        <v>81.7</v>
      </c>
      <c r="DK34" s="409">
        <f>'Preisindizes Strom 2023 Bas.''15'!AT34</f>
        <v>92.5</v>
      </c>
      <c r="DL34" s="411">
        <f t="shared" si="60"/>
        <v>5.2835051546391787E-2</v>
      </c>
      <c r="DM34" s="359">
        <f t="shared" si="61"/>
        <v>5.3530751708428248E-2</v>
      </c>
      <c r="DN34" s="404">
        <f t="shared" si="62"/>
        <v>-6.9570016203646112E-4</v>
      </c>
      <c r="DP34" s="421">
        <v>2006</v>
      </c>
      <c r="DQ34" s="390">
        <f t="shared" si="19"/>
        <v>1.5961000000000001</v>
      </c>
      <c r="DR34" s="409">
        <f>'Preisindizes Strom 2023 Bas.''15'!AU34</f>
        <v>1.6096999999999999</v>
      </c>
      <c r="DS34" s="411">
        <f t="shared" si="63"/>
        <v>5.2816239583985958E-2</v>
      </c>
      <c r="DT34" s="359">
        <f t="shared" si="64"/>
        <v>5.3550350997080276E-2</v>
      </c>
      <c r="DU34" s="404">
        <f t="shared" si="65"/>
        <v>-7.3411141309431827E-4</v>
      </c>
      <c r="DV34" s="414">
        <f t="shared" si="66"/>
        <v>-1.3599999999999834E-2</v>
      </c>
      <c r="DW34" s="458">
        <f t="shared" si="67"/>
        <v>-8.4487792756413604E-3</v>
      </c>
    </row>
    <row r="35" spans="1:127" x14ac:dyDescent="0.6">
      <c r="A35" s="233"/>
      <c r="B35" s="162">
        <v>2005</v>
      </c>
      <c r="C35" s="154">
        <f>VLOOKUP(B35,'Basisreihen Destatis 2023 B.''21'!$B$7:$I$95,2,FALSE)</f>
        <v>61.9</v>
      </c>
      <c r="D35" s="155"/>
      <c r="E35" s="155">
        <f t="shared" si="20"/>
        <v>61.9</v>
      </c>
      <c r="F35" s="155"/>
      <c r="G35" s="156">
        <f t="shared" si="68"/>
        <v>61.9</v>
      </c>
      <c r="H35" s="157">
        <f t="shared" si="21"/>
        <v>2.0516999999999999</v>
      </c>
      <c r="I35" s="163"/>
      <c r="J35" s="162">
        <v>2005</v>
      </c>
      <c r="K35" s="154">
        <f>VLOOKUP(J35,'Basisreihen Destatis 2023 B.''21'!$B$7:$I$95,3,FALSE)</f>
        <v>64.8</v>
      </c>
      <c r="L35" s="155"/>
      <c r="M35" s="155">
        <f t="shared" si="1"/>
        <v>64.8</v>
      </c>
      <c r="N35" s="155">
        <f>VLOOKUP(J35,'Basisreihen Destatis 2023 B.''21'!$B$7:$I$95,4,FALSE)</f>
        <v>88</v>
      </c>
      <c r="O35" s="155"/>
      <c r="P35" s="155">
        <f t="shared" si="2"/>
        <v>88</v>
      </c>
      <c r="Q35" s="156">
        <f t="shared" si="3"/>
        <v>71.8</v>
      </c>
      <c r="R35" s="157">
        <f t="shared" si="22"/>
        <v>1.7354000000000001</v>
      </c>
      <c r="S35" s="163"/>
      <c r="T35" s="162">
        <v>2005</v>
      </c>
      <c r="U35" s="154">
        <f>VLOOKUP(T35,'Basisreihen Destatis 2023 B.''21'!$B$7:$I$95,3,FALSE)</f>
        <v>64.8</v>
      </c>
      <c r="V35" s="155"/>
      <c r="W35" s="155">
        <f t="shared" si="4"/>
        <v>64.8</v>
      </c>
      <c r="X35" s="155">
        <f>VLOOKUP(T35,'Basisreihen Destatis 2023 B.''21'!$B$7:$I$90,4,FALSE)</f>
        <v>88</v>
      </c>
      <c r="Y35" s="155"/>
      <c r="Z35" s="155">
        <f t="shared" si="5"/>
        <v>88</v>
      </c>
      <c r="AA35" s="155">
        <f>VLOOKUP(T35,'Basisreihen Destatis 2023 B.''21'!$B$7:$I$95,5,FALSE)</f>
        <v>80.5</v>
      </c>
      <c r="AB35" s="155"/>
      <c r="AC35" s="155">
        <f t="shared" si="6"/>
        <v>80.5</v>
      </c>
      <c r="AD35" s="156">
        <f t="shared" si="7"/>
        <v>73.8</v>
      </c>
      <c r="AE35" s="157">
        <f t="shared" si="23"/>
        <v>1.748</v>
      </c>
      <c r="AG35" s="162">
        <v>2005</v>
      </c>
      <c r="AH35" s="154">
        <f>VLOOKUP(AG35,'Basisreihen Destatis 2023 B.''21'!$B$7:$I$95,3,FALSE)</f>
        <v>64.8</v>
      </c>
      <c r="AI35" s="155"/>
      <c r="AJ35" s="155">
        <f t="shared" si="8"/>
        <v>64.8</v>
      </c>
      <c r="AK35" s="155">
        <f>VLOOKUP(AG35,'Basisreihen Destatis 2023 B.''21'!$B$7:$I$95,6,FALSE)</f>
        <v>77.599999999999994</v>
      </c>
      <c r="AL35" s="155"/>
      <c r="AM35" s="155">
        <f t="shared" si="9"/>
        <v>77.599999999999994</v>
      </c>
      <c r="AN35" s="156">
        <f t="shared" si="10"/>
        <v>73.099999999999994</v>
      </c>
      <c r="AO35" s="157">
        <f t="shared" si="24"/>
        <v>1.7633000000000001</v>
      </c>
      <c r="AQ35" s="162">
        <v>2005</v>
      </c>
      <c r="AR35" s="154">
        <f>VLOOKUP(AQ35,'Basisreihen Destatis 2023 B.''21'!$B$7:$I$95,6,FALSE)</f>
        <v>77.599999999999994</v>
      </c>
      <c r="AS35" s="155"/>
      <c r="AT35" s="156">
        <f t="shared" si="11"/>
        <v>77.599999999999994</v>
      </c>
      <c r="AU35" s="157">
        <f t="shared" si="25"/>
        <v>1.6803999999999999</v>
      </c>
      <c r="AW35" s="399">
        <v>2005</v>
      </c>
      <c r="AX35" s="383">
        <f t="shared" si="26"/>
        <v>61.9</v>
      </c>
      <c r="AY35" s="400">
        <f>'Preisindizes Strom 2023 Bas.''15'!G35</f>
        <v>79.2</v>
      </c>
      <c r="AZ35" s="359">
        <f t="shared" si="27"/>
        <v>2.1452145214521323E-2</v>
      </c>
      <c r="BA35" s="359">
        <f t="shared" si="28"/>
        <v>2.0618556701031077E-2</v>
      </c>
      <c r="BB35" s="380">
        <f t="shared" si="29"/>
        <v>8.3358851349024654E-4</v>
      </c>
      <c r="BD35" s="399">
        <v>2005</v>
      </c>
      <c r="BE35" s="383">
        <f t="shared" si="30"/>
        <v>2.0516999999999999</v>
      </c>
      <c r="BF35" s="383">
        <f>'Preisindizes Strom 2023 Bas.''15'!H35</f>
        <v>2.0543</v>
      </c>
      <c r="BG35" s="359">
        <f t="shared" si="31"/>
        <v>2.1445630452795239E-2</v>
      </c>
      <c r="BH35" s="359">
        <f t="shared" si="32"/>
        <v>2.0590955556637258E-2</v>
      </c>
      <c r="BI35" s="360">
        <f t="shared" si="33"/>
        <v>8.5467489615798087E-4</v>
      </c>
      <c r="BJ35" s="446">
        <f t="shared" si="34"/>
        <v>-2.6000000000001577E-3</v>
      </c>
      <c r="BK35" s="380">
        <f t="shared" si="35"/>
        <v>-1.2656379301952958E-3</v>
      </c>
      <c r="BM35" s="399">
        <v>2005</v>
      </c>
      <c r="BN35" s="383">
        <f t="shared" si="12"/>
        <v>71.8</v>
      </c>
      <c r="BO35" s="383">
        <f>'Preisindizes Strom 2023 Bas.''15'!Q35</f>
        <v>85.4</v>
      </c>
      <c r="BP35" s="359">
        <f t="shared" si="36"/>
        <v>-6.9156293222683018E-3</v>
      </c>
      <c r="BQ35" s="359">
        <f t="shared" si="37"/>
        <v>-6.9767441860464352E-3</v>
      </c>
      <c r="BR35" s="380">
        <f t="shared" si="38"/>
        <v>6.1114863778133355E-5</v>
      </c>
      <c r="BT35" s="399">
        <v>2005</v>
      </c>
      <c r="BU35" s="383">
        <f t="shared" si="13"/>
        <v>1.7354000000000001</v>
      </c>
      <c r="BV35" s="383">
        <f>'Preisindizes Strom 2023 Bas.''15'!R35</f>
        <v>1.7645999999999999</v>
      </c>
      <c r="BW35" s="359">
        <f t="shared" si="39"/>
        <v>-6.9148323153163105E-3</v>
      </c>
      <c r="BX35" s="359">
        <f t="shared" si="40"/>
        <v>-6.9704182250934776E-3</v>
      </c>
      <c r="BY35" s="359">
        <f t="shared" si="41"/>
        <v>5.5585909777167153E-5</v>
      </c>
      <c r="BZ35" s="444">
        <f t="shared" si="42"/>
        <v>-2.9199999999999893E-2</v>
      </c>
      <c r="CA35" s="380">
        <f t="shared" si="43"/>
        <v>-1.6547659526238157E-2</v>
      </c>
      <c r="CC35" s="399">
        <v>2005</v>
      </c>
      <c r="CD35" s="383">
        <f t="shared" si="14"/>
        <v>73.8</v>
      </c>
      <c r="CE35" s="383">
        <f>'Preisindizes Strom 2023 Bas.''15'!AD35</f>
        <v>87.5</v>
      </c>
      <c r="CF35" s="359">
        <f t="shared" si="44"/>
        <v>3.0726256983240274E-2</v>
      </c>
      <c r="CG35" s="359">
        <f t="shared" si="45"/>
        <v>2.9411764705882248E-2</v>
      </c>
      <c r="CH35" s="380">
        <f t="shared" si="46"/>
        <v>1.3144922773580259E-3</v>
      </c>
      <c r="CJ35" s="399">
        <v>2005</v>
      </c>
      <c r="CK35" s="383">
        <f t="shared" si="15"/>
        <v>1.748</v>
      </c>
      <c r="CL35" s="383">
        <f>'Preisindizes Strom 2023 Bas.''15'!AE35</f>
        <v>1.76</v>
      </c>
      <c r="CM35" s="359">
        <f t="shared" si="47"/>
        <v>3.0720823798626951E-2</v>
      </c>
      <c r="CN35" s="359">
        <f t="shared" si="48"/>
        <v>2.9431818181818281E-2</v>
      </c>
      <c r="CO35" s="359">
        <f t="shared" si="49"/>
        <v>1.2890056168086694E-3</v>
      </c>
      <c r="CP35" s="444">
        <f t="shared" si="50"/>
        <v>-1.2000000000000011E-2</v>
      </c>
      <c r="CQ35" s="380">
        <f t="shared" si="51"/>
        <v>-6.8181818181818343E-3</v>
      </c>
      <c r="CS35" s="399">
        <v>2005</v>
      </c>
      <c r="CT35" s="383">
        <f t="shared" si="16"/>
        <v>73.099999999999994</v>
      </c>
      <c r="CU35" s="383">
        <f>'Preisindizes Strom 2023 Bas.''15'!AN35</f>
        <v>85.7</v>
      </c>
      <c r="CV35" s="359">
        <f t="shared" si="52"/>
        <v>2.6685393258426782E-2</v>
      </c>
      <c r="CW35" s="359">
        <f t="shared" si="53"/>
        <v>2.5119617224880431E-2</v>
      </c>
      <c r="CX35" s="380">
        <f t="shared" si="54"/>
        <v>1.5657760335463511E-3</v>
      </c>
      <c r="CZ35" s="399">
        <v>2005</v>
      </c>
      <c r="DA35" s="383">
        <f t="shared" si="17"/>
        <v>1.7633000000000001</v>
      </c>
      <c r="DB35" s="383">
        <f>'Preisindizes Strom 2023 Bas.''15'!AO35</f>
        <v>1.7806</v>
      </c>
      <c r="DC35" s="359">
        <f t="shared" si="55"/>
        <v>2.6711279986389114E-2</v>
      </c>
      <c r="DD35" s="359">
        <f t="shared" si="56"/>
        <v>2.5160058407278418E-2</v>
      </c>
      <c r="DE35" s="359">
        <f t="shared" si="57"/>
        <v>1.5512215791106954E-3</v>
      </c>
      <c r="DF35" s="444">
        <f t="shared" si="58"/>
        <v>-1.7299999999999871E-2</v>
      </c>
      <c r="DG35" s="380">
        <f t="shared" si="59"/>
        <v>-9.7158261260248402E-3</v>
      </c>
      <c r="DI35" s="421">
        <v>2005</v>
      </c>
      <c r="DJ35" s="390">
        <f t="shared" si="18"/>
        <v>77.599999999999994</v>
      </c>
      <c r="DK35" s="409">
        <f>'Preisindizes Strom 2023 Bas.''15'!AT35</f>
        <v>87.8</v>
      </c>
      <c r="DL35" s="411">
        <f t="shared" si="60"/>
        <v>3.8821954484604904E-2</v>
      </c>
      <c r="DM35" s="359">
        <f t="shared" si="61"/>
        <v>3.7825059101654901E-2</v>
      </c>
      <c r="DN35" s="404">
        <f t="shared" si="62"/>
        <v>9.9689538295000268E-4</v>
      </c>
      <c r="DP35" s="421">
        <v>2005</v>
      </c>
      <c r="DQ35" s="390">
        <f t="shared" si="19"/>
        <v>1.6803999999999999</v>
      </c>
      <c r="DR35" s="409">
        <f>'Preisindizes Strom 2023 Bas.''15'!AU35</f>
        <v>1.6959</v>
      </c>
      <c r="DS35" s="411">
        <f t="shared" si="63"/>
        <v>3.8800285646274801E-2</v>
      </c>
      <c r="DT35" s="359">
        <f t="shared" si="64"/>
        <v>3.7797039919806652E-2</v>
      </c>
      <c r="DU35" s="404">
        <f t="shared" si="65"/>
        <v>1.0032457264681494E-3</v>
      </c>
      <c r="DV35" s="414">
        <f t="shared" si="66"/>
        <v>-1.5500000000000069E-2</v>
      </c>
      <c r="DW35" s="458">
        <f t="shared" si="67"/>
        <v>-9.1396898402028581E-3</v>
      </c>
    </row>
    <row r="36" spans="1:127" x14ac:dyDescent="0.6">
      <c r="A36" s="233"/>
      <c r="B36" s="162">
        <v>2004</v>
      </c>
      <c r="C36" s="154">
        <f>VLOOKUP(B36,'Basisreihen Destatis 2023 B.''21'!$B$7:$I$95,2,FALSE)</f>
        <v>60.6</v>
      </c>
      <c r="D36" s="155"/>
      <c r="E36" s="155">
        <f t="shared" si="20"/>
        <v>60.6</v>
      </c>
      <c r="F36" s="155"/>
      <c r="G36" s="156">
        <f t="shared" si="68"/>
        <v>60.6</v>
      </c>
      <c r="H36" s="157">
        <f t="shared" si="21"/>
        <v>2.0956999999999999</v>
      </c>
      <c r="I36" s="163"/>
      <c r="J36" s="162">
        <v>2004</v>
      </c>
      <c r="K36" s="154">
        <f>VLOOKUP(J36,'Basisreihen Destatis 2023 B.''21'!$B$7:$I$95,3,FALSE)</f>
        <v>64.7</v>
      </c>
      <c r="L36" s="155"/>
      <c r="M36" s="155">
        <f t="shared" si="1"/>
        <v>64.7</v>
      </c>
      <c r="N36" s="155">
        <f>VLOOKUP(J36,'Basisreihen Destatis 2023 B.''21'!$B$7:$I$95,4,FALSE)</f>
        <v>90.1</v>
      </c>
      <c r="O36" s="155"/>
      <c r="P36" s="155">
        <f t="shared" si="2"/>
        <v>90.1</v>
      </c>
      <c r="Q36" s="156">
        <f t="shared" si="3"/>
        <v>72.3</v>
      </c>
      <c r="R36" s="157">
        <f t="shared" si="22"/>
        <v>1.7234</v>
      </c>
      <c r="S36" s="163"/>
      <c r="T36" s="162">
        <v>2004</v>
      </c>
      <c r="U36" s="154">
        <f>VLOOKUP(T36,'Basisreihen Destatis 2023 B.''21'!$B$7:$I$95,3,FALSE)</f>
        <v>64.7</v>
      </c>
      <c r="V36" s="155"/>
      <c r="W36" s="155">
        <f t="shared" si="4"/>
        <v>64.7</v>
      </c>
      <c r="X36" s="155">
        <f>VLOOKUP(T36,'Basisreihen Destatis 2023 B.''21'!$B$7:$I$90,4,FALSE)</f>
        <v>90.1</v>
      </c>
      <c r="Y36" s="155"/>
      <c r="Z36" s="155">
        <f t="shared" si="5"/>
        <v>90.1</v>
      </c>
      <c r="AA36" s="155">
        <f>VLOOKUP(T36,'Basisreihen Destatis 2023 B.''21'!$B$7:$I$95,5,FALSE)</f>
        <v>73.599999999999994</v>
      </c>
      <c r="AB36" s="155"/>
      <c r="AC36" s="155">
        <f t="shared" si="6"/>
        <v>73.599999999999994</v>
      </c>
      <c r="AD36" s="156">
        <f t="shared" si="7"/>
        <v>71.599999999999994</v>
      </c>
      <c r="AE36" s="157">
        <f t="shared" si="23"/>
        <v>1.8017000000000001</v>
      </c>
      <c r="AG36" s="162">
        <v>2004</v>
      </c>
      <c r="AH36" s="154">
        <f>VLOOKUP(AG36,'Basisreihen Destatis 2023 B.''21'!$B$7:$I$95,3,FALSE)</f>
        <v>64.7</v>
      </c>
      <c r="AI36" s="155"/>
      <c r="AJ36" s="155">
        <f t="shared" si="8"/>
        <v>64.7</v>
      </c>
      <c r="AK36" s="155">
        <f>VLOOKUP(AG36,'Basisreihen Destatis 2023 B.''21'!$B$7:$I$95,6,FALSE)</f>
        <v>74.7</v>
      </c>
      <c r="AL36" s="155"/>
      <c r="AM36" s="155">
        <f t="shared" si="9"/>
        <v>74.7</v>
      </c>
      <c r="AN36" s="156">
        <f t="shared" si="10"/>
        <v>71.2</v>
      </c>
      <c r="AO36" s="157">
        <f t="shared" si="24"/>
        <v>1.8104</v>
      </c>
      <c r="AQ36" s="162">
        <v>2004</v>
      </c>
      <c r="AR36" s="154">
        <f>VLOOKUP(AQ36,'Basisreihen Destatis 2023 B.''21'!$B$7:$I$95,6,FALSE)</f>
        <v>74.7</v>
      </c>
      <c r="AS36" s="155"/>
      <c r="AT36" s="156">
        <f t="shared" si="11"/>
        <v>74.7</v>
      </c>
      <c r="AU36" s="157">
        <f t="shared" si="25"/>
        <v>1.7456</v>
      </c>
      <c r="AW36" s="399">
        <v>2004</v>
      </c>
      <c r="AX36" s="383">
        <f t="shared" si="26"/>
        <v>60.6</v>
      </c>
      <c r="AY36" s="400">
        <f>'Preisindizes Strom 2023 Bas.''15'!G36</f>
        <v>77.599999999999994</v>
      </c>
      <c r="AZ36" s="359">
        <f t="shared" si="27"/>
        <v>1.5075376884422065E-2</v>
      </c>
      <c r="BA36" s="359">
        <f t="shared" si="28"/>
        <v>1.437908496732021E-2</v>
      </c>
      <c r="BB36" s="380">
        <f t="shared" si="29"/>
        <v>6.9629191710185445E-4</v>
      </c>
      <c r="BD36" s="399">
        <v>2004</v>
      </c>
      <c r="BE36" s="383">
        <f t="shared" si="30"/>
        <v>2.0956999999999999</v>
      </c>
      <c r="BF36" s="383">
        <f>'Preisindizes Strom 2023 Bas.''15'!H36</f>
        <v>2.0966</v>
      </c>
      <c r="BG36" s="359">
        <f t="shared" si="31"/>
        <v>1.5078494059264314E-2</v>
      </c>
      <c r="BH36" s="359">
        <f t="shared" si="32"/>
        <v>1.4404273585805427E-2</v>
      </c>
      <c r="BI36" s="360">
        <f t="shared" si="33"/>
        <v>6.7422047345888636E-4</v>
      </c>
      <c r="BJ36" s="446">
        <f t="shared" si="34"/>
        <v>-9.0000000000012292E-4</v>
      </c>
      <c r="BK36" s="380">
        <f t="shared" si="35"/>
        <v>-4.2926643136509401E-4</v>
      </c>
      <c r="BM36" s="399">
        <v>2004</v>
      </c>
      <c r="BN36" s="383">
        <f t="shared" si="12"/>
        <v>72.3</v>
      </c>
      <c r="BO36" s="383">
        <f>'Preisindizes Strom 2023 Bas.''15'!Q36</f>
        <v>86</v>
      </c>
      <c r="BP36" s="359">
        <f t="shared" si="36"/>
        <v>-1.3812154696133394E-3</v>
      </c>
      <c r="BQ36" s="359">
        <f t="shared" si="37"/>
        <v>-1.1614401858303092E-3</v>
      </c>
      <c r="BR36" s="380">
        <f t="shared" si="38"/>
        <v>-2.1977528378303024E-4</v>
      </c>
      <c r="BT36" s="399">
        <v>2004</v>
      </c>
      <c r="BU36" s="383">
        <f t="shared" si="13"/>
        <v>1.7234</v>
      </c>
      <c r="BV36" s="383">
        <f>'Preisindizes Strom 2023 Bas.''15'!R36</f>
        <v>1.7523</v>
      </c>
      <c r="BW36" s="359">
        <f t="shared" si="39"/>
        <v>-1.3925960311013119E-3</v>
      </c>
      <c r="BX36" s="359">
        <f t="shared" si="40"/>
        <v>-1.141357073560445E-3</v>
      </c>
      <c r="BY36" s="359">
        <f t="shared" si="41"/>
        <v>-2.5123895754086689E-4</v>
      </c>
      <c r="BZ36" s="444">
        <f t="shared" si="42"/>
        <v>-2.8899999999999926E-2</v>
      </c>
      <c r="CA36" s="380">
        <f t="shared" si="43"/>
        <v>-1.6492609712948636E-2</v>
      </c>
      <c r="CC36" s="399">
        <v>2004</v>
      </c>
      <c r="CD36" s="383">
        <f t="shared" si="14"/>
        <v>71.599999999999994</v>
      </c>
      <c r="CE36" s="383">
        <f>'Preisindizes Strom 2023 Bas.''15'!AD36</f>
        <v>85</v>
      </c>
      <c r="CF36" s="359">
        <f t="shared" si="44"/>
        <v>1.7045454545454364E-2</v>
      </c>
      <c r="CG36" s="359">
        <f t="shared" si="45"/>
        <v>1.7964071856287456E-2</v>
      </c>
      <c r="CH36" s="380">
        <f t="shared" si="46"/>
        <v>-9.1861731083309195E-4</v>
      </c>
      <c r="CJ36" s="399">
        <v>2004</v>
      </c>
      <c r="CK36" s="383">
        <f t="shared" si="15"/>
        <v>1.8017000000000001</v>
      </c>
      <c r="CL36" s="383">
        <f>'Preisindizes Strom 2023 Bas.''15'!AE36</f>
        <v>1.8118000000000001</v>
      </c>
      <c r="CM36" s="359">
        <f t="shared" si="47"/>
        <v>1.7039462729644184E-2</v>
      </c>
      <c r="CN36" s="359">
        <f t="shared" si="48"/>
        <v>1.793796224748867E-2</v>
      </c>
      <c r="CO36" s="359">
        <f t="shared" si="49"/>
        <v>-8.9849951784448656E-4</v>
      </c>
      <c r="CP36" s="444">
        <f t="shared" si="50"/>
        <v>-1.0099999999999998E-2</v>
      </c>
      <c r="CQ36" s="380">
        <f t="shared" si="51"/>
        <v>-5.5745667292195211E-3</v>
      </c>
      <c r="CS36" s="399">
        <v>2004</v>
      </c>
      <c r="CT36" s="383">
        <f t="shared" si="16"/>
        <v>71.2</v>
      </c>
      <c r="CU36" s="383">
        <f>'Preisindizes Strom 2023 Bas.''15'!AN36</f>
        <v>83.6</v>
      </c>
      <c r="CV36" s="359">
        <f t="shared" si="52"/>
        <v>8.4985835694051381E-3</v>
      </c>
      <c r="CW36" s="359">
        <f t="shared" si="53"/>
        <v>9.6618357487923134E-3</v>
      </c>
      <c r="CX36" s="380">
        <f t="shared" si="54"/>
        <v>-1.1632521793871753E-3</v>
      </c>
      <c r="CZ36" s="399">
        <v>2004</v>
      </c>
      <c r="DA36" s="383">
        <f t="shared" si="17"/>
        <v>1.8104</v>
      </c>
      <c r="DB36" s="383">
        <f>'Preisindizes Strom 2023 Bas.''15'!AO36</f>
        <v>1.8253999999999999</v>
      </c>
      <c r="DC36" s="359">
        <f t="shared" si="55"/>
        <v>8.5064074237737319E-3</v>
      </c>
      <c r="DD36" s="359">
        <f t="shared" si="56"/>
        <v>9.6417223622220494E-3</v>
      </c>
      <c r="DE36" s="359">
        <f t="shared" si="57"/>
        <v>-1.1353149384483174E-3</v>
      </c>
      <c r="DF36" s="444">
        <f t="shared" si="58"/>
        <v>-1.4999999999999902E-2</v>
      </c>
      <c r="DG36" s="380">
        <f t="shared" si="59"/>
        <v>-8.2173770132573098E-3</v>
      </c>
      <c r="DI36" s="421">
        <v>2004</v>
      </c>
      <c r="DJ36" s="390">
        <f t="shared" si="18"/>
        <v>74.7</v>
      </c>
      <c r="DK36" s="409">
        <f>'Preisindizes Strom 2023 Bas.''15'!AT36</f>
        <v>84.6</v>
      </c>
      <c r="DL36" s="411">
        <f t="shared" si="60"/>
        <v>1.3568521031207537E-2</v>
      </c>
      <c r="DM36" s="359">
        <f t="shared" si="61"/>
        <v>1.4388489208633004E-2</v>
      </c>
      <c r="DN36" s="404">
        <f t="shared" si="62"/>
        <v>-8.1996817742546746E-4</v>
      </c>
      <c r="DP36" s="421">
        <v>2004</v>
      </c>
      <c r="DQ36" s="390">
        <f t="shared" si="19"/>
        <v>1.7456</v>
      </c>
      <c r="DR36" s="409">
        <f>'Preisindizes Strom 2023 Bas.''15'!AU36</f>
        <v>1.76</v>
      </c>
      <c r="DS36" s="411">
        <f t="shared" si="63"/>
        <v>1.3576993583868102E-2</v>
      </c>
      <c r="DT36" s="359">
        <f t="shared" si="64"/>
        <v>1.4431818181818157E-2</v>
      </c>
      <c r="DU36" s="404">
        <f t="shared" si="65"/>
        <v>-8.5482459795005461E-4</v>
      </c>
      <c r="DV36" s="414">
        <f t="shared" si="66"/>
        <v>-1.4399999999999968E-2</v>
      </c>
      <c r="DW36" s="458">
        <f t="shared" si="67"/>
        <v>-8.181818181818179E-3</v>
      </c>
    </row>
    <row r="37" spans="1:127" x14ac:dyDescent="0.6">
      <c r="A37" s="233"/>
      <c r="B37" s="162">
        <v>2003</v>
      </c>
      <c r="C37" s="154">
        <f>VLOOKUP(B37,'Basisreihen Destatis 2023 B.''21'!$B$7:$I$95,2,FALSE)</f>
        <v>59.7</v>
      </c>
      <c r="D37" s="155"/>
      <c r="E37" s="155">
        <f t="shared" si="20"/>
        <v>59.7</v>
      </c>
      <c r="F37" s="155"/>
      <c r="G37" s="156">
        <f t="shared" si="68"/>
        <v>59.7</v>
      </c>
      <c r="H37" s="157">
        <f t="shared" si="21"/>
        <v>2.1273</v>
      </c>
      <c r="I37" s="163"/>
      <c r="J37" s="162">
        <v>2003</v>
      </c>
      <c r="K37" s="154">
        <f>VLOOKUP(J37,'Basisreihen Destatis 2023 B.''21'!$B$7:$I$95,3,FALSE)</f>
        <v>64.7</v>
      </c>
      <c r="L37" s="155"/>
      <c r="M37" s="155">
        <f t="shared" si="1"/>
        <v>64.7</v>
      </c>
      <c r="N37" s="155">
        <f>VLOOKUP(J37,'Basisreihen Destatis 2023 B.''21'!$B$7:$I$95,4,FALSE)</f>
        <v>90.3</v>
      </c>
      <c r="O37" s="155"/>
      <c r="P37" s="155">
        <f t="shared" si="2"/>
        <v>90.3</v>
      </c>
      <c r="Q37" s="156">
        <f t="shared" si="3"/>
        <v>72.400000000000006</v>
      </c>
      <c r="R37" s="157">
        <f t="shared" si="22"/>
        <v>1.7210000000000001</v>
      </c>
      <c r="S37" s="163"/>
      <c r="T37" s="162">
        <v>2003</v>
      </c>
      <c r="U37" s="154">
        <f>VLOOKUP(T37,'Basisreihen Destatis 2023 B.''21'!$B$7:$I$95,3,FALSE)</f>
        <v>64.7</v>
      </c>
      <c r="V37" s="155"/>
      <c r="W37" s="155">
        <f t="shared" si="4"/>
        <v>64.7</v>
      </c>
      <c r="X37" s="155">
        <f>VLOOKUP(T37,'Basisreihen Destatis 2023 B.''21'!$B$7:$I$90,4,FALSE)</f>
        <v>90.3</v>
      </c>
      <c r="Y37" s="155"/>
      <c r="Z37" s="155">
        <f t="shared" si="5"/>
        <v>90.3</v>
      </c>
      <c r="AA37" s="155">
        <f>VLOOKUP(T37,'Basisreihen Destatis 2023 B.''21'!$B$7:$I$95,5,FALSE)</f>
        <v>69.900000000000006</v>
      </c>
      <c r="AB37" s="155"/>
      <c r="AC37" s="155">
        <f t="shared" si="6"/>
        <v>69.900000000000006</v>
      </c>
      <c r="AD37" s="156">
        <f t="shared" si="7"/>
        <v>70.400000000000006</v>
      </c>
      <c r="AE37" s="157">
        <f t="shared" si="23"/>
        <v>1.8324</v>
      </c>
      <c r="AG37" s="162">
        <v>2003</v>
      </c>
      <c r="AH37" s="154">
        <f>VLOOKUP(AG37,'Basisreihen Destatis 2023 B.''21'!$B$7:$I$95,3,FALSE)</f>
        <v>64.7</v>
      </c>
      <c r="AI37" s="155"/>
      <c r="AJ37" s="155">
        <f t="shared" si="8"/>
        <v>64.7</v>
      </c>
      <c r="AK37" s="155">
        <f>VLOOKUP(AG37,'Basisreihen Destatis 2023 B.''21'!$B$7:$I$95,6,FALSE)</f>
        <v>73.7</v>
      </c>
      <c r="AL37" s="155"/>
      <c r="AM37" s="155">
        <f t="shared" si="9"/>
        <v>73.7</v>
      </c>
      <c r="AN37" s="156">
        <f t="shared" si="10"/>
        <v>70.599999999999994</v>
      </c>
      <c r="AO37" s="157">
        <f t="shared" si="24"/>
        <v>1.8258000000000001</v>
      </c>
      <c r="AQ37" s="162">
        <v>2003</v>
      </c>
      <c r="AR37" s="154">
        <f>VLOOKUP(AQ37,'Basisreihen Destatis 2023 B.''21'!$B$7:$I$95,6,FALSE)</f>
        <v>73.7</v>
      </c>
      <c r="AS37" s="155"/>
      <c r="AT37" s="156">
        <f t="shared" si="11"/>
        <v>73.7</v>
      </c>
      <c r="AU37" s="157">
        <f t="shared" si="25"/>
        <v>1.7693000000000001</v>
      </c>
      <c r="AW37" s="399">
        <v>2003</v>
      </c>
      <c r="AX37" s="383">
        <f t="shared" si="26"/>
        <v>59.7</v>
      </c>
      <c r="AY37" s="400">
        <f>'Preisindizes Strom 2023 Bas.''15'!G37</f>
        <v>76.5</v>
      </c>
      <c r="AZ37" s="359">
        <f t="shared" si="27"/>
        <v>1.6778523489933139E-3</v>
      </c>
      <c r="BA37" s="359">
        <f t="shared" si="28"/>
        <v>2.6212319790301919E-3</v>
      </c>
      <c r="BB37" s="380">
        <f t="shared" si="29"/>
        <v>-9.4337963003687797E-4</v>
      </c>
      <c r="BD37" s="399">
        <v>2003</v>
      </c>
      <c r="BE37" s="383">
        <f t="shared" si="30"/>
        <v>2.1273</v>
      </c>
      <c r="BF37" s="383">
        <f>'Preisindizes Strom 2023 Bas.''15'!H37</f>
        <v>2.1267999999999998</v>
      </c>
      <c r="BG37" s="359">
        <f t="shared" si="31"/>
        <v>1.6922859963333092E-3</v>
      </c>
      <c r="BH37" s="359">
        <f t="shared" si="32"/>
        <v>2.6330637577582916E-3</v>
      </c>
      <c r="BI37" s="360">
        <f t="shared" si="33"/>
        <v>-9.4077776142498237E-4</v>
      </c>
      <c r="BJ37" s="446">
        <f t="shared" si="34"/>
        <v>5.0000000000016698E-4</v>
      </c>
      <c r="BK37" s="380">
        <f t="shared" si="35"/>
        <v>2.3509497837137516E-4</v>
      </c>
      <c r="BM37" s="399">
        <v>2003</v>
      </c>
      <c r="BN37" s="383">
        <f t="shared" si="12"/>
        <v>72.400000000000006</v>
      </c>
      <c r="BO37" s="383">
        <f>'Preisindizes Strom 2023 Bas.''15'!Q37</f>
        <v>86.1</v>
      </c>
      <c r="BP37" s="359">
        <f t="shared" si="36"/>
        <v>-1.2278308321964415E-2</v>
      </c>
      <c r="BQ37" s="359">
        <f t="shared" si="37"/>
        <v>-1.0344827586206917E-2</v>
      </c>
      <c r="BR37" s="380">
        <f t="shared" si="38"/>
        <v>-1.9334807357574979E-3</v>
      </c>
      <c r="BT37" s="399">
        <v>2003</v>
      </c>
      <c r="BU37" s="383">
        <f t="shared" si="13"/>
        <v>1.7210000000000001</v>
      </c>
      <c r="BV37" s="383">
        <f>'Preisindizes Strom 2023 Bas.''15'!R37</f>
        <v>1.7503</v>
      </c>
      <c r="BW37" s="359">
        <f t="shared" si="39"/>
        <v>-1.2260313771063402E-2</v>
      </c>
      <c r="BX37" s="359">
        <f t="shared" si="40"/>
        <v>-1.0341084385533938E-2</v>
      </c>
      <c r="BY37" s="359">
        <f t="shared" si="41"/>
        <v>-1.919229385529464E-3</v>
      </c>
      <c r="BZ37" s="444">
        <f t="shared" si="42"/>
        <v>-2.9299999999999882E-2</v>
      </c>
      <c r="CA37" s="380">
        <f t="shared" si="43"/>
        <v>-1.6739987430726133E-2</v>
      </c>
      <c r="CC37" s="399">
        <v>2003</v>
      </c>
      <c r="CD37" s="383">
        <f t="shared" si="14"/>
        <v>70.400000000000006</v>
      </c>
      <c r="CE37" s="383">
        <f>'Preisindizes Strom 2023 Bas.''15'!AD37</f>
        <v>83.5</v>
      </c>
      <c r="CF37" s="359">
        <f t="shared" si="44"/>
        <v>-1.6759776536312665E-2</v>
      </c>
      <c r="CG37" s="359">
        <f t="shared" si="45"/>
        <v>-1.6489988221437102E-2</v>
      </c>
      <c r="CH37" s="380">
        <f t="shared" si="46"/>
        <v>-2.697883148755631E-4</v>
      </c>
      <c r="CJ37" s="399">
        <v>2003</v>
      </c>
      <c r="CK37" s="383">
        <f t="shared" si="15"/>
        <v>1.8324</v>
      </c>
      <c r="CL37" s="383">
        <f>'Preisindizes Strom 2023 Bas.''15'!AE37</f>
        <v>1.8443000000000001</v>
      </c>
      <c r="CM37" s="359">
        <f t="shared" si="47"/>
        <v>-1.6753983846321763E-2</v>
      </c>
      <c r="CN37" s="359">
        <f t="shared" si="48"/>
        <v>-1.6483218565309321E-2</v>
      </c>
      <c r="CO37" s="359">
        <f t="shared" si="49"/>
        <v>-2.7076528101244168E-4</v>
      </c>
      <c r="CP37" s="444">
        <f t="shared" si="50"/>
        <v>-1.1900000000000022E-2</v>
      </c>
      <c r="CQ37" s="380">
        <f t="shared" si="51"/>
        <v>-6.4523125304993822E-3</v>
      </c>
      <c r="CS37" s="399">
        <v>2003</v>
      </c>
      <c r="CT37" s="383">
        <f t="shared" si="16"/>
        <v>70.599999999999994</v>
      </c>
      <c r="CU37" s="383">
        <f>'Preisindizes Strom 2023 Bas.''15'!AN37</f>
        <v>82.8</v>
      </c>
      <c r="CV37" s="359">
        <f t="shared" si="52"/>
        <v>1.0014306151645114E-2</v>
      </c>
      <c r="CW37" s="359">
        <f t="shared" si="53"/>
        <v>8.5261875761266648E-3</v>
      </c>
      <c r="CX37" s="380">
        <f t="shared" si="54"/>
        <v>1.4881185755184489E-3</v>
      </c>
      <c r="CZ37" s="399">
        <v>2003</v>
      </c>
      <c r="DA37" s="383">
        <f t="shared" si="17"/>
        <v>1.8258000000000001</v>
      </c>
      <c r="DB37" s="383">
        <f>'Preisindizes Strom 2023 Bas.''15'!AO37</f>
        <v>1.843</v>
      </c>
      <c r="DC37" s="359">
        <f t="shared" si="55"/>
        <v>1.0023003614853643E-2</v>
      </c>
      <c r="DD37" s="359">
        <f t="shared" si="56"/>
        <v>8.5187194791100929E-3</v>
      </c>
      <c r="DE37" s="359">
        <f t="shared" si="57"/>
        <v>1.5042841357435499E-3</v>
      </c>
      <c r="DF37" s="444">
        <f t="shared" si="58"/>
        <v>-1.7199999999999882E-2</v>
      </c>
      <c r="DG37" s="380">
        <f t="shared" si="59"/>
        <v>-9.332609875203457E-3</v>
      </c>
      <c r="DI37" s="421">
        <v>2003</v>
      </c>
      <c r="DJ37" s="390">
        <f t="shared" si="18"/>
        <v>73.7</v>
      </c>
      <c r="DK37" s="409">
        <f>'Preisindizes Strom 2023 Bas.''15'!AT37</f>
        <v>83.4</v>
      </c>
      <c r="DL37" s="411">
        <f t="shared" si="60"/>
        <v>1.515151515151536E-2</v>
      </c>
      <c r="DM37" s="359">
        <f t="shared" si="61"/>
        <v>1.4598540145985384E-2</v>
      </c>
      <c r="DN37" s="404">
        <f t="shared" si="62"/>
        <v>5.5297500552997647E-4</v>
      </c>
      <c r="DP37" s="421">
        <v>2003</v>
      </c>
      <c r="DQ37" s="390">
        <f t="shared" si="19"/>
        <v>1.7693000000000001</v>
      </c>
      <c r="DR37" s="409">
        <f>'Preisindizes Strom 2023 Bas.''15'!AU37</f>
        <v>1.7854000000000001</v>
      </c>
      <c r="DS37" s="411">
        <f t="shared" si="63"/>
        <v>1.5147233369128932E-2</v>
      </c>
      <c r="DT37" s="359">
        <f t="shared" si="64"/>
        <v>1.4562563011089935E-2</v>
      </c>
      <c r="DU37" s="404">
        <f t="shared" si="65"/>
        <v>5.846703580389967E-4</v>
      </c>
      <c r="DV37" s="414">
        <f t="shared" si="66"/>
        <v>-1.6100000000000003E-2</v>
      </c>
      <c r="DW37" s="458">
        <f t="shared" si="67"/>
        <v>-9.0175870953287385E-3</v>
      </c>
    </row>
    <row r="38" spans="1:127" x14ac:dyDescent="0.6">
      <c r="A38" s="233"/>
      <c r="B38" s="162">
        <v>2002</v>
      </c>
      <c r="C38" s="154">
        <f>VLOOKUP(B38,'Basisreihen Destatis 2023 B.''21'!$B$7:$I$95,2,FALSE)</f>
        <v>59.6</v>
      </c>
      <c r="D38" s="155"/>
      <c r="E38" s="155">
        <f t="shared" si="20"/>
        <v>59.6</v>
      </c>
      <c r="F38" s="155"/>
      <c r="G38" s="156">
        <f t="shared" si="68"/>
        <v>59.6</v>
      </c>
      <c r="H38" s="157">
        <f t="shared" si="21"/>
        <v>2.1309</v>
      </c>
      <c r="I38" s="163"/>
      <c r="J38" s="162">
        <v>2002</v>
      </c>
      <c r="K38" s="154">
        <f>VLOOKUP(J38,'Basisreihen Destatis 2023 B.''21'!$B$7:$I$95,3,FALSE)</f>
        <v>65</v>
      </c>
      <c r="L38" s="155"/>
      <c r="M38" s="155">
        <f t="shared" si="1"/>
        <v>65</v>
      </c>
      <c r="N38" s="155">
        <f>VLOOKUP(J38,'Basisreihen Destatis 2023 B.''21'!$B$7:$I$95,4,FALSE)</f>
        <v>92.6</v>
      </c>
      <c r="O38" s="155"/>
      <c r="P38" s="155">
        <f t="shared" si="2"/>
        <v>92.6</v>
      </c>
      <c r="Q38" s="156">
        <f t="shared" si="3"/>
        <v>73.3</v>
      </c>
      <c r="R38" s="157">
        <f t="shared" si="22"/>
        <v>1.6999</v>
      </c>
      <c r="S38" s="163"/>
      <c r="T38" s="162">
        <v>2002</v>
      </c>
      <c r="U38" s="154">
        <f>VLOOKUP(T38,'Basisreihen Destatis 2023 B.''21'!$B$7:$I$95,3,FALSE)</f>
        <v>65</v>
      </c>
      <c r="V38" s="155"/>
      <c r="W38" s="155">
        <f t="shared" si="4"/>
        <v>65</v>
      </c>
      <c r="X38" s="155">
        <f>VLOOKUP(T38,'Basisreihen Destatis 2023 B.''21'!$B$7:$I$90,4,FALSE)</f>
        <v>92.6</v>
      </c>
      <c r="Y38" s="155"/>
      <c r="Z38" s="155">
        <f t="shared" si="5"/>
        <v>92.6</v>
      </c>
      <c r="AA38" s="155">
        <f>VLOOKUP(T38,'Basisreihen Destatis 2023 B.''21'!$B$7:$I$95,5,FALSE)</f>
        <v>72</v>
      </c>
      <c r="AB38" s="155"/>
      <c r="AC38" s="155">
        <f t="shared" si="6"/>
        <v>72</v>
      </c>
      <c r="AD38" s="156">
        <f t="shared" si="7"/>
        <v>71.599999999999994</v>
      </c>
      <c r="AE38" s="157">
        <f t="shared" si="23"/>
        <v>1.8017000000000001</v>
      </c>
      <c r="AG38" s="162">
        <v>2002</v>
      </c>
      <c r="AH38" s="154">
        <f>VLOOKUP(AG38,'Basisreihen Destatis 2023 B.''21'!$B$7:$I$95,3,FALSE)</f>
        <v>65</v>
      </c>
      <c r="AI38" s="155"/>
      <c r="AJ38" s="155">
        <f t="shared" si="8"/>
        <v>65</v>
      </c>
      <c r="AK38" s="155">
        <f>VLOOKUP(AG38,'Basisreihen Destatis 2023 B.''21'!$B$7:$I$95,6,FALSE)</f>
        <v>72.599999999999994</v>
      </c>
      <c r="AL38" s="155"/>
      <c r="AM38" s="155">
        <f t="shared" si="9"/>
        <v>72.599999999999994</v>
      </c>
      <c r="AN38" s="156">
        <f t="shared" si="10"/>
        <v>69.900000000000006</v>
      </c>
      <c r="AO38" s="157">
        <f t="shared" si="24"/>
        <v>1.8441000000000001</v>
      </c>
      <c r="AQ38" s="162">
        <v>2002</v>
      </c>
      <c r="AR38" s="154">
        <f>VLOOKUP(AQ38,'Basisreihen Destatis 2023 B.''21'!$B$7:$I$95,6,FALSE)</f>
        <v>72.599999999999994</v>
      </c>
      <c r="AS38" s="155"/>
      <c r="AT38" s="156">
        <f t="shared" si="11"/>
        <v>72.599999999999994</v>
      </c>
      <c r="AU38" s="157">
        <f t="shared" si="25"/>
        <v>1.7961</v>
      </c>
      <c r="AW38" s="399">
        <v>2002</v>
      </c>
      <c r="AX38" s="383">
        <f t="shared" si="26"/>
        <v>59.6</v>
      </c>
      <c r="AY38" s="400">
        <f>'Preisindizes Strom 2023 Bas.''15'!G38</f>
        <v>76.3</v>
      </c>
      <c r="AZ38" s="359">
        <f t="shared" si="27"/>
        <v>3.3670033670034627E-3</v>
      </c>
      <c r="BA38" s="359">
        <f t="shared" si="28"/>
        <v>2.6281208935612366E-3</v>
      </c>
      <c r="BB38" s="380">
        <f t="shared" si="29"/>
        <v>7.3888247344222613E-4</v>
      </c>
      <c r="BD38" s="399">
        <v>2002</v>
      </c>
      <c r="BE38" s="383">
        <f t="shared" si="30"/>
        <v>2.1309</v>
      </c>
      <c r="BF38" s="383">
        <f>'Preisindizes Strom 2023 Bas.''15'!H38</f>
        <v>2.1324000000000001</v>
      </c>
      <c r="BG38" s="359">
        <f t="shared" si="31"/>
        <v>3.3319254774977214E-3</v>
      </c>
      <c r="BH38" s="359">
        <f t="shared" si="32"/>
        <v>2.6261489401613325E-3</v>
      </c>
      <c r="BI38" s="360">
        <f t="shared" si="33"/>
        <v>7.057765373363889E-4</v>
      </c>
      <c r="BJ38" s="446">
        <f t="shared" si="34"/>
        <v>-1.5000000000000568E-3</v>
      </c>
      <c r="BK38" s="380">
        <f t="shared" si="35"/>
        <v>-7.0343275182893628E-4</v>
      </c>
      <c r="BM38" s="399">
        <v>2002</v>
      </c>
      <c r="BN38" s="383">
        <f t="shared" si="12"/>
        <v>73.3</v>
      </c>
      <c r="BO38" s="383">
        <f>'Preisindizes Strom 2023 Bas.''15'!Q38</f>
        <v>87</v>
      </c>
      <c r="BP38" s="359">
        <f t="shared" si="36"/>
        <v>-9.4594594594594739E-3</v>
      </c>
      <c r="BQ38" s="359">
        <f t="shared" si="37"/>
        <v>-1.0238907849829393E-2</v>
      </c>
      <c r="BR38" s="380">
        <f t="shared" si="38"/>
        <v>7.7944839036991898E-4</v>
      </c>
      <c r="BT38" s="399">
        <v>2002</v>
      </c>
      <c r="BU38" s="383">
        <f t="shared" si="13"/>
        <v>1.6999</v>
      </c>
      <c r="BV38" s="383">
        <f>'Preisindizes Strom 2023 Bas.''15'!R38</f>
        <v>1.7322</v>
      </c>
      <c r="BW38" s="359">
        <f t="shared" si="39"/>
        <v>-9.4711453614918506E-3</v>
      </c>
      <c r="BX38" s="359">
        <f t="shared" si="40"/>
        <v>-1.0275949659392714E-2</v>
      </c>
      <c r="BY38" s="359">
        <f t="shared" si="41"/>
        <v>8.0480429790086294E-4</v>
      </c>
      <c r="BZ38" s="444">
        <f t="shared" si="42"/>
        <v>-3.2299999999999995E-2</v>
      </c>
      <c r="CA38" s="380">
        <f t="shared" si="43"/>
        <v>-1.8646807527999076E-2</v>
      </c>
      <c r="CC38" s="399">
        <v>2002</v>
      </c>
      <c r="CD38" s="383">
        <f t="shared" si="14"/>
        <v>71.599999999999994</v>
      </c>
      <c r="CE38" s="383">
        <f>'Preisindizes Strom 2023 Bas.''15'!AD38</f>
        <v>84.9</v>
      </c>
      <c r="CF38" s="359">
        <f t="shared" si="44"/>
        <v>-1.7832647462277196E-2</v>
      </c>
      <c r="CG38" s="359">
        <f t="shared" si="45"/>
        <v>-1.736111111111116E-2</v>
      </c>
      <c r="CH38" s="380">
        <f t="shared" si="46"/>
        <v>-4.7153635116603532E-4</v>
      </c>
      <c r="CJ38" s="399">
        <v>2002</v>
      </c>
      <c r="CK38" s="383">
        <f t="shared" si="15"/>
        <v>1.8017000000000001</v>
      </c>
      <c r="CL38" s="383">
        <f>'Preisindizes Strom 2023 Bas.''15'!AE38</f>
        <v>1.8139000000000001</v>
      </c>
      <c r="CM38" s="359">
        <f t="shared" si="47"/>
        <v>-1.7872009768551966E-2</v>
      </c>
      <c r="CN38" s="359">
        <f t="shared" si="48"/>
        <v>-1.7365896686697191E-2</v>
      </c>
      <c r="CO38" s="359">
        <f t="shared" si="49"/>
        <v>-5.0611308185477544E-4</v>
      </c>
      <c r="CP38" s="444">
        <f t="shared" si="50"/>
        <v>-1.2199999999999989E-2</v>
      </c>
      <c r="CQ38" s="380">
        <f t="shared" si="51"/>
        <v>-6.7258393516731463E-3</v>
      </c>
      <c r="CS38" s="399">
        <v>2002</v>
      </c>
      <c r="CT38" s="383">
        <f t="shared" si="16"/>
        <v>69.900000000000006</v>
      </c>
      <c r="CU38" s="383">
        <f>'Preisindizes Strom 2023 Bas.''15'!AN38</f>
        <v>82.1</v>
      </c>
      <c r="CV38" s="359">
        <f t="shared" si="52"/>
        <v>-4.2735042735042583E-3</v>
      </c>
      <c r="CW38" s="359">
        <f t="shared" si="53"/>
        <v>-4.8484848484848797E-3</v>
      </c>
      <c r="CX38" s="380">
        <f t="shared" si="54"/>
        <v>5.7498057498062138E-4</v>
      </c>
      <c r="CZ38" s="399">
        <v>2002</v>
      </c>
      <c r="DA38" s="383">
        <f t="shared" si="17"/>
        <v>1.8441000000000001</v>
      </c>
      <c r="DB38" s="383">
        <f>'Preisindizes Strom 2023 Bas.''15'!AO38</f>
        <v>1.8587</v>
      </c>
      <c r="DC38" s="359">
        <f t="shared" si="55"/>
        <v>-4.2839325416191842E-3</v>
      </c>
      <c r="DD38" s="359">
        <f t="shared" si="56"/>
        <v>-4.8420939366223825E-3</v>
      </c>
      <c r="DE38" s="359">
        <f t="shared" si="57"/>
        <v>5.5816139500319828E-4</v>
      </c>
      <c r="DF38" s="444">
        <f t="shared" si="58"/>
        <v>-1.4599999999999946E-2</v>
      </c>
      <c r="DG38" s="380">
        <f t="shared" si="59"/>
        <v>-7.8549523860762527E-3</v>
      </c>
      <c r="DI38" s="421">
        <v>2002</v>
      </c>
      <c r="DJ38" s="390">
        <f t="shared" si="18"/>
        <v>72.599999999999994</v>
      </c>
      <c r="DK38" s="409">
        <f>'Preisindizes Strom 2023 Bas.''15'!AT38</f>
        <v>82.2</v>
      </c>
      <c r="DL38" s="411">
        <f t="shared" si="60"/>
        <v>-5.4794520547946091E-3</v>
      </c>
      <c r="DM38" s="359">
        <f t="shared" si="61"/>
        <v>-6.0459492140265692E-3</v>
      </c>
      <c r="DN38" s="404">
        <f t="shared" si="62"/>
        <v>5.6649715923196009E-4</v>
      </c>
      <c r="DP38" s="421">
        <v>2002</v>
      </c>
      <c r="DQ38" s="390">
        <f t="shared" si="19"/>
        <v>1.7961</v>
      </c>
      <c r="DR38" s="409">
        <f>'Preisindizes Strom 2023 Bas.''15'!AU38</f>
        <v>1.8113999999999999</v>
      </c>
      <c r="DS38" s="411">
        <f t="shared" si="63"/>
        <v>-5.4562663548800572E-3</v>
      </c>
      <c r="DT38" s="359">
        <f t="shared" si="64"/>
        <v>-6.0174450701114823E-3</v>
      </c>
      <c r="DU38" s="404">
        <f t="shared" si="65"/>
        <v>5.6117871523142515E-4</v>
      </c>
      <c r="DV38" s="414">
        <f t="shared" si="66"/>
        <v>-1.5299999999999869E-2</v>
      </c>
      <c r="DW38" s="458">
        <f t="shared" si="67"/>
        <v>-8.446505465385834E-3</v>
      </c>
    </row>
    <row r="39" spans="1:127" x14ac:dyDescent="0.6">
      <c r="A39" s="233"/>
      <c r="B39" s="162">
        <v>2001</v>
      </c>
      <c r="C39" s="154">
        <f>VLOOKUP(B39,'Basisreihen Destatis 2023 B.''21'!$B$7:$I$95,2,FALSE)</f>
        <v>59.4</v>
      </c>
      <c r="D39" s="155"/>
      <c r="E39" s="155">
        <f t="shared" si="20"/>
        <v>59.4</v>
      </c>
      <c r="F39" s="155"/>
      <c r="G39" s="156">
        <f t="shared" si="68"/>
        <v>59.4</v>
      </c>
      <c r="H39" s="157">
        <f t="shared" si="21"/>
        <v>2.1379999999999999</v>
      </c>
      <c r="I39" s="163"/>
      <c r="J39" s="162">
        <v>2001</v>
      </c>
      <c r="K39" s="154">
        <f>VLOOKUP(J39,'Basisreihen Destatis 2023 B.''21'!$B$7:$I$95,3,FALSE)</f>
        <v>65.099999999999994</v>
      </c>
      <c r="L39" s="155"/>
      <c r="M39" s="155">
        <f t="shared" si="1"/>
        <v>65.099999999999994</v>
      </c>
      <c r="N39" s="155">
        <f>VLOOKUP(J39,'Basisreihen Destatis 2023 B.''21'!$B$7:$I$95,4,FALSE)</f>
        <v>94.9</v>
      </c>
      <c r="O39" s="155"/>
      <c r="P39" s="155">
        <f t="shared" si="2"/>
        <v>94.9</v>
      </c>
      <c r="Q39" s="156">
        <f t="shared" si="3"/>
        <v>74</v>
      </c>
      <c r="R39" s="157">
        <f t="shared" si="22"/>
        <v>1.6838</v>
      </c>
      <c r="S39" s="163"/>
      <c r="T39" s="162">
        <v>2001</v>
      </c>
      <c r="U39" s="154">
        <f>VLOOKUP(T39,'Basisreihen Destatis 2023 B.''21'!$B$7:$I$95,3,FALSE)</f>
        <v>65.099999999999994</v>
      </c>
      <c r="V39" s="155"/>
      <c r="W39" s="155">
        <f t="shared" si="4"/>
        <v>65.099999999999994</v>
      </c>
      <c r="X39" s="155">
        <f>VLOOKUP(T39,'Basisreihen Destatis 2023 B.''21'!$B$7:$I$90,4,FALSE)</f>
        <v>94.9</v>
      </c>
      <c r="Y39" s="155"/>
      <c r="Z39" s="155">
        <f t="shared" si="5"/>
        <v>94.9</v>
      </c>
      <c r="AA39" s="155">
        <f>VLOOKUP(T39,'Basisreihen Destatis 2023 B.''21'!$B$7:$I$95,5,FALSE)</f>
        <v>74.599999999999994</v>
      </c>
      <c r="AB39" s="155"/>
      <c r="AC39" s="155">
        <f t="shared" si="6"/>
        <v>74.599999999999994</v>
      </c>
      <c r="AD39" s="156">
        <f t="shared" si="7"/>
        <v>72.900000000000006</v>
      </c>
      <c r="AE39" s="157">
        <f t="shared" si="23"/>
        <v>1.7695000000000001</v>
      </c>
      <c r="AG39" s="162">
        <v>2001</v>
      </c>
      <c r="AH39" s="154">
        <f>VLOOKUP(AG39,'Basisreihen Destatis 2023 B.''21'!$B$7:$I$95,3,FALSE)</f>
        <v>65.099999999999994</v>
      </c>
      <c r="AI39" s="155"/>
      <c r="AJ39" s="155">
        <f t="shared" si="8"/>
        <v>65.099999999999994</v>
      </c>
      <c r="AK39" s="155">
        <f>VLOOKUP(AG39,'Basisreihen Destatis 2023 B.''21'!$B$7:$I$95,6,FALSE)</f>
        <v>73</v>
      </c>
      <c r="AL39" s="155"/>
      <c r="AM39" s="155">
        <f t="shared" si="9"/>
        <v>73</v>
      </c>
      <c r="AN39" s="156">
        <f t="shared" si="10"/>
        <v>70.2</v>
      </c>
      <c r="AO39" s="157">
        <f t="shared" si="24"/>
        <v>1.8362000000000001</v>
      </c>
      <c r="AQ39" s="162">
        <v>2001</v>
      </c>
      <c r="AR39" s="154">
        <f>VLOOKUP(AQ39,'Basisreihen Destatis 2023 B.''21'!$B$7:$I$95,6,FALSE)</f>
        <v>73</v>
      </c>
      <c r="AS39" s="155"/>
      <c r="AT39" s="156">
        <f t="shared" si="11"/>
        <v>73</v>
      </c>
      <c r="AU39" s="157">
        <f t="shared" si="25"/>
        <v>1.7863</v>
      </c>
      <c r="AW39" s="399">
        <v>2001</v>
      </c>
      <c r="AX39" s="383">
        <f t="shared" si="26"/>
        <v>59.4</v>
      </c>
      <c r="AY39" s="400">
        <f>'Preisindizes Strom 2023 Bas.''15'!G39</f>
        <v>76.099999999999994</v>
      </c>
      <c r="AZ39" s="359">
        <f t="shared" si="27"/>
        <v>3.3783783783782884E-3</v>
      </c>
      <c r="BA39" s="359">
        <f t="shared" si="28"/>
        <v>3.9577836411608391E-3</v>
      </c>
      <c r="BB39" s="380">
        <f t="shared" si="29"/>
        <v>-5.7940526278255078E-4</v>
      </c>
      <c r="BD39" s="399">
        <v>2001</v>
      </c>
      <c r="BE39" s="383">
        <f t="shared" si="30"/>
        <v>2.1379999999999999</v>
      </c>
      <c r="BF39" s="383">
        <f>'Preisindizes Strom 2023 Bas.''15'!H39</f>
        <v>2.1379999999999999</v>
      </c>
      <c r="BG39" s="359">
        <f t="shared" si="31"/>
        <v>3.4144059869039012E-3</v>
      </c>
      <c r="BH39" s="359">
        <f t="shared" si="32"/>
        <v>3.9289055191766842E-3</v>
      </c>
      <c r="BI39" s="360">
        <f t="shared" si="33"/>
        <v>-5.14499532272783E-4</v>
      </c>
      <c r="BJ39" s="446">
        <f t="shared" si="34"/>
        <v>0</v>
      </c>
      <c r="BK39" s="380">
        <f t="shared" si="35"/>
        <v>0</v>
      </c>
      <c r="BM39" s="399">
        <v>2001</v>
      </c>
      <c r="BN39" s="383">
        <f t="shared" si="12"/>
        <v>74</v>
      </c>
      <c r="BO39" s="383">
        <f>'Preisindizes Strom 2023 Bas.''15'!Q39</f>
        <v>87.9</v>
      </c>
      <c r="BP39" s="359">
        <f t="shared" si="36"/>
        <v>-5.3763440860216116E-3</v>
      </c>
      <c r="BQ39" s="359">
        <f t="shared" si="37"/>
        <v>-3.4013605442176909E-3</v>
      </c>
      <c r="BR39" s="380">
        <f t="shared" si="38"/>
        <v>-1.9749835418039208E-3</v>
      </c>
      <c r="BT39" s="399">
        <v>2001</v>
      </c>
      <c r="BU39" s="383">
        <f t="shared" si="13"/>
        <v>1.6838</v>
      </c>
      <c r="BV39" s="383">
        <f>'Preisindizes Strom 2023 Bas.''15'!R39</f>
        <v>1.7143999999999999</v>
      </c>
      <c r="BW39" s="359">
        <f t="shared" si="39"/>
        <v>-5.4044423328185598E-3</v>
      </c>
      <c r="BX39" s="359">
        <f t="shared" si="40"/>
        <v>-3.3831077928138109E-3</v>
      </c>
      <c r="BY39" s="359">
        <f t="shared" si="41"/>
        <v>-2.0213345400047489E-3</v>
      </c>
      <c r="BZ39" s="444">
        <f t="shared" si="42"/>
        <v>-3.0599999999999961E-2</v>
      </c>
      <c r="CA39" s="380">
        <f t="shared" si="43"/>
        <v>-1.7848810079328037E-2</v>
      </c>
      <c r="CC39" s="399">
        <v>2001</v>
      </c>
      <c r="CD39" s="383">
        <f t="shared" si="14"/>
        <v>72.900000000000006</v>
      </c>
      <c r="CE39" s="383">
        <f>'Preisindizes Strom 2023 Bas.''15'!AD39</f>
        <v>86.4</v>
      </c>
      <c r="CF39" s="359">
        <f t="shared" si="44"/>
        <v>1.3736263736265908E-3</v>
      </c>
      <c r="CG39" s="359">
        <f t="shared" si="45"/>
        <v>2.3201856148491462E-3</v>
      </c>
      <c r="CH39" s="380">
        <f t="shared" si="46"/>
        <v>-9.4655924122255541E-4</v>
      </c>
      <c r="CJ39" s="399">
        <v>2001</v>
      </c>
      <c r="CK39" s="383">
        <f t="shared" si="15"/>
        <v>1.7695000000000001</v>
      </c>
      <c r="CL39" s="383">
        <f>'Preisindizes Strom 2023 Bas.''15'!AE39</f>
        <v>1.7824</v>
      </c>
      <c r="CM39" s="359">
        <f t="shared" si="47"/>
        <v>1.4128284826222526E-3</v>
      </c>
      <c r="CN39" s="359">
        <f t="shared" si="48"/>
        <v>2.3002692998204122E-3</v>
      </c>
      <c r="CO39" s="359">
        <f t="shared" si="49"/>
        <v>-8.8744081719815959E-4</v>
      </c>
      <c r="CP39" s="444">
        <f t="shared" si="50"/>
        <v>-1.2899999999999912E-2</v>
      </c>
      <c r="CQ39" s="380">
        <f t="shared" si="51"/>
        <v>-7.2374326750448414E-3</v>
      </c>
      <c r="CS39" s="399">
        <v>2001</v>
      </c>
      <c r="CT39" s="383">
        <f t="shared" si="16"/>
        <v>70.2</v>
      </c>
      <c r="CU39" s="383">
        <f>'Preisindizes Strom 2023 Bas.''15'!AN39</f>
        <v>82.5</v>
      </c>
      <c r="CV39" s="359">
        <f t="shared" si="52"/>
        <v>2.0348837209302362E-2</v>
      </c>
      <c r="CW39" s="359">
        <f t="shared" si="53"/>
        <v>1.9777503090234738E-2</v>
      </c>
      <c r="CX39" s="380">
        <f t="shared" si="54"/>
        <v>5.7133411906762355E-4</v>
      </c>
      <c r="CZ39" s="399">
        <v>2001</v>
      </c>
      <c r="DA39" s="383">
        <f t="shared" si="17"/>
        <v>1.8362000000000001</v>
      </c>
      <c r="DB39" s="383">
        <f>'Preisindizes Strom 2023 Bas.''15'!AO39</f>
        <v>1.8496999999999999</v>
      </c>
      <c r="DC39" s="359">
        <f t="shared" si="55"/>
        <v>2.0313691319028271E-2</v>
      </c>
      <c r="DD39" s="359">
        <f t="shared" si="56"/>
        <v>1.9786992485268051E-2</v>
      </c>
      <c r="DE39" s="359">
        <f t="shared" si="57"/>
        <v>5.2669883376021964E-4</v>
      </c>
      <c r="DF39" s="444">
        <f t="shared" si="58"/>
        <v>-1.3499999999999845E-2</v>
      </c>
      <c r="DG39" s="380">
        <f t="shared" si="59"/>
        <v>-7.2984808347298369E-3</v>
      </c>
      <c r="DI39" s="421">
        <v>2001</v>
      </c>
      <c r="DJ39" s="390">
        <f t="shared" si="18"/>
        <v>73</v>
      </c>
      <c r="DK39" s="409">
        <f>'Preisindizes Strom 2023 Bas.''15'!AT39</f>
        <v>82.7</v>
      </c>
      <c r="DL39" s="411">
        <f t="shared" si="60"/>
        <v>3.2531824611032434E-2</v>
      </c>
      <c r="DM39" s="359">
        <f t="shared" si="61"/>
        <v>3.2459425717852763E-2</v>
      </c>
      <c r="DN39" s="404">
        <f t="shared" si="62"/>
        <v>7.2398893179670409E-5</v>
      </c>
      <c r="DP39" s="421">
        <v>2001</v>
      </c>
      <c r="DQ39" s="390">
        <f t="shared" si="19"/>
        <v>1.7863</v>
      </c>
      <c r="DR39" s="409">
        <f>'Preisindizes Strom 2023 Bas.''15'!AU39</f>
        <v>1.8005</v>
      </c>
      <c r="DS39" s="411">
        <f t="shared" si="63"/>
        <v>3.2525331691205306E-2</v>
      </c>
      <c r="DT39" s="359">
        <f t="shared" si="64"/>
        <v>3.2435434601499669E-2</v>
      </c>
      <c r="DU39" s="404">
        <f t="shared" si="65"/>
        <v>8.9897089705637256E-5</v>
      </c>
      <c r="DV39" s="414">
        <f t="shared" si="66"/>
        <v>-1.419999999999999E-2</v>
      </c>
      <c r="DW39" s="458">
        <f t="shared" si="67"/>
        <v>-7.886698139405679E-3</v>
      </c>
    </row>
    <row r="40" spans="1:127" x14ac:dyDescent="0.6">
      <c r="A40" s="233"/>
      <c r="B40" s="162">
        <v>2000</v>
      </c>
      <c r="C40" s="154">
        <f>VLOOKUP(B40,'Basisreihen Destatis 2023 B.''21'!$B$7:$I$95,2,FALSE)</f>
        <v>59.2</v>
      </c>
      <c r="D40" s="155"/>
      <c r="E40" s="155">
        <f t="shared" si="20"/>
        <v>59.2</v>
      </c>
      <c r="F40" s="155"/>
      <c r="G40" s="156">
        <f t="shared" si="68"/>
        <v>59.2</v>
      </c>
      <c r="H40" s="157">
        <f t="shared" si="21"/>
        <v>2.1453000000000002</v>
      </c>
      <c r="I40" s="163"/>
      <c r="J40" s="162">
        <v>2000</v>
      </c>
      <c r="K40" s="154">
        <f>VLOOKUP(J40,'Basisreihen Destatis 2023 B.''21'!$B$7:$I$95,3,FALSE)</f>
        <v>65.3</v>
      </c>
      <c r="L40" s="155"/>
      <c r="M40" s="155">
        <f t="shared" si="1"/>
        <v>65.3</v>
      </c>
      <c r="N40" s="155">
        <f>VLOOKUP(J40,'Basisreihen Destatis 2023 B.''21'!$B$7:$I$95,4,FALSE)</f>
        <v>95.6</v>
      </c>
      <c r="O40" s="155"/>
      <c r="P40" s="155">
        <f t="shared" si="2"/>
        <v>95.6</v>
      </c>
      <c r="Q40" s="156">
        <f t="shared" si="3"/>
        <v>74.400000000000006</v>
      </c>
      <c r="R40" s="157">
        <f t="shared" si="22"/>
        <v>1.6747000000000001</v>
      </c>
      <c r="S40" s="163"/>
      <c r="T40" s="162">
        <v>2000</v>
      </c>
      <c r="U40" s="154">
        <f>VLOOKUP(T40,'Basisreihen Destatis 2023 B.''21'!$B$7:$I$95,3,FALSE)</f>
        <v>65.3</v>
      </c>
      <c r="V40" s="155"/>
      <c r="W40" s="155">
        <f t="shared" si="4"/>
        <v>65.3</v>
      </c>
      <c r="X40" s="155">
        <f>VLOOKUP(T40,'Basisreihen Destatis 2023 B.''21'!$B$7:$I$90,4,FALSE)</f>
        <v>95.6</v>
      </c>
      <c r="Y40" s="155"/>
      <c r="Z40" s="155">
        <f t="shared" si="5"/>
        <v>95.6</v>
      </c>
      <c r="AA40" s="155">
        <f>VLOOKUP(T40,'Basisreihen Destatis 2023 B.''21'!$B$7:$I$95,5,FALSE)</f>
        <v>73.599999999999994</v>
      </c>
      <c r="AB40" s="155"/>
      <c r="AC40" s="155">
        <f t="shared" si="6"/>
        <v>73.599999999999994</v>
      </c>
      <c r="AD40" s="156">
        <f t="shared" si="7"/>
        <v>72.8</v>
      </c>
      <c r="AE40" s="157">
        <f t="shared" si="23"/>
        <v>1.772</v>
      </c>
      <c r="AG40" s="162">
        <v>2000</v>
      </c>
      <c r="AH40" s="154">
        <f>VLOOKUP(AG40,'Basisreihen Destatis 2023 B.''21'!$B$7:$I$95,3,FALSE)</f>
        <v>65.3</v>
      </c>
      <c r="AI40" s="155"/>
      <c r="AJ40" s="155">
        <f t="shared" si="8"/>
        <v>65.3</v>
      </c>
      <c r="AK40" s="155">
        <f>VLOOKUP(AG40,'Basisreihen Destatis 2023 B.''21'!$B$7:$I$95,6,FALSE)</f>
        <v>70.7</v>
      </c>
      <c r="AL40" s="155"/>
      <c r="AM40" s="155">
        <f t="shared" si="9"/>
        <v>70.7</v>
      </c>
      <c r="AN40" s="156">
        <f t="shared" si="10"/>
        <v>68.8</v>
      </c>
      <c r="AO40" s="157">
        <f t="shared" si="24"/>
        <v>1.8734999999999999</v>
      </c>
      <c r="AQ40" s="162">
        <v>2000</v>
      </c>
      <c r="AR40" s="154">
        <f>VLOOKUP(AQ40,'Basisreihen Destatis 2023 B.''21'!$B$7:$I$95,6,FALSE)</f>
        <v>70.7</v>
      </c>
      <c r="AS40" s="155"/>
      <c r="AT40" s="156">
        <f t="shared" si="11"/>
        <v>70.7</v>
      </c>
      <c r="AU40" s="157">
        <f t="shared" si="25"/>
        <v>1.8444</v>
      </c>
      <c r="AW40" s="399">
        <v>2000</v>
      </c>
      <c r="AX40" s="383">
        <f t="shared" si="26"/>
        <v>59.2</v>
      </c>
      <c r="AY40" s="400">
        <f>'Preisindizes Strom 2023 Bas.''15'!G40</f>
        <v>75.8</v>
      </c>
      <c r="AZ40" s="359">
        <f t="shared" si="27"/>
        <v>6.8027210884353817E-3</v>
      </c>
      <c r="BA40" s="359">
        <f t="shared" si="28"/>
        <v>6.6401062416998613E-3</v>
      </c>
      <c r="BB40" s="380">
        <f t="shared" si="29"/>
        <v>1.626148467355204E-4</v>
      </c>
      <c r="BD40" s="399">
        <v>2000</v>
      </c>
      <c r="BE40" s="383">
        <f t="shared" si="30"/>
        <v>2.1453000000000002</v>
      </c>
      <c r="BF40" s="383">
        <f>'Preisindizes Strom 2023 Bas.''15'!H40</f>
        <v>2.1463999999999999</v>
      </c>
      <c r="BG40" s="359">
        <f t="shared" si="31"/>
        <v>6.8055749778583863E-3</v>
      </c>
      <c r="BH40" s="359">
        <f t="shared" si="32"/>
        <v>6.6623183004099751E-3</v>
      </c>
      <c r="BI40" s="360">
        <f t="shared" si="33"/>
        <v>1.432566774484112E-4</v>
      </c>
      <c r="BJ40" s="446">
        <f t="shared" si="34"/>
        <v>-1.0999999999996568E-3</v>
      </c>
      <c r="BK40" s="380">
        <f t="shared" si="35"/>
        <v>-5.1248602310827174E-4</v>
      </c>
      <c r="BM40" s="399">
        <v>2000</v>
      </c>
      <c r="BN40" s="383">
        <f t="shared" si="12"/>
        <v>74.400000000000006</v>
      </c>
      <c r="BO40" s="383">
        <f>'Preisindizes Strom 2023 Bas.''15'!Q40</f>
        <v>88.2</v>
      </c>
      <c r="BP40" s="359">
        <f t="shared" si="36"/>
        <v>3.0470914127423754E-2</v>
      </c>
      <c r="BQ40" s="359">
        <f t="shared" si="37"/>
        <v>2.677532013969719E-2</v>
      </c>
      <c r="BR40" s="380">
        <f t="shared" si="38"/>
        <v>3.6955939877265642E-3</v>
      </c>
      <c r="BT40" s="399">
        <v>2000</v>
      </c>
      <c r="BU40" s="383">
        <f t="shared" si="13"/>
        <v>1.6747000000000001</v>
      </c>
      <c r="BV40" s="383">
        <f>'Preisindizes Strom 2023 Bas.''15'!R40</f>
        <v>1.7085999999999999</v>
      </c>
      <c r="BW40" s="359">
        <f t="shared" si="39"/>
        <v>3.0512927688541192E-2</v>
      </c>
      <c r="BX40" s="359">
        <f t="shared" si="40"/>
        <v>2.6805571813180329E-2</v>
      </c>
      <c r="BY40" s="359">
        <f t="shared" si="41"/>
        <v>3.7073558753608626E-3</v>
      </c>
      <c r="BZ40" s="444">
        <f t="shared" si="42"/>
        <v>-3.3899999999999819E-2</v>
      </c>
      <c r="CA40" s="380">
        <f t="shared" si="43"/>
        <v>-1.9840805337703271E-2</v>
      </c>
      <c r="CC40" s="399">
        <v>2000</v>
      </c>
      <c r="CD40" s="383">
        <f t="shared" si="14"/>
        <v>72.8</v>
      </c>
      <c r="CE40" s="383">
        <f>'Preisindizes Strom 2023 Bas.''15'!AD40</f>
        <v>86.2</v>
      </c>
      <c r="CF40" s="359">
        <f t="shared" si="44"/>
        <v>3.2624113475177241E-2</v>
      </c>
      <c r="CG40" s="359">
        <f t="shared" si="45"/>
        <v>2.8639618138424972E-2</v>
      </c>
      <c r="CH40" s="380">
        <f t="shared" si="46"/>
        <v>3.9844953367522695E-3</v>
      </c>
      <c r="CJ40" s="399">
        <v>2000</v>
      </c>
      <c r="CK40" s="383">
        <f t="shared" si="15"/>
        <v>1.772</v>
      </c>
      <c r="CL40" s="383">
        <f>'Preisindizes Strom 2023 Bas.''15'!AE40</f>
        <v>1.7865</v>
      </c>
      <c r="CM40" s="359">
        <f t="shared" si="47"/>
        <v>3.2618510158013647E-2</v>
      </c>
      <c r="CN40" s="359">
        <f t="shared" si="48"/>
        <v>2.865938986845773E-2</v>
      </c>
      <c r="CO40" s="359">
        <f t="shared" si="49"/>
        <v>3.9591202895559174E-3</v>
      </c>
      <c r="CP40" s="444">
        <f t="shared" si="50"/>
        <v>-1.4499999999999957E-2</v>
      </c>
      <c r="CQ40" s="380">
        <f t="shared" si="51"/>
        <v>-8.1164287713405558E-3</v>
      </c>
      <c r="CS40" s="399">
        <v>2000</v>
      </c>
      <c r="CT40" s="383">
        <f t="shared" si="16"/>
        <v>68.8</v>
      </c>
      <c r="CU40" s="383">
        <f>'Preisindizes Strom 2023 Bas.''15'!AN40</f>
        <v>80.900000000000006</v>
      </c>
      <c r="CV40" s="359">
        <f t="shared" si="52"/>
        <v>1.3254786450662692E-2</v>
      </c>
      <c r="CW40" s="359">
        <f t="shared" si="53"/>
        <v>1.2515644555694649E-2</v>
      </c>
      <c r="CX40" s="380">
        <f t="shared" si="54"/>
        <v>7.3914189496804283E-4</v>
      </c>
      <c r="CZ40" s="399">
        <v>2000</v>
      </c>
      <c r="DA40" s="383">
        <f t="shared" si="17"/>
        <v>1.8734999999999999</v>
      </c>
      <c r="DB40" s="383">
        <f>'Preisindizes Strom 2023 Bas.''15'!AO40</f>
        <v>1.8863000000000001</v>
      </c>
      <c r="DC40" s="359">
        <f t="shared" si="55"/>
        <v>1.3290632506004929E-2</v>
      </c>
      <c r="DD40" s="359">
        <f t="shared" si="56"/>
        <v>1.2511265440279917E-2</v>
      </c>
      <c r="DE40" s="359">
        <f t="shared" si="57"/>
        <v>7.793670657250118E-4</v>
      </c>
      <c r="DF40" s="444">
        <f t="shared" si="58"/>
        <v>-1.2800000000000145E-2</v>
      </c>
      <c r="DG40" s="380">
        <f t="shared" si="59"/>
        <v>-6.7857710862535559E-3</v>
      </c>
      <c r="DI40" s="421">
        <v>2000</v>
      </c>
      <c r="DJ40" s="390">
        <f t="shared" si="18"/>
        <v>70.7</v>
      </c>
      <c r="DK40" s="409">
        <f>'Preisindizes Strom 2023 Bas.''15'!AT40</f>
        <v>80.099999999999994</v>
      </c>
      <c r="DL40" s="411">
        <f t="shared" si="60"/>
        <v>1.8731988472622474E-2</v>
      </c>
      <c r="DM40" s="359">
        <f t="shared" si="61"/>
        <v>1.9083969465648831E-2</v>
      </c>
      <c r="DN40" s="404">
        <f t="shared" si="62"/>
        <v>-3.5198099302635732E-4</v>
      </c>
      <c r="DP40" s="421">
        <v>2000</v>
      </c>
      <c r="DQ40" s="390">
        <f t="shared" si="19"/>
        <v>1.8444</v>
      </c>
      <c r="DR40" s="409">
        <f>'Preisindizes Strom 2023 Bas.''15'!AU40</f>
        <v>1.8589</v>
      </c>
      <c r="DS40" s="411">
        <f t="shared" si="63"/>
        <v>1.8759488180438044E-2</v>
      </c>
      <c r="DT40" s="359">
        <f t="shared" si="64"/>
        <v>1.9097315616762645E-2</v>
      </c>
      <c r="DU40" s="404">
        <f t="shared" si="65"/>
        <v>-3.3782743632460033E-4</v>
      </c>
      <c r="DV40" s="414">
        <f t="shared" si="66"/>
        <v>-1.4499999999999957E-2</v>
      </c>
      <c r="DW40" s="458">
        <f t="shared" si="67"/>
        <v>-7.800312012480437E-3</v>
      </c>
    </row>
    <row r="41" spans="1:127" x14ac:dyDescent="0.6">
      <c r="A41" s="233"/>
      <c r="B41" s="162">
        <v>1999</v>
      </c>
      <c r="C41" s="154">
        <f>VLOOKUP(B41,'Basisreihen Destatis 2023 B.''21'!$B$7:$I$95,2,FALSE)</f>
        <v>58.8</v>
      </c>
      <c r="D41" s="155"/>
      <c r="E41" s="155">
        <f t="shared" si="20"/>
        <v>58.8</v>
      </c>
      <c r="F41" s="155"/>
      <c r="G41" s="156">
        <f t="shared" si="68"/>
        <v>58.8</v>
      </c>
      <c r="H41" s="157">
        <f t="shared" si="21"/>
        <v>2.1598999999999999</v>
      </c>
      <c r="I41" s="163"/>
      <c r="J41" s="162">
        <v>1999</v>
      </c>
      <c r="K41" s="154">
        <f>VLOOKUP(J41,'Basisreihen Destatis 2023 B.''21'!$B$7:$I$95,3,FALSE)</f>
        <v>65.099999999999994</v>
      </c>
      <c r="L41" s="155"/>
      <c r="M41" s="155">
        <f t="shared" si="1"/>
        <v>65.099999999999994</v>
      </c>
      <c r="N41" s="155">
        <f>VLOOKUP(J41,'Basisreihen Destatis 2023 B.''21'!$B$7:$I$95,4,FALSE)</f>
        <v>88.6</v>
      </c>
      <c r="O41" s="155"/>
      <c r="P41" s="155">
        <f t="shared" si="2"/>
        <v>88.6</v>
      </c>
      <c r="Q41" s="156">
        <f t="shared" si="3"/>
        <v>72.2</v>
      </c>
      <c r="R41" s="157">
        <f t="shared" si="22"/>
        <v>1.7258</v>
      </c>
      <c r="S41" s="163"/>
      <c r="T41" s="162">
        <v>1999</v>
      </c>
      <c r="U41" s="154">
        <f>VLOOKUP(T41,'Basisreihen Destatis 2023 B.''21'!$B$7:$I$95,3,FALSE)</f>
        <v>65.099999999999994</v>
      </c>
      <c r="V41" s="155"/>
      <c r="W41" s="155">
        <f t="shared" si="4"/>
        <v>65.099999999999994</v>
      </c>
      <c r="X41" s="155">
        <f>VLOOKUP(T41,'Basisreihen Destatis 2023 B.''21'!$B$7:$I$90,4,FALSE)</f>
        <v>88.6</v>
      </c>
      <c r="Y41" s="155"/>
      <c r="Z41" s="155">
        <f t="shared" si="5"/>
        <v>88.6</v>
      </c>
      <c r="AA41" s="155">
        <f>VLOOKUP(T41,'Basisreihen Destatis 2023 B.''21'!$B$7:$I$95,5,FALSE)</f>
        <v>70.5</v>
      </c>
      <c r="AB41" s="155"/>
      <c r="AC41" s="155">
        <f t="shared" si="6"/>
        <v>70.5</v>
      </c>
      <c r="AD41" s="156">
        <f t="shared" si="7"/>
        <v>70.5</v>
      </c>
      <c r="AE41" s="157">
        <f t="shared" si="23"/>
        <v>1.8298000000000001</v>
      </c>
      <c r="AG41" s="162">
        <v>1999</v>
      </c>
      <c r="AH41" s="154">
        <f>VLOOKUP(AG41,'Basisreihen Destatis 2023 B.''21'!$B$7:$I$95,3,FALSE)</f>
        <v>65.099999999999994</v>
      </c>
      <c r="AI41" s="155"/>
      <c r="AJ41" s="155">
        <f t="shared" si="8"/>
        <v>65.099999999999994</v>
      </c>
      <c r="AK41" s="155">
        <f>VLOOKUP(AG41,'Basisreihen Destatis 2023 B.''21'!$B$7:$I$95,6,FALSE)</f>
        <v>69.400000000000006</v>
      </c>
      <c r="AL41" s="155"/>
      <c r="AM41" s="155">
        <f t="shared" si="9"/>
        <v>69.400000000000006</v>
      </c>
      <c r="AN41" s="156">
        <f t="shared" si="10"/>
        <v>67.900000000000006</v>
      </c>
      <c r="AO41" s="157">
        <f t="shared" si="24"/>
        <v>1.8984000000000001</v>
      </c>
      <c r="AQ41" s="162">
        <v>1999</v>
      </c>
      <c r="AR41" s="154">
        <f>VLOOKUP(AQ41,'Basisreihen Destatis 2023 B.''21'!$B$7:$I$95,6,FALSE)</f>
        <v>69.400000000000006</v>
      </c>
      <c r="AS41" s="155"/>
      <c r="AT41" s="156">
        <f t="shared" si="11"/>
        <v>69.400000000000006</v>
      </c>
      <c r="AU41" s="157">
        <f t="shared" si="25"/>
        <v>1.879</v>
      </c>
      <c r="AW41" s="399">
        <v>1999</v>
      </c>
      <c r="AX41" s="383">
        <f t="shared" si="26"/>
        <v>58.8</v>
      </c>
      <c r="AY41" s="400">
        <f>'Preisindizes Strom 2023 Bas.''15'!G41</f>
        <v>75.3</v>
      </c>
      <c r="AZ41" s="359">
        <f t="shared" si="27"/>
        <v>-5.0761421319798217E-3</v>
      </c>
      <c r="BA41" s="359">
        <f t="shared" si="28"/>
        <v>-5.2840158520476299E-3</v>
      </c>
      <c r="BB41" s="380">
        <f t="shared" si="29"/>
        <v>2.0787372006780824E-4</v>
      </c>
      <c r="BD41" s="399">
        <v>1999</v>
      </c>
      <c r="BE41" s="383">
        <f t="shared" si="30"/>
        <v>2.1598999999999999</v>
      </c>
      <c r="BF41" s="383">
        <f>'Preisindizes Strom 2023 Bas.''15'!H41</f>
        <v>2.1606999999999998</v>
      </c>
      <c r="BG41" s="359">
        <f t="shared" si="31"/>
        <v>-5.0928283716838996E-3</v>
      </c>
      <c r="BH41" s="359">
        <f t="shared" si="32"/>
        <v>-5.2760679409449285E-3</v>
      </c>
      <c r="BI41" s="360">
        <f t="shared" si="33"/>
        <v>1.8323956926102891E-4</v>
      </c>
      <c r="BJ41" s="446">
        <f t="shared" si="34"/>
        <v>-7.9999999999991189E-4</v>
      </c>
      <c r="BK41" s="380">
        <f t="shared" si="35"/>
        <v>-3.7025038182070258E-4</v>
      </c>
      <c r="BM41" s="399">
        <v>1999</v>
      </c>
      <c r="BN41" s="383">
        <f t="shared" si="12"/>
        <v>72.2</v>
      </c>
      <c r="BO41" s="383">
        <f>'Preisindizes Strom 2023 Bas.''15'!Q41</f>
        <v>85.9</v>
      </c>
      <c r="BP41" s="359">
        <f t="shared" si="36"/>
        <v>-8.2417582417582125E-3</v>
      </c>
      <c r="BQ41" s="359">
        <f t="shared" si="37"/>
        <v>-8.0831408775979829E-3</v>
      </c>
      <c r="BR41" s="380">
        <f t="shared" si="38"/>
        <v>-1.5861736416022953E-4</v>
      </c>
      <c r="BT41" s="399">
        <v>1999</v>
      </c>
      <c r="BU41" s="383">
        <f t="shared" si="13"/>
        <v>1.7258</v>
      </c>
      <c r="BV41" s="383">
        <f>'Preisindizes Strom 2023 Bas.''15'!R41</f>
        <v>1.7544</v>
      </c>
      <c r="BW41" s="359">
        <f t="shared" si="39"/>
        <v>-8.2860122841580397E-3</v>
      </c>
      <c r="BX41" s="359">
        <f t="shared" si="40"/>
        <v>-8.0939352485179805E-3</v>
      </c>
      <c r="BY41" s="359">
        <f t="shared" si="41"/>
        <v>-1.9207703564005918E-4</v>
      </c>
      <c r="BZ41" s="444">
        <f t="shared" si="42"/>
        <v>-2.8599999999999959E-2</v>
      </c>
      <c r="CA41" s="380">
        <f t="shared" si="43"/>
        <v>-1.6301869585043316E-2</v>
      </c>
      <c r="CC41" s="399">
        <v>1999</v>
      </c>
      <c r="CD41" s="383">
        <f t="shared" si="14"/>
        <v>70.5</v>
      </c>
      <c r="CE41" s="383">
        <f>'Preisindizes Strom 2023 Bas.''15'!AD41</f>
        <v>83.8</v>
      </c>
      <c r="CF41" s="359">
        <f t="shared" si="44"/>
        <v>0</v>
      </c>
      <c r="CG41" s="359">
        <f t="shared" si="45"/>
        <v>1.1947431302268274E-3</v>
      </c>
      <c r="CH41" s="380">
        <f t="shared" si="46"/>
        <v>-1.1947431302268274E-3</v>
      </c>
      <c r="CJ41" s="399">
        <v>1999</v>
      </c>
      <c r="CK41" s="383">
        <f t="shared" si="15"/>
        <v>1.8298000000000001</v>
      </c>
      <c r="CL41" s="383">
        <f>'Preisindizes Strom 2023 Bas.''15'!AE41</f>
        <v>1.8376999999999999</v>
      </c>
      <c r="CM41" s="359">
        <f t="shared" si="47"/>
        <v>0</v>
      </c>
      <c r="CN41" s="359">
        <f t="shared" si="48"/>
        <v>1.197148609675347E-3</v>
      </c>
      <c r="CO41" s="359">
        <f t="shared" si="49"/>
        <v>-1.197148609675347E-3</v>
      </c>
      <c r="CP41" s="444">
        <f t="shared" si="50"/>
        <v>-7.8999999999997961E-3</v>
      </c>
      <c r="CQ41" s="380">
        <f t="shared" si="51"/>
        <v>-4.298851825651484E-3</v>
      </c>
      <c r="CS41" s="399">
        <v>1999</v>
      </c>
      <c r="CT41" s="383">
        <f t="shared" si="16"/>
        <v>67.900000000000006</v>
      </c>
      <c r="CU41" s="383">
        <f>'Preisindizes Strom 2023 Bas.''15'!AN41</f>
        <v>79.900000000000006</v>
      </c>
      <c r="CV41" s="359">
        <f t="shared" si="52"/>
        <v>-1.1644832605531286E-2</v>
      </c>
      <c r="CW41" s="359">
        <f t="shared" si="53"/>
        <v>-1.1138613861386037E-2</v>
      </c>
      <c r="CX41" s="380">
        <f t="shared" si="54"/>
        <v>-5.0621874414524815E-4</v>
      </c>
      <c r="CZ41" s="399">
        <v>1999</v>
      </c>
      <c r="DA41" s="383">
        <f t="shared" si="17"/>
        <v>1.8984000000000001</v>
      </c>
      <c r="DB41" s="383">
        <f>'Preisindizes Strom 2023 Bas.''15'!AO41</f>
        <v>1.9098999999999999</v>
      </c>
      <c r="DC41" s="359">
        <f t="shared" si="55"/>
        <v>-1.1641382216603491E-2</v>
      </c>
      <c r="DD41" s="359">
        <f t="shared" si="56"/>
        <v>-1.1152416356877248E-2</v>
      </c>
      <c r="DE41" s="359">
        <f t="shared" si="57"/>
        <v>-4.8896585972624251E-4</v>
      </c>
      <c r="DF41" s="444">
        <f t="shared" si="58"/>
        <v>-1.1499999999999844E-2</v>
      </c>
      <c r="DG41" s="380">
        <f t="shared" si="59"/>
        <v>-6.0212576574688592E-3</v>
      </c>
      <c r="DI41" s="421">
        <v>1999</v>
      </c>
      <c r="DJ41" s="390">
        <f t="shared" si="18"/>
        <v>69.400000000000006</v>
      </c>
      <c r="DK41" s="409">
        <f>'Preisindizes Strom 2023 Bas.''15'!AT41</f>
        <v>78.599999999999994</v>
      </c>
      <c r="DL41" s="411">
        <f t="shared" si="60"/>
        <v>-1.5602836879432536E-2</v>
      </c>
      <c r="DM41" s="359">
        <f t="shared" si="61"/>
        <v>-1.5037593984962405E-2</v>
      </c>
      <c r="DN41" s="404">
        <f t="shared" si="62"/>
        <v>-5.6524289447013043E-4</v>
      </c>
      <c r="DP41" s="421">
        <v>1999</v>
      </c>
      <c r="DQ41" s="390">
        <f t="shared" si="19"/>
        <v>1.879</v>
      </c>
      <c r="DR41" s="409">
        <f>'Preisindizes Strom 2023 Bas.''15'!AU41</f>
        <v>1.8944000000000001</v>
      </c>
      <c r="DS41" s="411">
        <f t="shared" si="63"/>
        <v>-1.5646620542841938E-2</v>
      </c>
      <c r="DT41" s="359">
        <f t="shared" si="64"/>
        <v>-1.5044341216216339E-2</v>
      </c>
      <c r="DU41" s="404">
        <f t="shared" si="65"/>
        <v>-6.022793266255988E-4</v>
      </c>
      <c r="DV41" s="414">
        <f t="shared" si="66"/>
        <v>-1.540000000000008E-2</v>
      </c>
      <c r="DW41" s="458">
        <f t="shared" si="67"/>
        <v>-8.129222972973027E-3</v>
      </c>
    </row>
    <row r="42" spans="1:127" x14ac:dyDescent="0.6">
      <c r="A42" s="233"/>
      <c r="B42" s="162">
        <v>1998</v>
      </c>
      <c r="C42" s="154">
        <f>VLOOKUP(B42,'Basisreihen Destatis 2023 B.''21'!$B$7:$I$95,2,FALSE)</f>
        <v>59.1</v>
      </c>
      <c r="D42" s="155"/>
      <c r="E42" s="155">
        <f t="shared" si="20"/>
        <v>59.1</v>
      </c>
      <c r="F42" s="155"/>
      <c r="G42" s="156">
        <f t="shared" si="68"/>
        <v>59.1</v>
      </c>
      <c r="H42" s="157">
        <f t="shared" si="21"/>
        <v>2.1488999999999998</v>
      </c>
      <c r="I42" s="163"/>
      <c r="J42" s="162">
        <v>1998</v>
      </c>
      <c r="K42" s="154">
        <f>VLOOKUP(J42,'Basisreihen Destatis 2023 B.''21'!$B$7:$I$95,3,FALSE)</f>
        <v>65.400000000000006</v>
      </c>
      <c r="L42" s="155"/>
      <c r="M42" s="155">
        <f t="shared" si="1"/>
        <v>65.400000000000006</v>
      </c>
      <c r="N42" s="155">
        <f>VLOOKUP(J42,'Basisreihen Destatis 2023 B.''21'!$B$7:$I$95,4,FALSE)</f>
        <v>90.2</v>
      </c>
      <c r="O42" s="155"/>
      <c r="P42" s="155">
        <f t="shared" si="2"/>
        <v>90.2</v>
      </c>
      <c r="Q42" s="156">
        <f t="shared" si="3"/>
        <v>72.8</v>
      </c>
      <c r="R42" s="157">
        <f t="shared" si="22"/>
        <v>1.7115</v>
      </c>
      <c r="S42" s="163"/>
      <c r="T42" s="162">
        <v>1998</v>
      </c>
      <c r="U42" s="154">
        <f>VLOOKUP(T42,'Basisreihen Destatis 2023 B.''21'!$B$7:$I$95,3,FALSE)</f>
        <v>65.400000000000006</v>
      </c>
      <c r="V42" s="155"/>
      <c r="W42" s="155">
        <f t="shared" si="4"/>
        <v>65.400000000000006</v>
      </c>
      <c r="X42" s="155">
        <f>VLOOKUP(T42,'Basisreihen Destatis 2023 B.''21'!$B$7:$I$90,4,FALSE)</f>
        <v>90.2</v>
      </c>
      <c r="Y42" s="155"/>
      <c r="Z42" s="155">
        <f t="shared" si="5"/>
        <v>90.2</v>
      </c>
      <c r="AA42" s="155">
        <f>VLOOKUP(T42,'Basisreihen Destatis 2023 B.''21'!$B$7:$I$95,5,FALSE)</f>
        <v>69.2</v>
      </c>
      <c r="AB42" s="155"/>
      <c r="AC42" s="155">
        <f t="shared" si="6"/>
        <v>69.2</v>
      </c>
      <c r="AD42" s="156">
        <f t="shared" si="7"/>
        <v>70.5</v>
      </c>
      <c r="AE42" s="157">
        <f t="shared" si="23"/>
        <v>1.8298000000000001</v>
      </c>
      <c r="AG42" s="162">
        <v>1998</v>
      </c>
      <c r="AH42" s="154">
        <f>VLOOKUP(AG42,'Basisreihen Destatis 2023 B.''21'!$B$7:$I$95,3,FALSE)</f>
        <v>65.400000000000006</v>
      </c>
      <c r="AI42" s="155"/>
      <c r="AJ42" s="155">
        <f t="shared" si="8"/>
        <v>65.400000000000006</v>
      </c>
      <c r="AK42" s="155">
        <f>VLOOKUP(AG42,'Basisreihen Destatis 2023 B.''21'!$B$7:$I$95,6,FALSE)</f>
        <v>70.5</v>
      </c>
      <c r="AL42" s="155"/>
      <c r="AM42" s="155">
        <f t="shared" si="9"/>
        <v>70.5</v>
      </c>
      <c r="AN42" s="156">
        <f t="shared" si="10"/>
        <v>68.7</v>
      </c>
      <c r="AO42" s="157">
        <f t="shared" si="24"/>
        <v>1.8763000000000001</v>
      </c>
      <c r="AQ42" s="162">
        <v>1998</v>
      </c>
      <c r="AR42" s="154">
        <f>VLOOKUP(AQ42,'Basisreihen Destatis 2023 B.''21'!$B$7:$I$95,6,FALSE)</f>
        <v>70.5</v>
      </c>
      <c r="AS42" s="155"/>
      <c r="AT42" s="156">
        <f t="shared" si="11"/>
        <v>70.5</v>
      </c>
      <c r="AU42" s="157">
        <f t="shared" si="25"/>
        <v>1.8495999999999999</v>
      </c>
      <c r="AW42" s="399">
        <v>1998</v>
      </c>
      <c r="AX42" s="383">
        <f t="shared" si="26"/>
        <v>59.1</v>
      </c>
      <c r="AY42" s="400">
        <f>'Preisindizes Strom 2023 Bas.''15'!G42</f>
        <v>75.7</v>
      </c>
      <c r="AZ42" s="359">
        <f t="shared" si="27"/>
        <v>-5.050505050504972E-3</v>
      </c>
      <c r="BA42" s="359">
        <f t="shared" si="28"/>
        <v>-5.2562417871221401E-3</v>
      </c>
      <c r="BB42" s="380">
        <f t="shared" si="29"/>
        <v>2.0573673661716807E-4</v>
      </c>
      <c r="BD42" s="399">
        <v>1998</v>
      </c>
      <c r="BE42" s="383">
        <f t="shared" si="30"/>
        <v>2.1488999999999998</v>
      </c>
      <c r="BF42" s="383">
        <f>'Preisindizes Strom 2023 Bas.''15'!H42</f>
        <v>2.1493000000000002</v>
      </c>
      <c r="BG42" s="359">
        <f t="shared" si="31"/>
        <v>-5.0723626041230263E-3</v>
      </c>
      <c r="BH42" s="359">
        <f t="shared" si="32"/>
        <v>-5.2575257060439862E-3</v>
      </c>
      <c r="BI42" s="360">
        <f t="shared" si="33"/>
        <v>1.8516310192095986E-4</v>
      </c>
      <c r="BJ42" s="446">
        <f t="shared" si="34"/>
        <v>-4.0000000000040004E-4</v>
      </c>
      <c r="BK42" s="380">
        <f t="shared" si="35"/>
        <v>-1.8610710463895508E-4</v>
      </c>
      <c r="BM42" s="399">
        <v>1998</v>
      </c>
      <c r="BN42" s="383">
        <f t="shared" si="12"/>
        <v>72.8</v>
      </c>
      <c r="BO42" s="383">
        <f>'Preisindizes Strom 2023 Bas.''15'!Q42</f>
        <v>86.6</v>
      </c>
      <c r="BP42" s="359">
        <f t="shared" si="36"/>
        <v>-2.1505376344086113E-2</v>
      </c>
      <c r="BQ42" s="359">
        <f t="shared" si="37"/>
        <v>-2.0361990950226394E-2</v>
      </c>
      <c r="BR42" s="380">
        <f t="shared" si="38"/>
        <v>-1.1433853938597194E-3</v>
      </c>
      <c r="BT42" s="399">
        <v>1998</v>
      </c>
      <c r="BU42" s="383">
        <f t="shared" si="13"/>
        <v>1.7115</v>
      </c>
      <c r="BV42" s="383">
        <f>'Preisindizes Strom 2023 Bas.''15'!R42</f>
        <v>1.7402</v>
      </c>
      <c r="BW42" s="359">
        <f t="shared" si="39"/>
        <v>-2.1501606777680315E-2</v>
      </c>
      <c r="BX42" s="359">
        <f t="shared" si="40"/>
        <v>-2.034248936903793E-2</v>
      </c>
      <c r="BY42" s="359">
        <f t="shared" si="41"/>
        <v>-1.159117408642385E-3</v>
      </c>
      <c r="BZ42" s="444">
        <f t="shared" si="42"/>
        <v>-2.8699999999999948E-2</v>
      </c>
      <c r="CA42" s="380">
        <f t="shared" si="43"/>
        <v>-1.6492357200321828E-2</v>
      </c>
      <c r="CC42" s="399">
        <v>1998</v>
      </c>
      <c r="CD42" s="383">
        <f t="shared" si="14"/>
        <v>70.5</v>
      </c>
      <c r="CE42" s="383">
        <f>'Preisindizes Strom 2023 Bas.''15'!AD42</f>
        <v>83.7</v>
      </c>
      <c r="CF42" s="359">
        <f t="shared" si="44"/>
        <v>-2.8288543140028155E-3</v>
      </c>
      <c r="CG42" s="359">
        <f t="shared" si="45"/>
        <v>-3.5714285714285587E-3</v>
      </c>
      <c r="CH42" s="380">
        <f t="shared" si="46"/>
        <v>7.4257425742574323E-4</v>
      </c>
      <c r="CJ42" s="399">
        <v>1998</v>
      </c>
      <c r="CK42" s="383">
        <f t="shared" si="15"/>
        <v>1.8298000000000001</v>
      </c>
      <c r="CL42" s="383">
        <f>'Preisindizes Strom 2023 Bas.''15'!AE42</f>
        <v>1.8399000000000001</v>
      </c>
      <c r="CM42" s="359">
        <f t="shared" si="47"/>
        <v>-2.8418406383211581E-3</v>
      </c>
      <c r="CN42" s="359">
        <f t="shared" si="48"/>
        <v>-3.5871514756237177E-3</v>
      </c>
      <c r="CO42" s="359">
        <f t="shared" si="49"/>
        <v>7.4531083730255965E-4</v>
      </c>
      <c r="CP42" s="444">
        <f t="shared" si="50"/>
        <v>-1.0099999999999998E-2</v>
      </c>
      <c r="CQ42" s="380">
        <f t="shared" si="51"/>
        <v>-5.4894287733029401E-3</v>
      </c>
      <c r="CS42" s="399">
        <v>1998</v>
      </c>
      <c r="CT42" s="383">
        <f t="shared" si="16"/>
        <v>68.7</v>
      </c>
      <c r="CU42" s="383">
        <f>'Preisindizes Strom 2023 Bas.''15'!AN42</f>
        <v>80.8</v>
      </c>
      <c r="CV42" s="359">
        <f t="shared" si="52"/>
        <v>-5.7887120115772683E-3</v>
      </c>
      <c r="CW42" s="359">
        <f t="shared" si="53"/>
        <v>-6.1500615006150339E-3</v>
      </c>
      <c r="CX42" s="380">
        <f t="shared" si="54"/>
        <v>3.6134948903776554E-4</v>
      </c>
      <c r="CZ42" s="399">
        <v>1998</v>
      </c>
      <c r="DA42" s="383">
        <f t="shared" si="17"/>
        <v>1.8763000000000001</v>
      </c>
      <c r="DB42" s="383">
        <f>'Preisindizes Strom 2023 Bas.''15'!AO42</f>
        <v>1.8886000000000001</v>
      </c>
      <c r="DC42" s="359">
        <f t="shared" si="55"/>
        <v>-5.8093055481533984E-3</v>
      </c>
      <c r="DD42" s="359">
        <f t="shared" si="56"/>
        <v>-6.1421158530128306E-3</v>
      </c>
      <c r="DE42" s="359">
        <f t="shared" si="57"/>
        <v>3.3281030485943219E-4</v>
      </c>
      <c r="DF42" s="444">
        <f t="shared" si="58"/>
        <v>-1.2299999999999978E-2</v>
      </c>
      <c r="DG42" s="380">
        <f t="shared" si="59"/>
        <v>-6.5127607751773731E-3</v>
      </c>
      <c r="DI42" s="421">
        <v>1998</v>
      </c>
      <c r="DJ42" s="390">
        <f t="shared" si="18"/>
        <v>70.5</v>
      </c>
      <c r="DK42" s="409">
        <f>'Preisindizes Strom 2023 Bas.''15'!AT42</f>
        <v>79.8</v>
      </c>
      <c r="DL42" s="411">
        <f t="shared" si="60"/>
        <v>0</v>
      </c>
      <c r="DM42" s="359">
        <f t="shared" si="61"/>
        <v>0</v>
      </c>
      <c r="DN42" s="404">
        <f t="shared" si="62"/>
        <v>0</v>
      </c>
      <c r="DP42" s="421">
        <v>1998</v>
      </c>
      <c r="DQ42" s="390">
        <f t="shared" si="19"/>
        <v>1.8495999999999999</v>
      </c>
      <c r="DR42" s="409">
        <f>'Preisindizes Strom 2023 Bas.''15'!AU42</f>
        <v>1.8658999999999999</v>
      </c>
      <c r="DS42" s="411">
        <f t="shared" si="63"/>
        <v>0</v>
      </c>
      <c r="DT42" s="359">
        <f t="shared" si="64"/>
        <v>0</v>
      </c>
      <c r="DU42" s="404">
        <f t="shared" si="65"/>
        <v>0</v>
      </c>
      <c r="DV42" s="414">
        <f t="shared" si="66"/>
        <v>-1.6299999999999981E-2</v>
      </c>
      <c r="DW42" s="458">
        <f t="shared" si="67"/>
        <v>-8.7357307465566469E-3</v>
      </c>
    </row>
    <row r="43" spans="1:127" x14ac:dyDescent="0.6">
      <c r="A43" s="233"/>
      <c r="B43" s="162">
        <v>1997</v>
      </c>
      <c r="C43" s="154">
        <f>VLOOKUP(B43,'Basisreihen Destatis 2023 B.''21'!$B$7:$I$95,2,FALSE)</f>
        <v>59.4</v>
      </c>
      <c r="D43" s="155"/>
      <c r="E43" s="155">
        <f t="shared" si="20"/>
        <v>59.4</v>
      </c>
      <c r="F43" s="155"/>
      <c r="G43" s="156">
        <f t="shared" si="68"/>
        <v>59.4</v>
      </c>
      <c r="H43" s="157">
        <f t="shared" si="21"/>
        <v>2.1379999999999999</v>
      </c>
      <c r="I43" s="163"/>
      <c r="J43" s="162">
        <v>1997</v>
      </c>
      <c r="K43" s="154">
        <f>VLOOKUP(J43,'Basisreihen Destatis 2023 B.''21'!$B$7:$I$95,3,FALSE)</f>
        <v>66.599999999999994</v>
      </c>
      <c r="L43" s="155"/>
      <c r="M43" s="155">
        <f t="shared" si="1"/>
        <v>66.599999999999994</v>
      </c>
      <c r="N43" s="155">
        <f>VLOOKUP(J43,'Basisreihen Destatis 2023 B.''21'!$B$7:$I$95,4,FALSE)</f>
        <v>92.5</v>
      </c>
      <c r="O43" s="155"/>
      <c r="P43" s="155">
        <f t="shared" si="2"/>
        <v>92.5</v>
      </c>
      <c r="Q43" s="156">
        <f t="shared" si="3"/>
        <v>74.400000000000006</v>
      </c>
      <c r="R43" s="157">
        <f t="shared" si="22"/>
        <v>1.6747000000000001</v>
      </c>
      <c r="S43" s="163"/>
      <c r="T43" s="162">
        <v>1997</v>
      </c>
      <c r="U43" s="154">
        <f>VLOOKUP(T43,'Basisreihen Destatis 2023 B.''21'!$B$7:$I$95,3,FALSE)</f>
        <v>66.599999999999994</v>
      </c>
      <c r="V43" s="155"/>
      <c r="W43" s="155">
        <f t="shared" si="4"/>
        <v>66.599999999999994</v>
      </c>
      <c r="X43" s="155">
        <f>VLOOKUP(T43,'Basisreihen Destatis 2023 B.''21'!$B$7:$I$90,4,FALSE)</f>
        <v>92.5</v>
      </c>
      <c r="Y43" s="155"/>
      <c r="Z43" s="155">
        <f t="shared" si="5"/>
        <v>92.5</v>
      </c>
      <c r="AA43" s="155">
        <f>VLOOKUP(T43,'Basisreihen Destatis 2023 B.''21'!$B$7:$I$95,5,FALSE)</f>
        <v>67.3</v>
      </c>
      <c r="AB43" s="155"/>
      <c r="AC43" s="155">
        <f t="shared" si="6"/>
        <v>67.3</v>
      </c>
      <c r="AD43" s="156">
        <f t="shared" si="7"/>
        <v>70.7</v>
      </c>
      <c r="AE43" s="157">
        <f t="shared" si="23"/>
        <v>1.8246</v>
      </c>
      <c r="AG43" s="162">
        <v>1997</v>
      </c>
      <c r="AH43" s="154">
        <f>VLOOKUP(AG43,'Basisreihen Destatis 2023 B.''21'!$B$7:$I$95,3,FALSE)</f>
        <v>66.599999999999994</v>
      </c>
      <c r="AI43" s="155"/>
      <c r="AJ43" s="155">
        <f t="shared" si="8"/>
        <v>66.599999999999994</v>
      </c>
      <c r="AK43" s="155">
        <f>VLOOKUP(AG43,'Basisreihen Destatis 2023 B.''21'!$B$7:$I$95,6,FALSE)</f>
        <v>70.5</v>
      </c>
      <c r="AL43" s="155"/>
      <c r="AM43" s="155">
        <f t="shared" si="9"/>
        <v>70.5</v>
      </c>
      <c r="AN43" s="156">
        <f t="shared" si="10"/>
        <v>69.099999999999994</v>
      </c>
      <c r="AO43" s="157">
        <f t="shared" si="24"/>
        <v>1.8653999999999999</v>
      </c>
      <c r="AQ43" s="162">
        <v>1997</v>
      </c>
      <c r="AR43" s="154">
        <f>VLOOKUP(AQ43,'Basisreihen Destatis 2023 B.''21'!$B$7:$I$95,6,FALSE)</f>
        <v>70.5</v>
      </c>
      <c r="AS43" s="155"/>
      <c r="AT43" s="156">
        <f t="shared" si="11"/>
        <v>70.5</v>
      </c>
      <c r="AU43" s="157">
        <f t="shared" si="25"/>
        <v>1.8495999999999999</v>
      </c>
      <c r="AW43" s="399">
        <v>1997</v>
      </c>
      <c r="AX43" s="383">
        <f t="shared" si="26"/>
        <v>59.4</v>
      </c>
      <c r="AY43" s="400">
        <f>'Preisindizes Strom 2023 Bas.''15'!G43</f>
        <v>76.099999999999994</v>
      </c>
      <c r="AZ43" s="359">
        <f t="shared" si="27"/>
        <v>-6.6889632107023367E-3</v>
      </c>
      <c r="BA43" s="359">
        <f t="shared" si="28"/>
        <v>-5.228758169934733E-3</v>
      </c>
      <c r="BB43" s="380">
        <f t="shared" si="29"/>
        <v>-1.4602050407676037E-3</v>
      </c>
      <c r="BD43" s="399">
        <v>1997</v>
      </c>
      <c r="BE43" s="383">
        <f t="shared" si="30"/>
        <v>2.1379999999999999</v>
      </c>
      <c r="BF43" s="383">
        <f>'Preisindizes Strom 2023 Bas.''15'!H43</f>
        <v>2.1379999999999999</v>
      </c>
      <c r="BG43" s="359">
        <f t="shared" si="31"/>
        <v>-6.688493919550953E-3</v>
      </c>
      <c r="BH43" s="359">
        <f t="shared" si="32"/>
        <v>-5.2385406922357269E-3</v>
      </c>
      <c r="BI43" s="360">
        <f t="shared" si="33"/>
        <v>-1.449953227315226E-3</v>
      </c>
      <c r="BJ43" s="446">
        <f t="shared" si="34"/>
        <v>0</v>
      </c>
      <c r="BK43" s="380">
        <f t="shared" si="35"/>
        <v>0</v>
      </c>
      <c r="BM43" s="399">
        <v>1997</v>
      </c>
      <c r="BN43" s="383">
        <f t="shared" si="12"/>
        <v>74.400000000000006</v>
      </c>
      <c r="BO43" s="383">
        <f>'Preisindizes Strom 2023 Bas.''15'!Q43</f>
        <v>88.4</v>
      </c>
      <c r="BP43" s="359">
        <f t="shared" si="36"/>
        <v>-4.4929396662387711E-2</v>
      </c>
      <c r="BQ43" s="359">
        <f t="shared" si="37"/>
        <v>-4.2253521126760507E-2</v>
      </c>
      <c r="BR43" s="380">
        <f t="shared" si="38"/>
        <v>-2.6758755356272035E-3</v>
      </c>
      <c r="BT43" s="399">
        <v>1997</v>
      </c>
      <c r="BU43" s="383">
        <f t="shared" si="13"/>
        <v>1.6747000000000001</v>
      </c>
      <c r="BV43" s="383">
        <f>'Preisindizes Strom 2023 Bas.''15'!R43</f>
        <v>1.7048000000000001</v>
      </c>
      <c r="BW43" s="359">
        <f t="shared" si="39"/>
        <v>-4.49035648175794E-2</v>
      </c>
      <c r="BX43" s="359">
        <f t="shared" si="40"/>
        <v>-4.229235100891604E-2</v>
      </c>
      <c r="BY43" s="359">
        <f t="shared" si="41"/>
        <v>-2.6112138086633596E-3</v>
      </c>
      <c r="BZ43" s="444">
        <f t="shared" si="42"/>
        <v>-3.0100000000000016E-2</v>
      </c>
      <c r="CA43" s="380">
        <f t="shared" si="43"/>
        <v>-1.7656030032848435E-2</v>
      </c>
      <c r="CC43" s="399">
        <v>1997</v>
      </c>
      <c r="CD43" s="383">
        <f t="shared" si="14"/>
        <v>70.7</v>
      </c>
      <c r="CE43" s="383">
        <f>'Preisindizes Strom 2023 Bas.''15'!AD43</f>
        <v>84</v>
      </c>
      <c r="CF43" s="359">
        <f t="shared" si="44"/>
        <v>-1.941747572815522E-2</v>
      </c>
      <c r="CG43" s="359">
        <f t="shared" si="45"/>
        <v>-1.7543859649122862E-2</v>
      </c>
      <c r="CH43" s="380">
        <f t="shared" si="46"/>
        <v>-1.8736160790323586E-3</v>
      </c>
      <c r="CJ43" s="399">
        <v>1997</v>
      </c>
      <c r="CK43" s="383">
        <f t="shared" si="15"/>
        <v>1.8246</v>
      </c>
      <c r="CL43" s="383">
        <f>'Preisindizes Strom 2023 Bas.''15'!AE43</f>
        <v>1.8332999999999999</v>
      </c>
      <c r="CM43" s="359">
        <f t="shared" si="47"/>
        <v>-1.9401512660309206E-2</v>
      </c>
      <c r="CN43" s="359">
        <f t="shared" si="48"/>
        <v>-1.750940926198663E-2</v>
      </c>
      <c r="CO43" s="359">
        <f t="shared" si="49"/>
        <v>-1.8921033983225755E-3</v>
      </c>
      <c r="CP43" s="444">
        <f t="shared" si="50"/>
        <v>-8.69999999999993E-3</v>
      </c>
      <c r="CQ43" s="380">
        <f t="shared" si="51"/>
        <v>-4.745540828015038E-3</v>
      </c>
      <c r="CS43" s="399">
        <v>1997</v>
      </c>
      <c r="CT43" s="383">
        <f t="shared" si="16"/>
        <v>69.099999999999994</v>
      </c>
      <c r="CU43" s="383">
        <f>'Preisindizes Strom 2023 Bas.''15'!AN43</f>
        <v>81.3</v>
      </c>
      <c r="CV43" s="359">
        <f t="shared" si="52"/>
        <v>1.4492753623187582E-3</v>
      </c>
      <c r="CW43" s="359">
        <f t="shared" si="53"/>
        <v>1.2315270935960854E-3</v>
      </c>
      <c r="CX43" s="380">
        <f t="shared" si="54"/>
        <v>2.1774826872267283E-4</v>
      </c>
      <c r="CZ43" s="399">
        <v>1997</v>
      </c>
      <c r="DA43" s="383">
        <f t="shared" si="17"/>
        <v>1.8653999999999999</v>
      </c>
      <c r="DB43" s="383">
        <f>'Preisindizes Strom 2023 Bas.''15'!AO43</f>
        <v>1.877</v>
      </c>
      <c r="DC43" s="359">
        <f t="shared" si="55"/>
        <v>1.4474107430042515E-3</v>
      </c>
      <c r="DD43" s="359">
        <f t="shared" si="56"/>
        <v>1.2253596164091274E-3</v>
      </c>
      <c r="DE43" s="359">
        <f t="shared" si="57"/>
        <v>2.2205112659512416E-4</v>
      </c>
      <c r="DF43" s="444">
        <f t="shared" si="58"/>
        <v>-1.1600000000000055E-2</v>
      </c>
      <c r="DG43" s="380">
        <f t="shared" si="59"/>
        <v>-6.1800745871071205E-3</v>
      </c>
      <c r="DI43" s="421">
        <v>1997</v>
      </c>
      <c r="DJ43" s="390">
        <f t="shared" si="18"/>
        <v>70.5</v>
      </c>
      <c r="DK43" s="409">
        <f>'Preisindizes Strom 2023 Bas.''15'!AT43</f>
        <v>79.8</v>
      </c>
      <c r="DL43" s="411">
        <f t="shared" si="60"/>
        <v>1.1477761836441891E-2</v>
      </c>
      <c r="DM43" s="359">
        <f t="shared" si="61"/>
        <v>1.1406844106463865E-2</v>
      </c>
      <c r="DN43" s="404">
        <f t="shared" si="62"/>
        <v>7.0917729978026145E-5</v>
      </c>
      <c r="DP43" s="421">
        <v>1997</v>
      </c>
      <c r="DQ43" s="390">
        <f t="shared" si="19"/>
        <v>1.8495999999999999</v>
      </c>
      <c r="DR43" s="409">
        <f>'Preisindizes Strom 2023 Bas.''15'!AU43</f>
        <v>1.8658999999999999</v>
      </c>
      <c r="DS43" s="411">
        <f t="shared" si="63"/>
        <v>1.1516003460207758E-2</v>
      </c>
      <c r="DT43" s="359">
        <f t="shared" si="64"/>
        <v>1.1415402754702875E-2</v>
      </c>
      <c r="DU43" s="404">
        <f t="shared" si="65"/>
        <v>1.0060070550488298E-4</v>
      </c>
      <c r="DV43" s="414">
        <f t="shared" si="66"/>
        <v>-1.6299999999999981E-2</v>
      </c>
      <c r="DW43" s="458">
        <f t="shared" si="67"/>
        <v>-8.7357307465566469E-3</v>
      </c>
    </row>
    <row r="44" spans="1:127" x14ac:dyDescent="0.6">
      <c r="A44" s="233"/>
      <c r="B44" s="162">
        <v>1996</v>
      </c>
      <c r="C44" s="154">
        <f>VLOOKUP(B44,'Basisreihen Destatis 2023 B.''21'!$B$7:$I$95,2,FALSE)</f>
        <v>59.8</v>
      </c>
      <c r="D44" s="155"/>
      <c r="E44" s="155">
        <f t="shared" si="20"/>
        <v>59.8</v>
      </c>
      <c r="F44" s="155"/>
      <c r="G44" s="156">
        <f t="shared" si="68"/>
        <v>59.8</v>
      </c>
      <c r="H44" s="157">
        <f t="shared" si="21"/>
        <v>2.1236999999999999</v>
      </c>
      <c r="I44" s="163"/>
      <c r="J44" s="162">
        <v>1996</v>
      </c>
      <c r="K44" s="154">
        <f>VLOOKUP(J44,'Basisreihen Destatis 2023 B.''21'!$B$7:$I$95,3,FALSE)</f>
        <v>67.8</v>
      </c>
      <c r="L44" s="155"/>
      <c r="M44" s="155">
        <f t="shared" si="1"/>
        <v>67.8</v>
      </c>
      <c r="N44" s="155">
        <f>VLOOKUP(J44,'Basisreihen Destatis 2023 B.''21'!$B$7:$I$95,4,FALSE)</f>
        <v>101.3</v>
      </c>
      <c r="O44" s="155"/>
      <c r="P44" s="155">
        <f t="shared" si="2"/>
        <v>101.3</v>
      </c>
      <c r="Q44" s="156">
        <f t="shared" si="3"/>
        <v>77.900000000000006</v>
      </c>
      <c r="R44" s="157">
        <f t="shared" si="22"/>
        <v>1.5994999999999999</v>
      </c>
      <c r="S44" s="163"/>
      <c r="T44" s="162">
        <v>1996</v>
      </c>
      <c r="U44" s="154">
        <f>VLOOKUP(T44,'Basisreihen Destatis 2023 B.''21'!$B$7:$I$95,3,FALSE)</f>
        <v>67.8</v>
      </c>
      <c r="V44" s="155"/>
      <c r="W44" s="155">
        <f t="shared" si="4"/>
        <v>67.8</v>
      </c>
      <c r="X44" s="155">
        <f>VLOOKUP(T44,'Basisreihen Destatis 2023 B.''21'!$B$7:$I$90,4,FALSE)</f>
        <v>101.3</v>
      </c>
      <c r="Y44" s="155"/>
      <c r="Z44" s="155">
        <f t="shared" si="5"/>
        <v>101.3</v>
      </c>
      <c r="AA44" s="155">
        <f>VLOOKUP(T44,'Basisreihen Destatis 2023 B.''21'!$B$7:$I$95,5,FALSE)</f>
        <v>65.8</v>
      </c>
      <c r="AB44" s="155"/>
      <c r="AC44" s="155">
        <f t="shared" si="6"/>
        <v>65.8</v>
      </c>
      <c r="AD44" s="156">
        <f t="shared" si="7"/>
        <v>72.099999999999994</v>
      </c>
      <c r="AE44" s="157">
        <f t="shared" si="23"/>
        <v>1.7891999999999999</v>
      </c>
      <c r="AG44" s="162">
        <v>1996</v>
      </c>
      <c r="AH44" s="154">
        <f>VLOOKUP(AG44,'Basisreihen Destatis 2023 B.''21'!$B$7:$I$95,3,FALSE)</f>
        <v>67.8</v>
      </c>
      <c r="AI44" s="155"/>
      <c r="AJ44" s="155">
        <f t="shared" si="8"/>
        <v>67.8</v>
      </c>
      <c r="AK44" s="155">
        <f>VLOOKUP(AG44,'Basisreihen Destatis 2023 B.''21'!$B$7:$I$95,6,FALSE)</f>
        <v>69.7</v>
      </c>
      <c r="AL44" s="155"/>
      <c r="AM44" s="155">
        <f t="shared" si="9"/>
        <v>69.7</v>
      </c>
      <c r="AN44" s="156">
        <f t="shared" si="10"/>
        <v>69</v>
      </c>
      <c r="AO44" s="157">
        <f t="shared" si="24"/>
        <v>1.8681000000000001</v>
      </c>
      <c r="AQ44" s="162">
        <v>1996</v>
      </c>
      <c r="AR44" s="154">
        <f>VLOOKUP(AQ44,'Basisreihen Destatis 2023 B.''21'!$B$7:$I$95,6,FALSE)</f>
        <v>69.7</v>
      </c>
      <c r="AS44" s="155"/>
      <c r="AT44" s="156">
        <f t="shared" si="11"/>
        <v>69.7</v>
      </c>
      <c r="AU44" s="157">
        <f t="shared" si="25"/>
        <v>1.8709</v>
      </c>
      <c r="AW44" s="399">
        <v>1996</v>
      </c>
      <c r="AX44" s="383">
        <f t="shared" si="26"/>
        <v>59.8</v>
      </c>
      <c r="AY44" s="400">
        <f>'Preisindizes Strom 2023 Bas.''15'!G44</f>
        <v>76.5</v>
      </c>
      <c r="AZ44" s="359">
        <f t="shared" si="27"/>
        <v>3.3557046979864058E-3</v>
      </c>
      <c r="BA44" s="359">
        <f t="shared" si="28"/>
        <v>2.6212319790301919E-3</v>
      </c>
      <c r="BB44" s="380">
        <f t="shared" si="29"/>
        <v>7.3447271895621391E-4</v>
      </c>
      <c r="BD44" s="399">
        <v>1996</v>
      </c>
      <c r="BE44" s="383">
        <f t="shared" si="30"/>
        <v>2.1236999999999999</v>
      </c>
      <c r="BF44" s="383">
        <f>'Preisindizes Strom 2023 Bas.''15'!H44</f>
        <v>2.1267999999999998</v>
      </c>
      <c r="BG44" s="359">
        <f t="shared" si="31"/>
        <v>3.3903093657297045E-3</v>
      </c>
      <c r="BH44" s="359">
        <f t="shared" si="32"/>
        <v>2.6330637577582916E-3</v>
      </c>
      <c r="BI44" s="360">
        <f t="shared" si="33"/>
        <v>7.5724560797141294E-4</v>
      </c>
      <c r="BJ44" s="446">
        <f t="shared" si="34"/>
        <v>-3.0999999999998806E-3</v>
      </c>
      <c r="BK44" s="380">
        <f t="shared" si="35"/>
        <v>-1.4575888659017489E-3</v>
      </c>
      <c r="BM44" s="399">
        <v>1996</v>
      </c>
      <c r="BN44" s="383">
        <f t="shared" si="12"/>
        <v>77.900000000000006</v>
      </c>
      <c r="BO44" s="383">
        <f>'Preisindizes Strom 2023 Bas.''15'!Q44</f>
        <v>92.3</v>
      </c>
      <c r="BP44" s="359">
        <f t="shared" si="36"/>
        <v>-4.4171779141104262E-2</v>
      </c>
      <c r="BQ44" s="359">
        <f t="shared" si="37"/>
        <v>-4.2531120331950278E-2</v>
      </c>
      <c r="BR44" s="380">
        <f t="shared" si="38"/>
        <v>-1.6406588091539831E-3</v>
      </c>
      <c r="BT44" s="399">
        <v>1996</v>
      </c>
      <c r="BU44" s="383">
        <f t="shared" si="13"/>
        <v>1.5994999999999999</v>
      </c>
      <c r="BV44" s="383">
        <f>'Preisindizes Strom 2023 Bas.''15'!R44</f>
        <v>1.6327</v>
      </c>
      <c r="BW44" s="359">
        <f t="shared" si="39"/>
        <v>-4.4201312910284507E-2</v>
      </c>
      <c r="BX44" s="359">
        <f t="shared" si="40"/>
        <v>-4.2506277944509119E-2</v>
      </c>
      <c r="BY44" s="359">
        <f t="shared" si="41"/>
        <v>-1.6950349657753883E-3</v>
      </c>
      <c r="BZ44" s="444">
        <f t="shared" si="42"/>
        <v>-3.3200000000000118E-2</v>
      </c>
      <c r="CA44" s="380">
        <f t="shared" si="43"/>
        <v>-2.0334415385557691E-2</v>
      </c>
      <c r="CC44" s="399">
        <v>1996</v>
      </c>
      <c r="CD44" s="383">
        <f t="shared" si="14"/>
        <v>72.099999999999994</v>
      </c>
      <c r="CE44" s="383">
        <f>'Preisindizes Strom 2023 Bas.''15'!AD44</f>
        <v>85.5</v>
      </c>
      <c r="CF44" s="359">
        <f t="shared" si="44"/>
        <v>-2.6990553306342813E-2</v>
      </c>
      <c r="CG44" s="359">
        <f t="shared" si="45"/>
        <v>-2.6195899772209486E-2</v>
      </c>
      <c r="CH44" s="380">
        <f t="shared" si="46"/>
        <v>-7.9465353413332718E-4</v>
      </c>
      <c r="CJ44" s="399">
        <v>1996</v>
      </c>
      <c r="CK44" s="383">
        <f t="shared" si="15"/>
        <v>1.7891999999999999</v>
      </c>
      <c r="CL44" s="383">
        <f>'Preisindizes Strom 2023 Bas.''15'!AE44</f>
        <v>1.8011999999999999</v>
      </c>
      <c r="CM44" s="359">
        <f t="shared" si="47"/>
        <v>-2.699530516431925E-2</v>
      </c>
      <c r="CN44" s="359">
        <f t="shared" si="48"/>
        <v>-2.6204752387297359E-2</v>
      </c>
      <c r="CO44" s="359">
        <f t="shared" si="49"/>
        <v>-7.905527770218912E-4</v>
      </c>
      <c r="CP44" s="444">
        <f t="shared" si="50"/>
        <v>-1.2000000000000011E-2</v>
      </c>
      <c r="CQ44" s="380">
        <f t="shared" si="51"/>
        <v>-6.6622251832112456E-3</v>
      </c>
      <c r="CS44" s="399">
        <v>1996</v>
      </c>
      <c r="CT44" s="383">
        <f t="shared" si="16"/>
        <v>69</v>
      </c>
      <c r="CU44" s="383">
        <f>'Preisindizes Strom 2023 Bas.''15'!AN44</f>
        <v>81.2</v>
      </c>
      <c r="CV44" s="359">
        <f t="shared" si="52"/>
        <v>-1.7094017094017144E-2</v>
      </c>
      <c r="CW44" s="359">
        <f t="shared" si="53"/>
        <v>-1.6949152542372725E-2</v>
      </c>
      <c r="CX44" s="380">
        <f t="shared" si="54"/>
        <v>-1.4486455164441914E-4</v>
      </c>
      <c r="CZ44" s="399">
        <v>1996</v>
      </c>
      <c r="DA44" s="383">
        <f t="shared" si="17"/>
        <v>1.8681000000000001</v>
      </c>
      <c r="DB44" s="383">
        <f>'Preisindizes Strom 2023 Bas.''15'!AO44</f>
        <v>1.8793</v>
      </c>
      <c r="DC44" s="359">
        <f t="shared" si="55"/>
        <v>-1.7076173652374127E-2</v>
      </c>
      <c r="DD44" s="359">
        <f t="shared" si="56"/>
        <v>-1.6921194061618738E-2</v>
      </c>
      <c r="DE44" s="359">
        <f t="shared" si="57"/>
        <v>-1.5497959075538859E-4</v>
      </c>
      <c r="DF44" s="444">
        <f t="shared" si="58"/>
        <v>-1.1199999999999877E-2</v>
      </c>
      <c r="DG44" s="380">
        <f t="shared" si="59"/>
        <v>-5.9596658330228758E-3</v>
      </c>
      <c r="DI44" s="421">
        <v>1996</v>
      </c>
      <c r="DJ44" s="390">
        <f t="shared" si="18"/>
        <v>69.7</v>
      </c>
      <c r="DK44" s="409">
        <f>'Preisindizes Strom 2023 Bas.''15'!AT44</f>
        <v>78.900000000000006</v>
      </c>
      <c r="DL44" s="411">
        <f t="shared" si="60"/>
        <v>-1.6925246826516305E-2</v>
      </c>
      <c r="DM44" s="359">
        <f t="shared" si="61"/>
        <v>-1.6209476309226867E-2</v>
      </c>
      <c r="DN44" s="404">
        <f t="shared" si="62"/>
        <v>-7.1577051728943797E-4</v>
      </c>
      <c r="DP44" s="421">
        <v>1996</v>
      </c>
      <c r="DQ44" s="390">
        <f t="shared" si="19"/>
        <v>1.8709</v>
      </c>
      <c r="DR44" s="409">
        <f>'Preisindizes Strom 2023 Bas.''15'!AU44</f>
        <v>1.8872</v>
      </c>
      <c r="DS44" s="411">
        <f t="shared" si="63"/>
        <v>-1.6943716927681929E-2</v>
      </c>
      <c r="DT44" s="359">
        <f t="shared" si="64"/>
        <v>-1.621449766850358E-2</v>
      </c>
      <c r="DU44" s="404">
        <f t="shared" si="65"/>
        <v>-7.2921925917834862E-4</v>
      </c>
      <c r="DV44" s="414">
        <f t="shared" si="66"/>
        <v>-1.6299999999999981E-2</v>
      </c>
      <c r="DW44" s="458">
        <f t="shared" si="67"/>
        <v>-8.6371343789741761E-3</v>
      </c>
    </row>
    <row r="45" spans="1:127" x14ac:dyDescent="0.6">
      <c r="A45" s="233"/>
      <c r="B45" s="162">
        <v>1995</v>
      </c>
      <c r="C45" s="154">
        <f>VLOOKUP(B45,'Basisreihen Destatis 2023 B.''21'!$B$7:$I$95,2,FALSE)</f>
        <v>59.6</v>
      </c>
      <c r="D45" s="155"/>
      <c r="E45" s="155">
        <f t="shared" si="20"/>
        <v>59.6</v>
      </c>
      <c r="F45" s="155"/>
      <c r="G45" s="156">
        <f t="shared" si="68"/>
        <v>59.6</v>
      </c>
      <c r="H45" s="157">
        <f t="shared" si="21"/>
        <v>2.1309</v>
      </c>
      <c r="I45" s="163"/>
      <c r="J45" s="162">
        <v>1995</v>
      </c>
      <c r="K45" s="154">
        <f>VLOOKUP(J45,'Basisreihen Destatis 2023 B.''21'!$B$7:$I$95,3,FALSE)</f>
        <v>69</v>
      </c>
      <c r="L45" s="155"/>
      <c r="M45" s="155">
        <f t="shared" si="1"/>
        <v>69</v>
      </c>
      <c r="N45" s="155">
        <f>VLOOKUP(J45,'Basisreihen Destatis 2023 B.''21'!$B$7:$I$95,4,FALSE)</f>
        <v>110.7</v>
      </c>
      <c r="O45" s="155">
        <f>VLOOKUP(J45,'Basisreihen Destatis 2023 B.''21'!$K$7:$R$91,5,FALSE)</f>
        <v>82.7</v>
      </c>
      <c r="P45" s="155">
        <f>ROUND(IF(N45&gt;0,N45,O45*$N$45/$O$45),1)</f>
        <v>110.7</v>
      </c>
      <c r="Q45" s="156">
        <f t="shared" si="3"/>
        <v>81.5</v>
      </c>
      <c r="R45" s="157">
        <f t="shared" si="22"/>
        <v>1.5287999999999999</v>
      </c>
      <c r="S45" s="163"/>
      <c r="T45" s="162">
        <v>1995</v>
      </c>
      <c r="U45" s="154">
        <f>VLOOKUP(T45,'Basisreihen Destatis 2023 B.''21'!$B$7:$I$95,3,FALSE)</f>
        <v>69</v>
      </c>
      <c r="V45" s="155"/>
      <c r="W45" s="155">
        <f t="shared" si="4"/>
        <v>69</v>
      </c>
      <c r="X45" s="155">
        <f>VLOOKUP(T45,'Basisreihen Destatis 2023 B.''21'!$B$7:$I$90,4,FALSE)</f>
        <v>110.7</v>
      </c>
      <c r="Y45" s="155">
        <f>VLOOKUP(T45,'Basisreihen Destatis 2023 B.''21'!$K$7:$R$91,6,FALSE)</f>
        <v>99.2</v>
      </c>
      <c r="Z45" s="155">
        <f>ROUND(IF(X45&gt;0,X45,Y45*$X$45/$Y$45),1)</f>
        <v>110.7</v>
      </c>
      <c r="AA45" s="155">
        <f>VLOOKUP(T45,'Basisreihen Destatis 2023 B.''21'!$B$7:$I$95,5,FALSE)</f>
        <v>65.7</v>
      </c>
      <c r="AB45" s="155"/>
      <c r="AC45" s="155">
        <f t="shared" si="6"/>
        <v>65.7</v>
      </c>
      <c r="AD45" s="156">
        <f t="shared" si="7"/>
        <v>74.099999999999994</v>
      </c>
      <c r="AE45" s="157">
        <f t="shared" si="23"/>
        <v>1.7408999999999999</v>
      </c>
      <c r="AG45" s="162">
        <v>1995</v>
      </c>
      <c r="AH45" s="154">
        <f>VLOOKUP(AG45,'Basisreihen Destatis 2023 B.''21'!$B$7:$I$95,3,FALSE)</f>
        <v>69</v>
      </c>
      <c r="AI45" s="155"/>
      <c r="AJ45" s="155">
        <f t="shared" si="8"/>
        <v>69</v>
      </c>
      <c r="AK45" s="155">
        <f>VLOOKUP(AG45,'Basisreihen Destatis 2023 B.''21'!$B$7:$I$95,6,FALSE)</f>
        <v>70.900000000000006</v>
      </c>
      <c r="AL45" s="155"/>
      <c r="AM45" s="155">
        <f t="shared" si="9"/>
        <v>70.900000000000006</v>
      </c>
      <c r="AN45" s="156">
        <f t="shared" si="10"/>
        <v>70.2</v>
      </c>
      <c r="AO45" s="157">
        <f t="shared" si="24"/>
        <v>1.8362000000000001</v>
      </c>
      <c r="AQ45" s="162">
        <v>1995</v>
      </c>
      <c r="AR45" s="154">
        <f>VLOOKUP(AQ45,'Basisreihen Destatis 2023 B.''21'!$B$7:$I$95,6,FALSE)</f>
        <v>70.900000000000006</v>
      </c>
      <c r="AS45" s="155"/>
      <c r="AT45" s="156">
        <f t="shared" si="11"/>
        <v>70.900000000000006</v>
      </c>
      <c r="AU45" s="157">
        <f t="shared" si="25"/>
        <v>1.8391999999999999</v>
      </c>
      <c r="AW45" s="399">
        <v>1995</v>
      </c>
      <c r="AX45" s="383">
        <f t="shared" si="26"/>
        <v>59.6</v>
      </c>
      <c r="AY45" s="400">
        <f>'Preisindizes Strom 2023 Bas.''15'!G45</f>
        <v>76.3</v>
      </c>
      <c r="AZ45" s="359">
        <f t="shared" si="27"/>
        <v>2.2298456260720467E-2</v>
      </c>
      <c r="BA45" s="359">
        <f t="shared" si="28"/>
        <v>2.2788203753351333E-2</v>
      </c>
      <c r="BB45" s="380">
        <f t="shared" si="29"/>
        <v>-4.8974749263086537E-4</v>
      </c>
      <c r="BD45" s="399">
        <v>1995</v>
      </c>
      <c r="BE45" s="383">
        <f t="shared" si="30"/>
        <v>2.1309</v>
      </c>
      <c r="BF45" s="383">
        <f>'Preisindizes Strom 2023 Bas.''15'!H45</f>
        <v>2.1324000000000001</v>
      </c>
      <c r="BG45" s="359">
        <f t="shared" si="31"/>
        <v>2.2291050729738471E-2</v>
      </c>
      <c r="BH45" s="359">
        <f t="shared" si="32"/>
        <v>2.2791221159257136E-2</v>
      </c>
      <c r="BI45" s="360">
        <f t="shared" si="33"/>
        <v>-5.0017042951866486E-4</v>
      </c>
      <c r="BJ45" s="446">
        <f t="shared" si="34"/>
        <v>-1.5000000000000568E-3</v>
      </c>
      <c r="BK45" s="380">
        <f t="shared" si="35"/>
        <v>-7.0343275182893628E-4</v>
      </c>
      <c r="BM45" s="399">
        <v>1995</v>
      </c>
      <c r="BN45" s="383">
        <f t="shared" si="12"/>
        <v>81.5</v>
      </c>
      <c r="BO45" s="383">
        <f>'Preisindizes Strom 2023 Bas.''15'!Q45</f>
        <v>96.4</v>
      </c>
      <c r="BP45" s="359">
        <f t="shared" si="36"/>
        <v>-1.3317191283292895E-2</v>
      </c>
      <c r="BQ45" s="359">
        <f t="shared" si="37"/>
        <v>-1.1282051282051175E-2</v>
      </c>
      <c r="BR45" s="380">
        <f t="shared" si="38"/>
        <v>-2.0351400012417198E-3</v>
      </c>
      <c r="BT45" s="399">
        <v>1995</v>
      </c>
      <c r="BU45" s="383">
        <f t="shared" si="13"/>
        <v>1.5287999999999999</v>
      </c>
      <c r="BV45" s="383">
        <f>'Preisindizes Strom 2023 Bas.''15'!R45</f>
        <v>1.5632999999999999</v>
      </c>
      <c r="BW45" s="359">
        <f t="shared" si="39"/>
        <v>-1.3278388278388231E-2</v>
      </c>
      <c r="BX45" s="359">
        <f t="shared" si="40"/>
        <v>-1.1322203032047451E-2</v>
      </c>
      <c r="BY45" s="359">
        <f t="shared" si="41"/>
        <v>-1.9561852463407803E-3</v>
      </c>
      <c r="BZ45" s="444">
        <f t="shared" si="42"/>
        <v>-3.4499999999999975E-2</v>
      </c>
      <c r="CA45" s="380">
        <f t="shared" si="43"/>
        <v>-2.2068700825177534E-2</v>
      </c>
      <c r="CC45" s="399">
        <v>1995</v>
      </c>
      <c r="CD45" s="383">
        <f t="shared" si="14"/>
        <v>74.099999999999994</v>
      </c>
      <c r="CE45" s="383">
        <f>'Preisindizes Strom 2023 Bas.''15'!AD45</f>
        <v>87.8</v>
      </c>
      <c r="CF45" s="359">
        <f t="shared" si="44"/>
        <v>-4.0322580645162365E-3</v>
      </c>
      <c r="CG45" s="359">
        <f t="shared" si="45"/>
        <v>-4.5351473922903285E-3</v>
      </c>
      <c r="CH45" s="380">
        <f t="shared" si="46"/>
        <v>5.0288932777409201E-4</v>
      </c>
      <c r="CJ45" s="399">
        <v>1995</v>
      </c>
      <c r="CK45" s="383">
        <f t="shared" si="15"/>
        <v>1.7408999999999999</v>
      </c>
      <c r="CL45" s="383">
        <f>'Preisindizes Strom 2023 Bas.''15'!AE45</f>
        <v>1.754</v>
      </c>
      <c r="CM45" s="359">
        <f t="shared" si="47"/>
        <v>-4.0209087253718634E-3</v>
      </c>
      <c r="CN45" s="359">
        <f t="shared" si="48"/>
        <v>-4.5610034207526073E-3</v>
      </c>
      <c r="CO45" s="359">
        <f t="shared" si="49"/>
        <v>5.4009469538074395E-4</v>
      </c>
      <c r="CP45" s="444">
        <f t="shared" si="50"/>
        <v>-1.3100000000000112E-2</v>
      </c>
      <c r="CQ45" s="380">
        <f t="shared" si="51"/>
        <v>-7.4686431014824306E-3</v>
      </c>
      <c r="CS45" s="399">
        <v>1995</v>
      </c>
      <c r="CT45" s="383">
        <f t="shared" si="16"/>
        <v>70.2</v>
      </c>
      <c r="CU45" s="383">
        <f>'Preisindizes Strom 2023 Bas.''15'!AN45</f>
        <v>82.6</v>
      </c>
      <c r="CV45" s="359">
        <f t="shared" si="52"/>
        <v>1.591895803183796E-2</v>
      </c>
      <c r="CW45" s="359">
        <f t="shared" si="53"/>
        <v>1.4742014742014531E-2</v>
      </c>
      <c r="CX45" s="380">
        <f t="shared" si="54"/>
        <v>1.1769432898234289E-3</v>
      </c>
      <c r="CZ45" s="399">
        <v>1995</v>
      </c>
      <c r="DA45" s="383">
        <f t="shared" si="17"/>
        <v>1.8362000000000001</v>
      </c>
      <c r="DB45" s="383">
        <f>'Preisindizes Strom 2023 Bas.''15'!AO45</f>
        <v>1.8474999999999999</v>
      </c>
      <c r="DC45" s="359">
        <f t="shared" si="55"/>
        <v>1.59024071451912E-2</v>
      </c>
      <c r="DD45" s="359">
        <f t="shared" si="56"/>
        <v>1.4722598105548101E-2</v>
      </c>
      <c r="DE45" s="359">
        <f t="shared" si="57"/>
        <v>1.1798090396430982E-3</v>
      </c>
      <c r="DF45" s="444">
        <f t="shared" si="58"/>
        <v>-1.1299999999999866E-2</v>
      </c>
      <c r="DG45" s="380">
        <f t="shared" si="59"/>
        <v>-6.1163734776724654E-3</v>
      </c>
      <c r="DI45" s="421">
        <v>1995</v>
      </c>
      <c r="DJ45" s="390">
        <f t="shared" si="18"/>
        <v>70.900000000000006</v>
      </c>
      <c r="DK45" s="409">
        <f>'Preisindizes Strom 2023 Bas.''15'!AT45</f>
        <v>80.2</v>
      </c>
      <c r="DL45" s="411">
        <f t="shared" si="60"/>
        <v>1.8678160919540332E-2</v>
      </c>
      <c r="DM45" s="359">
        <f t="shared" si="61"/>
        <v>1.7766497461928932E-2</v>
      </c>
      <c r="DN45" s="404">
        <f t="shared" si="62"/>
        <v>9.1166345761140022E-4</v>
      </c>
      <c r="DP45" s="421">
        <v>1995</v>
      </c>
      <c r="DQ45" s="390">
        <f t="shared" si="19"/>
        <v>1.8391999999999999</v>
      </c>
      <c r="DR45" s="409">
        <f>'Preisindizes Strom 2023 Bas.''15'!AU45</f>
        <v>1.8566</v>
      </c>
      <c r="DS45" s="411">
        <f t="shared" si="63"/>
        <v>1.8703784254023414E-2</v>
      </c>
      <c r="DT45" s="359">
        <f t="shared" si="64"/>
        <v>1.7774426370785301E-2</v>
      </c>
      <c r="DU45" s="404">
        <f t="shared" si="65"/>
        <v>9.293578832381133E-4</v>
      </c>
      <c r="DV45" s="414">
        <f t="shared" si="66"/>
        <v>-1.7400000000000082E-2</v>
      </c>
      <c r="DW45" s="458">
        <f t="shared" si="67"/>
        <v>-9.3719702682323325E-3</v>
      </c>
    </row>
    <row r="46" spans="1:127" x14ac:dyDescent="0.6">
      <c r="A46" s="233"/>
      <c r="B46" s="162">
        <v>1994</v>
      </c>
      <c r="C46" s="154">
        <f>VLOOKUP(B46,'Basisreihen Destatis 2023 B.''21'!$B$7:$I$95,2,FALSE)</f>
        <v>58.3</v>
      </c>
      <c r="D46" s="155"/>
      <c r="E46" s="155">
        <f t="shared" si="20"/>
        <v>58.3</v>
      </c>
      <c r="F46" s="155"/>
      <c r="G46" s="156">
        <f t="shared" si="68"/>
        <v>58.3</v>
      </c>
      <c r="H46" s="157">
        <f t="shared" si="21"/>
        <v>2.1783999999999999</v>
      </c>
      <c r="I46" s="163"/>
      <c r="J46" s="162">
        <v>1994</v>
      </c>
      <c r="K46" s="154">
        <f>VLOOKUP(J46,'Basisreihen Destatis 2023 B.''21'!$B$7:$I$95,3,FALSE)</f>
        <v>68.3</v>
      </c>
      <c r="L46" s="155"/>
      <c r="M46" s="155">
        <f t="shared" si="1"/>
        <v>68.3</v>
      </c>
      <c r="N46" s="155"/>
      <c r="O46" s="155">
        <f>VLOOKUP(J46,'Basisreihen Destatis 2023 B.''21'!$K$7:$R$91,5,FALSE)</f>
        <v>86.7</v>
      </c>
      <c r="P46" s="155">
        <f t="shared" ref="P46:P82" si="69">ROUND(IF(N46&gt;0,N46,O46*$N$45/$O$45),1)</f>
        <v>116.1</v>
      </c>
      <c r="Q46" s="156">
        <f t="shared" si="3"/>
        <v>82.6</v>
      </c>
      <c r="R46" s="157">
        <f t="shared" si="22"/>
        <v>1.5085</v>
      </c>
      <c r="S46" s="163"/>
      <c r="T46" s="162">
        <v>1994</v>
      </c>
      <c r="U46" s="154">
        <f>VLOOKUP(T46,'Basisreihen Destatis 2023 B.''21'!$B$7:$I$95,3,FALSE)</f>
        <v>68.3</v>
      </c>
      <c r="V46" s="155"/>
      <c r="W46" s="155">
        <f t="shared" si="4"/>
        <v>68.3</v>
      </c>
      <c r="X46" s="155"/>
      <c r="Y46" s="155">
        <f>VLOOKUP(T46,'Basisreihen Destatis 2023 B.''21'!$K$7:$R$91,6,FALSE)</f>
        <v>96.6</v>
      </c>
      <c r="Z46" s="155">
        <f t="shared" ref="Z46:Z82" si="70">ROUND(IF(X46&gt;0,X46,Y46*$X$45/$Y$45),1)</f>
        <v>107.8</v>
      </c>
      <c r="AA46" s="155">
        <f>VLOOKUP(T46,'Basisreihen Destatis 2023 B.''21'!$B$7:$I$95,5,FALSE)</f>
        <v>68.8</v>
      </c>
      <c r="AB46" s="155"/>
      <c r="AC46" s="155">
        <f t="shared" si="6"/>
        <v>68.8</v>
      </c>
      <c r="AD46" s="156">
        <f t="shared" si="7"/>
        <v>74.400000000000006</v>
      </c>
      <c r="AE46" s="157">
        <f t="shared" si="23"/>
        <v>1.7339</v>
      </c>
      <c r="AG46" s="162">
        <v>1994</v>
      </c>
      <c r="AH46" s="154">
        <f>VLOOKUP(AG46,'Basisreihen Destatis 2023 B.''21'!$B$7:$I$95,3,FALSE)</f>
        <v>68.3</v>
      </c>
      <c r="AI46" s="155"/>
      <c r="AJ46" s="155">
        <f t="shared" si="8"/>
        <v>68.3</v>
      </c>
      <c r="AK46" s="155">
        <f>VLOOKUP(AG46,'Basisreihen Destatis 2023 B.''21'!$B$7:$I$95,6,FALSE)</f>
        <v>69.599999999999994</v>
      </c>
      <c r="AL46" s="155"/>
      <c r="AM46" s="155">
        <f t="shared" si="9"/>
        <v>69.599999999999994</v>
      </c>
      <c r="AN46" s="156">
        <f t="shared" si="10"/>
        <v>69.099999999999994</v>
      </c>
      <c r="AO46" s="157">
        <f t="shared" si="24"/>
        <v>1.8653999999999999</v>
      </c>
      <c r="AQ46" s="162">
        <v>1994</v>
      </c>
      <c r="AR46" s="154">
        <f>VLOOKUP(AQ46,'Basisreihen Destatis 2023 B.''21'!$B$7:$I$95,6,FALSE)</f>
        <v>69.599999999999994</v>
      </c>
      <c r="AS46" s="155"/>
      <c r="AT46" s="156">
        <f t="shared" si="11"/>
        <v>69.599999999999994</v>
      </c>
      <c r="AU46" s="157">
        <f t="shared" si="25"/>
        <v>1.8735999999999999</v>
      </c>
      <c r="AW46" s="399">
        <v>1994</v>
      </c>
      <c r="AX46" s="383">
        <f t="shared" si="26"/>
        <v>58.3</v>
      </c>
      <c r="AY46" s="400">
        <f>'Preisindizes Strom 2023 Bas.''15'!G46</f>
        <v>74.599999999999994</v>
      </c>
      <c r="AZ46" s="359">
        <f t="shared" si="27"/>
        <v>2.1015761821365997E-2</v>
      </c>
      <c r="BA46" s="359">
        <f t="shared" si="28"/>
        <v>2.0519835841313228E-2</v>
      </c>
      <c r="BB46" s="380">
        <f t="shared" si="29"/>
        <v>4.9592598005276933E-4</v>
      </c>
      <c r="BD46" s="399">
        <v>1994</v>
      </c>
      <c r="BE46" s="383">
        <f t="shared" si="30"/>
        <v>2.1783999999999999</v>
      </c>
      <c r="BF46" s="383">
        <f>'Preisindizes Strom 2023 Bas.''15'!H46</f>
        <v>2.181</v>
      </c>
      <c r="BG46" s="359">
        <f t="shared" si="31"/>
        <v>2.1024605214836622E-2</v>
      </c>
      <c r="BH46" s="359">
        <f t="shared" si="32"/>
        <v>2.0495185694635376E-2</v>
      </c>
      <c r="BI46" s="360">
        <f t="shared" si="33"/>
        <v>5.2941952020124639E-4</v>
      </c>
      <c r="BJ46" s="446">
        <f t="shared" si="34"/>
        <v>-2.6000000000001577E-3</v>
      </c>
      <c r="BK46" s="380">
        <f t="shared" si="35"/>
        <v>-1.1921137093077183E-3</v>
      </c>
      <c r="BM46" s="399">
        <v>1994</v>
      </c>
      <c r="BN46" s="383">
        <f t="shared" si="12"/>
        <v>82.6</v>
      </c>
      <c r="BO46" s="383">
        <f>'Preisindizes Strom 2023 Bas.''15'!Q46</f>
        <v>97.5</v>
      </c>
      <c r="BP46" s="359">
        <f t="shared" si="36"/>
        <v>-1.0778443113772518E-2</v>
      </c>
      <c r="BQ46" s="359">
        <f t="shared" si="37"/>
        <v>-8.1383519837232576E-3</v>
      </c>
      <c r="BR46" s="380">
        <f t="shared" si="38"/>
        <v>-2.6400911300492602E-3</v>
      </c>
      <c r="BT46" s="399">
        <v>1994</v>
      </c>
      <c r="BU46" s="383">
        <f t="shared" si="13"/>
        <v>1.5085</v>
      </c>
      <c r="BV46" s="383">
        <f>'Preisindizes Strom 2023 Bas.''15'!R46</f>
        <v>1.5456000000000001</v>
      </c>
      <c r="BW46" s="359">
        <f t="shared" si="39"/>
        <v>-1.0805435863440516E-2</v>
      </c>
      <c r="BX46" s="359">
        <f t="shared" si="40"/>
        <v>-8.087474120082927E-3</v>
      </c>
      <c r="BY46" s="359">
        <f t="shared" si="41"/>
        <v>-2.7179617433575887E-3</v>
      </c>
      <c r="BZ46" s="444">
        <f t="shared" si="42"/>
        <v>-3.7100000000000133E-2</v>
      </c>
      <c r="CA46" s="380">
        <f t="shared" si="43"/>
        <v>-2.4003623188405876E-2</v>
      </c>
      <c r="CC46" s="399">
        <v>1994</v>
      </c>
      <c r="CD46" s="383">
        <f t="shared" si="14"/>
        <v>74.400000000000006</v>
      </c>
      <c r="CE46" s="383">
        <f>'Preisindizes Strom 2023 Bas.''15'!AD46</f>
        <v>88.2</v>
      </c>
      <c r="CF46" s="359">
        <f t="shared" si="44"/>
        <v>-2.6809651474529739E-3</v>
      </c>
      <c r="CG46" s="359">
        <f t="shared" si="45"/>
        <v>-1.1325028312569874E-3</v>
      </c>
      <c r="CH46" s="380">
        <f t="shared" si="46"/>
        <v>-1.5484623161959865E-3</v>
      </c>
      <c r="CJ46" s="399">
        <v>1994</v>
      </c>
      <c r="CK46" s="383">
        <f t="shared" si="15"/>
        <v>1.7339</v>
      </c>
      <c r="CL46" s="383">
        <f>'Preisindizes Strom 2023 Bas.''15'!AE46</f>
        <v>1.746</v>
      </c>
      <c r="CM46" s="359">
        <f t="shared" si="47"/>
        <v>-2.7106522867523797E-3</v>
      </c>
      <c r="CN46" s="359">
        <f t="shared" si="48"/>
        <v>-1.0882016036655173E-3</v>
      </c>
      <c r="CO46" s="359">
        <f t="shared" si="49"/>
        <v>-1.6224506830868624E-3</v>
      </c>
      <c r="CP46" s="444">
        <f t="shared" si="50"/>
        <v>-1.21E-2</v>
      </c>
      <c r="CQ46" s="380">
        <f t="shared" si="51"/>
        <v>-6.9301260022909261E-3</v>
      </c>
      <c r="CS46" s="399">
        <v>1994</v>
      </c>
      <c r="CT46" s="383">
        <f t="shared" si="16"/>
        <v>69.099999999999994</v>
      </c>
      <c r="CU46" s="383">
        <f>'Preisindizes Strom 2023 Bas.''15'!AN46</f>
        <v>81.400000000000006</v>
      </c>
      <c r="CV46" s="359">
        <f t="shared" si="52"/>
        <v>4.3604651162789665E-3</v>
      </c>
      <c r="CW46" s="359">
        <f t="shared" si="53"/>
        <v>6.1804697156984112E-3</v>
      </c>
      <c r="CX46" s="380">
        <f t="shared" si="54"/>
        <v>-1.8200045994194447E-3</v>
      </c>
      <c r="CZ46" s="399">
        <v>1994</v>
      </c>
      <c r="DA46" s="383">
        <f t="shared" si="17"/>
        <v>1.8653999999999999</v>
      </c>
      <c r="DB46" s="383">
        <f>'Preisindizes Strom 2023 Bas.''15'!AO46</f>
        <v>1.8747</v>
      </c>
      <c r="DC46" s="359">
        <f t="shared" si="55"/>
        <v>4.3422322290125326E-3</v>
      </c>
      <c r="DD46" s="359">
        <f t="shared" si="56"/>
        <v>6.1876566917373754E-3</v>
      </c>
      <c r="DE46" s="359">
        <f t="shared" si="57"/>
        <v>-1.8454244627248428E-3</v>
      </c>
      <c r="DF46" s="444">
        <f t="shared" si="58"/>
        <v>-9.300000000000086E-3</v>
      </c>
      <c r="DG46" s="380">
        <f t="shared" si="59"/>
        <v>-4.9607937269963154E-3</v>
      </c>
      <c r="DI46" s="421">
        <v>1994</v>
      </c>
      <c r="DJ46" s="390">
        <f t="shared" si="18"/>
        <v>69.599999999999994</v>
      </c>
      <c r="DK46" s="409">
        <f>'Preisindizes Strom 2023 Bas.''15'!AT46</f>
        <v>78.8</v>
      </c>
      <c r="DL46" s="411">
        <f t="shared" si="60"/>
        <v>2.8818443804032867E-3</v>
      </c>
      <c r="DM46" s="359">
        <f t="shared" si="61"/>
        <v>2.5445292620864812E-3</v>
      </c>
      <c r="DN46" s="404">
        <f t="shared" si="62"/>
        <v>3.373151183168055E-4</v>
      </c>
      <c r="DP46" s="421">
        <v>1994</v>
      </c>
      <c r="DQ46" s="390">
        <f t="shared" si="19"/>
        <v>1.8735999999999999</v>
      </c>
      <c r="DR46" s="409">
        <f>'Preisindizes Strom 2023 Bas.''15'!AU46</f>
        <v>1.8895999999999999</v>
      </c>
      <c r="DS46" s="411">
        <f t="shared" si="63"/>
        <v>2.8821520068318396E-3</v>
      </c>
      <c r="DT46" s="359">
        <f t="shared" si="64"/>
        <v>2.5402201524131751E-3</v>
      </c>
      <c r="DU46" s="404">
        <f t="shared" si="65"/>
        <v>3.4193185441866447E-4</v>
      </c>
      <c r="DV46" s="414">
        <f t="shared" si="66"/>
        <v>-1.6000000000000014E-2</v>
      </c>
      <c r="DW46" s="458">
        <f t="shared" si="67"/>
        <v>-8.4674005080440651E-3</v>
      </c>
    </row>
    <row r="47" spans="1:127" x14ac:dyDescent="0.6">
      <c r="A47" s="233"/>
      <c r="B47" s="162">
        <v>1993</v>
      </c>
      <c r="C47" s="154">
        <f>VLOOKUP(B47,'Basisreihen Destatis 2023 B.''21'!$B$7:$I$95,2,FALSE)</f>
        <v>57.1</v>
      </c>
      <c r="D47" s="155"/>
      <c r="E47" s="155">
        <f t="shared" si="20"/>
        <v>57.1</v>
      </c>
      <c r="F47" s="155"/>
      <c r="G47" s="156">
        <f t="shared" si="68"/>
        <v>57.1</v>
      </c>
      <c r="H47" s="157">
        <f t="shared" si="21"/>
        <v>2.2242000000000002</v>
      </c>
      <c r="I47" s="163"/>
      <c r="J47" s="162">
        <v>1993</v>
      </c>
      <c r="K47" s="154">
        <f>VLOOKUP(J47,'Basisreihen Destatis 2023 B.''21'!$B$7:$I$95,3,FALSE)</f>
        <v>67.599999999999994</v>
      </c>
      <c r="L47" s="155"/>
      <c r="M47" s="155">
        <f t="shared" si="1"/>
        <v>67.599999999999994</v>
      </c>
      <c r="N47" s="155"/>
      <c r="O47" s="155">
        <f>VLOOKUP(J47,'Basisreihen Destatis 2023 B.''21'!$K$7:$R$91,5,FALSE)</f>
        <v>90.2</v>
      </c>
      <c r="P47" s="155">
        <f t="shared" si="69"/>
        <v>120.7</v>
      </c>
      <c r="Q47" s="156">
        <f t="shared" si="3"/>
        <v>83.5</v>
      </c>
      <c r="R47" s="157">
        <f t="shared" si="22"/>
        <v>1.4922</v>
      </c>
      <c r="S47" s="163"/>
      <c r="T47" s="162">
        <v>1993</v>
      </c>
      <c r="U47" s="154">
        <f>VLOOKUP(T47,'Basisreihen Destatis 2023 B.''21'!$B$7:$I$95,3,FALSE)</f>
        <v>67.599999999999994</v>
      </c>
      <c r="V47" s="155"/>
      <c r="W47" s="155">
        <f t="shared" si="4"/>
        <v>67.599999999999994</v>
      </c>
      <c r="X47" s="155"/>
      <c r="Y47" s="155">
        <f>VLOOKUP(T47,'Basisreihen Destatis 2023 B.''21'!$K$7:$R$91,6,FALSE)</f>
        <v>96.5</v>
      </c>
      <c r="Z47" s="155">
        <f t="shared" si="70"/>
        <v>107.7</v>
      </c>
      <c r="AA47" s="155">
        <f>VLOOKUP(T47,'Basisreihen Destatis 2023 B.''21'!$B$7:$I$95,5,FALSE)</f>
        <v>70.3</v>
      </c>
      <c r="AB47" s="155"/>
      <c r="AC47" s="155">
        <f t="shared" si="6"/>
        <v>70.3</v>
      </c>
      <c r="AD47" s="156">
        <f t="shared" si="7"/>
        <v>74.599999999999994</v>
      </c>
      <c r="AE47" s="157">
        <f t="shared" si="23"/>
        <v>1.7292000000000001</v>
      </c>
      <c r="AG47" s="162">
        <v>1993</v>
      </c>
      <c r="AH47" s="154">
        <f>VLOOKUP(AG47,'Basisreihen Destatis 2023 B.''21'!$B$7:$I$95,3,FALSE)</f>
        <v>67.599999999999994</v>
      </c>
      <c r="AI47" s="155"/>
      <c r="AJ47" s="155">
        <f t="shared" si="8"/>
        <v>67.599999999999994</v>
      </c>
      <c r="AK47" s="155">
        <f>VLOOKUP(AG47,'Basisreihen Destatis 2023 B.''21'!$B$7:$I$95,6,FALSE)</f>
        <v>69.400000000000006</v>
      </c>
      <c r="AL47" s="155"/>
      <c r="AM47" s="155">
        <f t="shared" si="9"/>
        <v>69.400000000000006</v>
      </c>
      <c r="AN47" s="156">
        <f t="shared" si="10"/>
        <v>68.8</v>
      </c>
      <c r="AO47" s="157">
        <f t="shared" si="24"/>
        <v>1.8734999999999999</v>
      </c>
      <c r="AQ47" s="162">
        <v>1993</v>
      </c>
      <c r="AR47" s="154">
        <f>VLOOKUP(AQ47,'Basisreihen Destatis 2023 B.''21'!$B$7:$I$95,6,FALSE)</f>
        <v>69.400000000000006</v>
      </c>
      <c r="AS47" s="155"/>
      <c r="AT47" s="156">
        <f>ROUND(IF(AR47&gt;0,AR47,AS47*$AR$64/$AS$64),1)</f>
        <v>69.400000000000006</v>
      </c>
      <c r="AU47" s="157">
        <f t="shared" si="25"/>
        <v>1.879</v>
      </c>
      <c r="AW47" s="399">
        <v>1993</v>
      </c>
      <c r="AX47" s="383">
        <f t="shared" si="26"/>
        <v>57.1</v>
      </c>
      <c r="AY47" s="400">
        <f>'Preisindizes Strom 2023 Bas.''15'!G47</f>
        <v>73.099999999999994</v>
      </c>
      <c r="AZ47" s="359">
        <f t="shared" si="27"/>
        <v>3.4420289855072506E-2</v>
      </c>
      <c r="BA47" s="359">
        <f t="shared" si="28"/>
        <v>3.3946251768033786E-2</v>
      </c>
      <c r="BB47" s="380">
        <f t="shared" si="29"/>
        <v>4.7403808703871952E-4</v>
      </c>
      <c r="BD47" s="399">
        <v>1993</v>
      </c>
      <c r="BE47" s="383">
        <f t="shared" si="30"/>
        <v>2.2242000000000002</v>
      </c>
      <c r="BF47" s="383">
        <f>'Preisindizes Strom 2023 Bas.''15'!H47</f>
        <v>2.2256999999999998</v>
      </c>
      <c r="BG47" s="359">
        <f t="shared" si="31"/>
        <v>3.4394388993795433E-2</v>
      </c>
      <c r="BH47" s="359">
        <f t="shared" si="32"/>
        <v>3.3966841892438371E-2</v>
      </c>
      <c r="BI47" s="360">
        <f t="shared" si="33"/>
        <v>4.2754710135706198E-4</v>
      </c>
      <c r="BJ47" s="446">
        <f t="shared" si="34"/>
        <v>-1.4999999999996128E-3</v>
      </c>
      <c r="BK47" s="380">
        <f t="shared" si="35"/>
        <v>-6.7394527564346163E-4</v>
      </c>
      <c r="BM47" s="399">
        <v>1993</v>
      </c>
      <c r="BN47" s="383">
        <f t="shared" si="12"/>
        <v>83.5</v>
      </c>
      <c r="BO47" s="383">
        <f>'Preisindizes Strom 2023 Bas.''15'!Q47</f>
        <v>98.3</v>
      </c>
      <c r="BP47" s="359">
        <f t="shared" si="36"/>
        <v>-1.3002364066193817E-2</v>
      </c>
      <c r="BQ47" s="359">
        <f t="shared" si="37"/>
        <v>-9.0725806451613655E-3</v>
      </c>
      <c r="BR47" s="380">
        <f t="shared" si="38"/>
        <v>-3.9297834210324512E-3</v>
      </c>
      <c r="BT47" s="399">
        <v>1993</v>
      </c>
      <c r="BU47" s="383">
        <f t="shared" si="13"/>
        <v>1.4922</v>
      </c>
      <c r="BV47" s="383">
        <f>'Preisindizes Strom 2023 Bas.''15'!R47</f>
        <v>1.5330999999999999</v>
      </c>
      <c r="BW47" s="359">
        <f t="shared" si="39"/>
        <v>-1.3000938212035851E-2</v>
      </c>
      <c r="BX47" s="359">
        <f t="shared" si="40"/>
        <v>-9.0665970908615501E-3</v>
      </c>
      <c r="BY47" s="359">
        <f t="shared" si="41"/>
        <v>-3.9343411211743007E-3</v>
      </c>
      <c r="BZ47" s="444">
        <f t="shared" si="42"/>
        <v>-4.0899999999999936E-2</v>
      </c>
      <c r="CA47" s="380">
        <f t="shared" si="43"/>
        <v>-2.6677972734981403E-2</v>
      </c>
      <c r="CC47" s="399">
        <v>1993</v>
      </c>
      <c r="CD47" s="383">
        <f t="shared" si="14"/>
        <v>74.599999999999994</v>
      </c>
      <c r="CE47" s="383">
        <f>'Preisindizes Strom 2023 Bas.''15'!AD47</f>
        <v>88.3</v>
      </c>
      <c r="CF47" s="359">
        <f t="shared" si="44"/>
        <v>2.6881720430105283E-3</v>
      </c>
      <c r="CG47" s="359">
        <f t="shared" si="45"/>
        <v>3.4090909090909172E-3</v>
      </c>
      <c r="CH47" s="380">
        <f t="shared" si="46"/>
        <v>-7.2091886608038891E-4</v>
      </c>
      <c r="CJ47" s="399">
        <v>1993</v>
      </c>
      <c r="CK47" s="383">
        <f t="shared" si="15"/>
        <v>1.7292000000000001</v>
      </c>
      <c r="CL47" s="383">
        <f>'Preisindizes Strom 2023 Bas.''15'!AE47</f>
        <v>1.7441</v>
      </c>
      <c r="CM47" s="359">
        <f t="shared" si="47"/>
        <v>2.7180198935923272E-3</v>
      </c>
      <c r="CN47" s="359">
        <f t="shared" si="48"/>
        <v>3.3828335531218556E-3</v>
      </c>
      <c r="CO47" s="359">
        <f t="shared" si="49"/>
        <v>-6.6481365952952842E-4</v>
      </c>
      <c r="CP47" s="444">
        <f t="shared" si="50"/>
        <v>-1.4899999999999913E-2</v>
      </c>
      <c r="CQ47" s="380">
        <f t="shared" si="51"/>
        <v>-8.5430881256808311E-3</v>
      </c>
      <c r="CS47" s="399">
        <v>1993</v>
      </c>
      <c r="CT47" s="383">
        <f t="shared" si="16"/>
        <v>68.8</v>
      </c>
      <c r="CU47" s="383">
        <f>'Preisindizes Strom 2023 Bas.''15'!AN47</f>
        <v>80.900000000000006</v>
      </c>
      <c r="CV47" s="359">
        <f t="shared" si="52"/>
        <v>1.0279001468428861E-2</v>
      </c>
      <c r="CW47" s="359">
        <f t="shared" si="53"/>
        <v>1.1249999999999982E-2</v>
      </c>
      <c r="CX47" s="380">
        <f t="shared" si="54"/>
        <v>-9.7099853157112115E-4</v>
      </c>
      <c r="CZ47" s="399">
        <v>1993</v>
      </c>
      <c r="DA47" s="383">
        <f t="shared" si="17"/>
        <v>1.8734999999999999</v>
      </c>
      <c r="DB47" s="383">
        <f>'Preisindizes Strom 2023 Bas.''15'!AO47</f>
        <v>1.8863000000000001</v>
      </c>
      <c r="DC47" s="359">
        <f t="shared" si="55"/>
        <v>1.0301574593007734E-2</v>
      </c>
      <c r="DD47" s="359">
        <f t="shared" si="56"/>
        <v>1.1238933361607417E-2</v>
      </c>
      <c r="DE47" s="359">
        <f t="shared" si="57"/>
        <v>-9.3735876859968315E-4</v>
      </c>
      <c r="DF47" s="444">
        <f t="shared" si="58"/>
        <v>-1.2800000000000145E-2</v>
      </c>
      <c r="DG47" s="380">
        <f t="shared" si="59"/>
        <v>-6.7857710862535559E-3</v>
      </c>
      <c r="DI47" s="421">
        <v>1993</v>
      </c>
      <c r="DJ47" s="390">
        <f t="shared" si="18"/>
        <v>69.400000000000006</v>
      </c>
      <c r="DK47" s="409">
        <f>'Preisindizes Strom 2023 Bas.''15'!AT47</f>
        <v>78.599999999999994</v>
      </c>
      <c r="DL47" s="411">
        <f t="shared" si="60"/>
        <v>0</v>
      </c>
      <c r="DM47" s="359">
        <f t="shared" si="61"/>
        <v>1.2738853503184711E-3</v>
      </c>
      <c r="DN47" s="404">
        <f t="shared" si="62"/>
        <v>-1.2738853503184711E-3</v>
      </c>
      <c r="DP47" s="421">
        <v>1993</v>
      </c>
      <c r="DQ47" s="390">
        <f t="shared" si="19"/>
        <v>1.879</v>
      </c>
      <c r="DR47" s="409">
        <f>'Preisindizes Strom 2023 Bas.''15'!AU47</f>
        <v>1.8944000000000001</v>
      </c>
      <c r="DS47" s="411">
        <f t="shared" si="63"/>
        <v>0</v>
      </c>
      <c r="DT47" s="359">
        <f t="shared" si="64"/>
        <v>1.2668918918918859E-3</v>
      </c>
      <c r="DU47" s="404">
        <f t="shared" si="65"/>
        <v>-1.2668918918918859E-3</v>
      </c>
      <c r="DV47" s="414">
        <f t="shared" si="66"/>
        <v>-1.540000000000008E-2</v>
      </c>
      <c r="DW47" s="458">
        <f t="shared" si="67"/>
        <v>-8.129222972973027E-3</v>
      </c>
    </row>
    <row r="48" spans="1:127" x14ac:dyDescent="0.6">
      <c r="A48" s="233"/>
      <c r="B48" s="162">
        <v>1992</v>
      </c>
      <c r="C48" s="154">
        <f>VLOOKUP(B48,'Basisreihen Destatis 2023 B.''21'!$B$7:$I$95,2,FALSE)</f>
        <v>55.2</v>
      </c>
      <c r="D48" s="155"/>
      <c r="E48" s="155">
        <f t="shared" si="20"/>
        <v>55.2</v>
      </c>
      <c r="F48" s="155"/>
      <c r="G48" s="156">
        <f t="shared" si="68"/>
        <v>55.2</v>
      </c>
      <c r="H48" s="157">
        <f t="shared" si="21"/>
        <v>2.3007</v>
      </c>
      <c r="I48" s="163"/>
      <c r="J48" s="162">
        <v>1992</v>
      </c>
      <c r="K48" s="154">
        <f>VLOOKUP(J48,'Basisreihen Destatis 2023 B.''21'!$B$7:$I$95,3,FALSE)</f>
        <v>65.7</v>
      </c>
      <c r="L48" s="155"/>
      <c r="M48" s="155">
        <f t="shared" si="1"/>
        <v>65.7</v>
      </c>
      <c r="N48" s="155"/>
      <c r="O48" s="155">
        <f>VLOOKUP(J48,'Basisreihen Destatis 2023 B.''21'!$K$7:$R$91,5,FALSE)</f>
        <v>96.2</v>
      </c>
      <c r="P48" s="155">
        <f t="shared" si="69"/>
        <v>128.80000000000001</v>
      </c>
      <c r="Q48" s="156">
        <f t="shared" si="3"/>
        <v>84.6</v>
      </c>
      <c r="R48" s="157">
        <f t="shared" si="22"/>
        <v>1.4728000000000001</v>
      </c>
      <c r="S48" s="163"/>
      <c r="T48" s="162">
        <v>1992</v>
      </c>
      <c r="U48" s="154">
        <f>VLOOKUP(T48,'Basisreihen Destatis 2023 B.''21'!$B$7:$I$95,3,FALSE)</f>
        <v>65.7</v>
      </c>
      <c r="V48" s="155"/>
      <c r="W48" s="155">
        <f t="shared" si="4"/>
        <v>65.7</v>
      </c>
      <c r="X48" s="155"/>
      <c r="Y48" s="155">
        <f>VLOOKUP(T48,'Basisreihen Destatis 2023 B.''21'!$K$7:$R$91,6,FALSE)</f>
        <v>99.2</v>
      </c>
      <c r="Z48" s="155">
        <f t="shared" si="70"/>
        <v>110.7</v>
      </c>
      <c r="AA48" s="155">
        <f>VLOOKUP(T48,'Basisreihen Destatis 2023 B.''21'!$B$7:$I$95,5,FALSE)</f>
        <v>71.3</v>
      </c>
      <c r="AB48" s="155"/>
      <c r="AC48" s="155">
        <f t="shared" si="6"/>
        <v>71.3</v>
      </c>
      <c r="AD48" s="156">
        <f t="shared" si="7"/>
        <v>74.400000000000006</v>
      </c>
      <c r="AE48" s="157">
        <f t="shared" si="23"/>
        <v>1.7339</v>
      </c>
      <c r="AG48" s="162">
        <v>1992</v>
      </c>
      <c r="AH48" s="154">
        <f>VLOOKUP(AG48,'Basisreihen Destatis 2023 B.''21'!$B$7:$I$95,3,FALSE)</f>
        <v>65.7</v>
      </c>
      <c r="AI48" s="155"/>
      <c r="AJ48" s="155">
        <f t="shared" si="8"/>
        <v>65.7</v>
      </c>
      <c r="AK48" s="155">
        <f>VLOOKUP(AG48,'Basisreihen Destatis 2023 B.''21'!$B$7:$I$95,6,FALSE)</f>
        <v>69.400000000000006</v>
      </c>
      <c r="AL48" s="155"/>
      <c r="AM48" s="155">
        <f t="shared" si="9"/>
        <v>69.400000000000006</v>
      </c>
      <c r="AN48" s="156">
        <f t="shared" si="10"/>
        <v>68.099999999999994</v>
      </c>
      <c r="AO48" s="157">
        <f t="shared" si="24"/>
        <v>1.8928</v>
      </c>
      <c r="AQ48" s="162">
        <v>1992</v>
      </c>
      <c r="AR48" s="154">
        <f>VLOOKUP(AQ48,'Basisreihen Destatis 2023 B.''21'!$B$7:$I$95,6,FALSE)</f>
        <v>69.400000000000006</v>
      </c>
      <c r="AS48" s="155"/>
      <c r="AT48" s="156">
        <f t="shared" si="11"/>
        <v>69.400000000000006</v>
      </c>
      <c r="AU48" s="157">
        <f t="shared" si="25"/>
        <v>1.879</v>
      </c>
      <c r="AW48" s="399">
        <v>1992</v>
      </c>
      <c r="AX48" s="383">
        <f t="shared" si="26"/>
        <v>55.2</v>
      </c>
      <c r="AY48" s="400">
        <f>'Preisindizes Strom 2023 Bas.''15'!G48</f>
        <v>70.7</v>
      </c>
      <c r="AZ48" s="359">
        <f t="shared" si="27"/>
        <v>6.1538461538461542E-2</v>
      </c>
      <c r="BA48" s="359">
        <f t="shared" si="28"/>
        <v>6.315789473684208E-2</v>
      </c>
      <c r="BB48" s="380">
        <f t="shared" si="29"/>
        <v>-1.6194331983805377E-3</v>
      </c>
      <c r="BD48" s="399">
        <v>1992</v>
      </c>
      <c r="BE48" s="383">
        <f t="shared" si="30"/>
        <v>2.3007</v>
      </c>
      <c r="BF48" s="383">
        <f>'Preisindizes Strom 2023 Bas.''15'!H48</f>
        <v>2.3012999999999999</v>
      </c>
      <c r="BG48" s="359">
        <f t="shared" si="31"/>
        <v>6.154648585213196E-2</v>
      </c>
      <c r="BH48" s="359">
        <f t="shared" si="32"/>
        <v>6.3138226219962679E-2</v>
      </c>
      <c r="BI48" s="360">
        <f t="shared" si="33"/>
        <v>-1.5917403678307185E-3</v>
      </c>
      <c r="BJ48" s="446">
        <f t="shared" si="34"/>
        <v>-5.9999999999993392E-4</v>
      </c>
      <c r="BK48" s="380">
        <f t="shared" si="35"/>
        <v>-2.6072220049533357E-4</v>
      </c>
      <c r="BM48" s="399">
        <v>1992</v>
      </c>
      <c r="BN48" s="383">
        <f t="shared" si="12"/>
        <v>84.6</v>
      </c>
      <c r="BO48" s="383">
        <f>'Preisindizes Strom 2023 Bas.''15'!Q48</f>
        <v>99.2</v>
      </c>
      <c r="BP48" s="359">
        <f t="shared" si="36"/>
        <v>1.4388489208633004E-2</v>
      </c>
      <c r="BQ48" s="359">
        <f t="shared" si="37"/>
        <v>1.9527235354573458E-2</v>
      </c>
      <c r="BR48" s="380">
        <f t="shared" si="38"/>
        <v>-5.1387461459404538E-3</v>
      </c>
      <c r="BT48" s="399">
        <v>1992</v>
      </c>
      <c r="BU48" s="383">
        <f t="shared" si="13"/>
        <v>1.4728000000000001</v>
      </c>
      <c r="BV48" s="383">
        <f>'Preisindizes Strom 2023 Bas.''15'!R48</f>
        <v>1.5192000000000001</v>
      </c>
      <c r="BW48" s="359">
        <f t="shared" si="39"/>
        <v>1.4394350896251851E-2</v>
      </c>
      <c r="BX48" s="359">
        <f t="shared" si="40"/>
        <v>1.948393891521838E-2</v>
      </c>
      <c r="BY48" s="359">
        <f t="shared" si="41"/>
        <v>-5.0895880189665288E-3</v>
      </c>
      <c r="BZ48" s="444">
        <f t="shared" si="42"/>
        <v>-4.6399999999999997E-2</v>
      </c>
      <c r="CA48" s="380">
        <f t="shared" si="43"/>
        <v>-3.0542390731964186E-2</v>
      </c>
      <c r="CC48" s="399">
        <v>1992</v>
      </c>
      <c r="CD48" s="383">
        <f t="shared" si="14"/>
        <v>74.400000000000006</v>
      </c>
      <c r="CE48" s="383">
        <f>'Preisindizes Strom 2023 Bas.''15'!AD48</f>
        <v>88</v>
      </c>
      <c r="CF48" s="359">
        <f t="shared" si="44"/>
        <v>2.7624309392265234E-2</v>
      </c>
      <c r="CG48" s="359">
        <f t="shared" si="45"/>
        <v>3.0444964871194413E-2</v>
      </c>
      <c r="CH48" s="380">
        <f t="shared" si="46"/>
        <v>-2.8206554789291793E-3</v>
      </c>
      <c r="CJ48" s="399">
        <v>1992</v>
      </c>
      <c r="CK48" s="383">
        <f t="shared" si="15"/>
        <v>1.7339</v>
      </c>
      <c r="CL48" s="383">
        <f>'Preisindizes Strom 2023 Bas.''15'!AE48</f>
        <v>1.75</v>
      </c>
      <c r="CM48" s="359">
        <f t="shared" si="47"/>
        <v>2.762558394371073E-2</v>
      </c>
      <c r="CN48" s="359">
        <f t="shared" si="48"/>
        <v>3.0457142857142738E-2</v>
      </c>
      <c r="CO48" s="359">
        <f t="shared" si="49"/>
        <v>-2.8315589134320085E-3</v>
      </c>
      <c r="CP48" s="444">
        <f t="shared" si="50"/>
        <v>-1.6100000000000003E-2</v>
      </c>
      <c r="CQ48" s="380">
        <f t="shared" si="51"/>
        <v>-9.199999999999986E-3</v>
      </c>
      <c r="CS48" s="399">
        <v>1992</v>
      </c>
      <c r="CT48" s="383">
        <f t="shared" si="16"/>
        <v>68.099999999999994</v>
      </c>
      <c r="CU48" s="383">
        <f>'Preisindizes Strom 2023 Bas.''15'!AN48</f>
        <v>80</v>
      </c>
      <c r="CV48" s="359">
        <f t="shared" si="52"/>
        <v>3.0257186081694476E-2</v>
      </c>
      <c r="CW48" s="359">
        <f t="shared" si="53"/>
        <v>3.0927835051546504E-2</v>
      </c>
      <c r="CX48" s="380">
        <f t="shared" si="54"/>
        <v>-6.7064896985202793E-4</v>
      </c>
      <c r="CZ48" s="399">
        <v>1992</v>
      </c>
      <c r="DA48" s="383">
        <f t="shared" si="17"/>
        <v>1.8928</v>
      </c>
      <c r="DB48" s="383">
        <f>'Preisindizes Strom 2023 Bas.''15'!AO48</f>
        <v>1.9075</v>
      </c>
      <c r="DC48" s="359">
        <f t="shared" si="55"/>
        <v>3.0272612003381161E-2</v>
      </c>
      <c r="DD48" s="359">
        <f t="shared" si="56"/>
        <v>3.0930537352555687E-2</v>
      </c>
      <c r="DE48" s="359">
        <f t="shared" si="57"/>
        <v>-6.5792534917452627E-4</v>
      </c>
      <c r="DF48" s="444">
        <f t="shared" si="58"/>
        <v>-1.4699999999999935E-2</v>
      </c>
      <c r="DG48" s="380">
        <f t="shared" si="59"/>
        <v>-7.706422018348591E-3</v>
      </c>
      <c r="DI48" s="421">
        <v>1992</v>
      </c>
      <c r="DJ48" s="390">
        <f t="shared" si="18"/>
        <v>69.400000000000006</v>
      </c>
      <c r="DK48" s="409">
        <f>'Preisindizes Strom 2023 Bas.''15'!AT48</f>
        <v>78.5</v>
      </c>
      <c r="DL48" s="411">
        <f t="shared" si="60"/>
        <v>1.4619883040935644E-2</v>
      </c>
      <c r="DM48" s="359">
        <f t="shared" si="61"/>
        <v>1.4211886304909438E-2</v>
      </c>
      <c r="DN48" s="404">
        <f t="shared" si="62"/>
        <v>4.0799673602620601E-4</v>
      </c>
      <c r="DP48" s="421">
        <v>1992</v>
      </c>
      <c r="DQ48" s="390">
        <f t="shared" si="19"/>
        <v>1.879</v>
      </c>
      <c r="DR48" s="409">
        <f>'Preisindizes Strom 2023 Bas.''15'!AU48</f>
        <v>1.8968</v>
      </c>
      <c r="DS48" s="411">
        <f t="shared" si="63"/>
        <v>1.4582224587546655E-2</v>
      </c>
      <c r="DT48" s="359">
        <f t="shared" si="64"/>
        <v>1.4234500210881462E-2</v>
      </c>
      <c r="DU48" s="404">
        <f t="shared" si="65"/>
        <v>3.4772437666519274E-4</v>
      </c>
      <c r="DV48" s="414">
        <f t="shared" si="66"/>
        <v>-1.7800000000000038E-2</v>
      </c>
      <c r="DW48" s="458">
        <f t="shared" si="67"/>
        <v>-9.3842260649514841E-3</v>
      </c>
    </row>
    <row r="49" spans="1:127" x14ac:dyDescent="0.6">
      <c r="A49" s="233"/>
      <c r="B49" s="162">
        <v>1991</v>
      </c>
      <c r="C49" s="154">
        <f>VLOOKUP(B49,'Basisreihen Destatis 2023 B.''21'!$B$7:$I$95,2,FALSE)</f>
        <v>52</v>
      </c>
      <c r="D49" s="155"/>
      <c r="E49" s="155">
        <f t="shared" si="20"/>
        <v>52</v>
      </c>
      <c r="F49" s="155"/>
      <c r="G49" s="156">
        <f t="shared" si="68"/>
        <v>52</v>
      </c>
      <c r="H49" s="157">
        <f t="shared" si="21"/>
        <v>2.4422999999999999</v>
      </c>
      <c r="I49" s="163"/>
      <c r="J49" s="162">
        <v>1991</v>
      </c>
      <c r="K49" s="154">
        <f>VLOOKUP(J49,'Basisreihen Destatis 2023 B.''21'!$B$7:$I$95,3,FALSE)</f>
        <v>61.7</v>
      </c>
      <c r="L49" s="155"/>
      <c r="M49" s="155">
        <f t="shared" si="1"/>
        <v>61.7</v>
      </c>
      <c r="N49" s="155"/>
      <c r="O49" s="155">
        <f>VLOOKUP(J49,'Basisreihen Destatis 2023 B.''21'!$K$7:$R$91,5,FALSE)</f>
        <v>100</v>
      </c>
      <c r="P49" s="155">
        <f t="shared" si="69"/>
        <v>133.9</v>
      </c>
      <c r="Q49" s="156">
        <f t="shared" si="3"/>
        <v>83.4</v>
      </c>
      <c r="R49" s="157">
        <f t="shared" si="22"/>
        <v>1.494</v>
      </c>
      <c r="S49" s="163"/>
      <c r="T49" s="162">
        <v>1991</v>
      </c>
      <c r="U49" s="154">
        <f>VLOOKUP(T49,'Basisreihen Destatis 2023 B.''21'!$B$7:$I$95,3,FALSE)</f>
        <v>61.7</v>
      </c>
      <c r="V49" s="155"/>
      <c r="W49" s="155">
        <f t="shared" si="4"/>
        <v>61.7</v>
      </c>
      <c r="X49" s="155"/>
      <c r="Y49" s="155">
        <f>VLOOKUP(T49,'Basisreihen Destatis 2023 B.''21'!$K$7:$R$91,6,FALSE)</f>
        <v>100</v>
      </c>
      <c r="Z49" s="155">
        <f t="shared" si="70"/>
        <v>111.6</v>
      </c>
      <c r="AA49" s="155">
        <f>VLOOKUP(T49,'Basisreihen Destatis 2023 B.''21'!$B$7:$I$95,5,FALSE)</f>
        <v>70.8</v>
      </c>
      <c r="AB49" s="155"/>
      <c r="AC49" s="155">
        <f t="shared" si="6"/>
        <v>70.8</v>
      </c>
      <c r="AD49" s="156">
        <f t="shared" si="7"/>
        <v>72.400000000000006</v>
      </c>
      <c r="AE49" s="157">
        <f t="shared" si="23"/>
        <v>1.7818000000000001</v>
      </c>
      <c r="AG49" s="162">
        <v>1991</v>
      </c>
      <c r="AH49" s="154">
        <f>VLOOKUP(AG49,'Basisreihen Destatis 2023 B.''21'!$B$7:$I$95,3,FALSE)</f>
        <v>61.7</v>
      </c>
      <c r="AI49" s="155"/>
      <c r="AJ49" s="155">
        <f t="shared" si="8"/>
        <v>61.7</v>
      </c>
      <c r="AK49" s="155">
        <f>VLOOKUP(AG49,'Basisreihen Destatis 2023 B.''21'!$B$7:$I$95,6,FALSE)</f>
        <v>68.400000000000006</v>
      </c>
      <c r="AL49" s="155"/>
      <c r="AM49" s="155">
        <f t="shared" si="9"/>
        <v>68.400000000000006</v>
      </c>
      <c r="AN49" s="156">
        <f t="shared" si="10"/>
        <v>66.099999999999994</v>
      </c>
      <c r="AO49" s="157">
        <f t="shared" si="24"/>
        <v>1.9500999999999999</v>
      </c>
      <c r="AQ49" s="162">
        <v>1991</v>
      </c>
      <c r="AR49" s="154">
        <f>VLOOKUP(AQ49,'Basisreihen Destatis 2023 B.''21'!$B$7:$I$95,6,FALSE)</f>
        <v>68.400000000000006</v>
      </c>
      <c r="AS49" s="155"/>
      <c r="AT49" s="156">
        <f t="shared" si="11"/>
        <v>68.400000000000006</v>
      </c>
      <c r="AU49" s="157">
        <f t="shared" si="25"/>
        <v>1.9064000000000001</v>
      </c>
      <c r="AW49" s="399">
        <v>1991</v>
      </c>
      <c r="AX49" s="383">
        <f t="shared" si="26"/>
        <v>52</v>
      </c>
      <c r="AY49" s="400">
        <f>'Preisindizes Strom 2023 Bas.''15'!G49</f>
        <v>66.5</v>
      </c>
      <c r="AZ49" s="359">
        <f t="shared" si="27"/>
        <v>6.3394683026584797E-2</v>
      </c>
      <c r="BA49" s="359">
        <f t="shared" si="28"/>
        <v>6.0606060606060552E-2</v>
      </c>
      <c r="BB49" s="380">
        <f t="shared" si="29"/>
        <v>2.7886224205242449E-3</v>
      </c>
      <c r="BD49" s="399">
        <v>1991</v>
      </c>
      <c r="BE49" s="383">
        <f t="shared" si="30"/>
        <v>2.4422999999999999</v>
      </c>
      <c r="BF49" s="383">
        <f>'Preisindizes Strom 2023 Bas.''15'!H49</f>
        <v>2.4466000000000001</v>
      </c>
      <c r="BG49" s="359">
        <f t="shared" si="31"/>
        <v>6.3382876796462373E-2</v>
      </c>
      <c r="BH49" s="359">
        <f t="shared" si="32"/>
        <v>6.0614730646611603E-2</v>
      </c>
      <c r="BI49" s="360">
        <f t="shared" si="33"/>
        <v>2.7681461498507698E-3</v>
      </c>
      <c r="BJ49" s="446">
        <f t="shared" si="34"/>
        <v>-4.3000000000001926E-3</v>
      </c>
      <c r="BK49" s="380">
        <f t="shared" si="35"/>
        <v>-1.7575410774136602E-3</v>
      </c>
      <c r="BM49" s="399">
        <v>1991</v>
      </c>
      <c r="BN49" s="383">
        <f t="shared" ref="BN49:BN82" si="71">Q49</f>
        <v>83.4</v>
      </c>
      <c r="BO49" s="383">
        <f>'Preisindizes Strom 2023 Bas.''15'!Q49</f>
        <v>97.3</v>
      </c>
      <c r="BP49" s="359">
        <f t="shared" si="36"/>
        <v>2.7093596059113434E-2</v>
      </c>
      <c r="BQ49" s="359">
        <f t="shared" si="37"/>
        <v>2.9629629629629672E-2</v>
      </c>
      <c r="BR49" s="380">
        <f t="shared" si="38"/>
        <v>-2.5360335705162385E-3</v>
      </c>
      <c r="BT49" s="399">
        <v>1991</v>
      </c>
      <c r="BU49" s="383">
        <f t="shared" ref="BU49:BU82" si="72">R49</f>
        <v>1.494</v>
      </c>
      <c r="BV49" s="383">
        <f>'Preisindizes Strom 2023 Bas.''15'!R49</f>
        <v>1.5488</v>
      </c>
      <c r="BW49" s="359">
        <f t="shared" si="39"/>
        <v>2.7108433734939652E-2</v>
      </c>
      <c r="BX49" s="359">
        <f t="shared" si="40"/>
        <v>2.9635847107438051E-2</v>
      </c>
      <c r="BY49" s="359">
        <f t="shared" si="41"/>
        <v>-2.5274133724983994E-3</v>
      </c>
      <c r="BZ49" s="444">
        <f t="shared" si="42"/>
        <v>-5.479999999999996E-2</v>
      </c>
      <c r="CA49" s="380">
        <f t="shared" si="43"/>
        <v>-3.5382231404958664E-2</v>
      </c>
      <c r="CC49" s="399">
        <v>1991</v>
      </c>
      <c r="CD49" s="383">
        <f t="shared" ref="CD49:CD82" si="73">AD49</f>
        <v>72.400000000000006</v>
      </c>
      <c r="CE49" s="383">
        <f>'Preisindizes Strom 2023 Bas.''15'!AD49</f>
        <v>85.4</v>
      </c>
      <c r="CF49" s="359">
        <f t="shared" si="44"/>
        <v>3.5765379113018581E-2</v>
      </c>
      <c r="CG49" s="359">
        <f t="shared" si="45"/>
        <v>3.7667071688942899E-2</v>
      </c>
      <c r="CH49" s="380">
        <f t="shared" si="46"/>
        <v>-1.9016925759243186E-3</v>
      </c>
      <c r="CJ49" s="399">
        <v>1991</v>
      </c>
      <c r="CK49" s="383">
        <f t="shared" ref="CK49:CK82" si="74">AE49</f>
        <v>1.7818000000000001</v>
      </c>
      <c r="CL49" s="383">
        <f>'Preisindizes Strom 2023 Bas.''15'!AE49</f>
        <v>1.8032999999999999</v>
      </c>
      <c r="CM49" s="359">
        <f t="shared" si="47"/>
        <v>3.5750364799640666E-2</v>
      </c>
      <c r="CN49" s="359">
        <f t="shared" si="48"/>
        <v>3.7653191371374684E-2</v>
      </c>
      <c r="CO49" s="359">
        <f t="shared" si="49"/>
        <v>-1.9028265717340176E-3</v>
      </c>
      <c r="CP49" s="444">
        <f t="shared" si="50"/>
        <v>-2.1499999999999853E-2</v>
      </c>
      <c r="CQ49" s="380">
        <f t="shared" si="51"/>
        <v>-1.1922586369433774E-2</v>
      </c>
      <c r="CS49" s="399">
        <v>1991</v>
      </c>
      <c r="CT49" s="383">
        <f t="shared" ref="CT49:CT82" si="75">AN49</f>
        <v>66.099999999999994</v>
      </c>
      <c r="CU49" s="383">
        <f>'Preisindizes Strom 2023 Bas.''15'!AN49</f>
        <v>77.599999999999994</v>
      </c>
      <c r="CV49" s="359">
        <f t="shared" si="52"/>
        <v>3.9308176100628867E-2</v>
      </c>
      <c r="CW49" s="359">
        <f t="shared" si="53"/>
        <v>3.8821954484604904E-2</v>
      </c>
      <c r="CX49" s="380">
        <f t="shared" si="54"/>
        <v>4.8622161602396297E-4</v>
      </c>
      <c r="CZ49" s="399">
        <v>1991</v>
      </c>
      <c r="DA49" s="383">
        <f t="shared" ref="DA49:DA82" si="76">AO49</f>
        <v>1.9500999999999999</v>
      </c>
      <c r="DB49" s="383">
        <f>'Preisindizes Strom 2023 Bas.''15'!AO49</f>
        <v>1.9664999999999999</v>
      </c>
      <c r="DC49" s="359">
        <f t="shared" si="55"/>
        <v>3.9280036921183425E-2</v>
      </c>
      <c r="DD49" s="359">
        <f t="shared" si="56"/>
        <v>3.8799898296465907E-2</v>
      </c>
      <c r="DE49" s="359">
        <f t="shared" si="57"/>
        <v>4.8013862471751878E-4</v>
      </c>
      <c r="DF49" s="444">
        <f t="shared" si="58"/>
        <v>-1.639999999999997E-2</v>
      </c>
      <c r="DG49" s="380">
        <f t="shared" si="59"/>
        <v>-8.339689804220729E-3</v>
      </c>
      <c r="DI49" s="421">
        <v>1991</v>
      </c>
      <c r="DJ49" s="390">
        <f t="shared" ref="DJ49:DJ80" si="77">AT49</f>
        <v>68.400000000000006</v>
      </c>
      <c r="DK49" s="409">
        <f>'Preisindizes Strom 2023 Bas.''15'!AT49</f>
        <v>77.400000000000006</v>
      </c>
      <c r="DL49" s="411">
        <f t="shared" si="60"/>
        <v>2.2421524663677195E-2</v>
      </c>
      <c r="DM49" s="359">
        <f t="shared" si="61"/>
        <v>2.1108179419525142E-2</v>
      </c>
      <c r="DN49" s="404">
        <f t="shared" si="62"/>
        <v>1.3133452441520532E-3</v>
      </c>
      <c r="DP49" s="421">
        <v>1991</v>
      </c>
      <c r="DQ49" s="390">
        <f t="shared" ref="DQ49:DQ80" si="78">AU49</f>
        <v>1.9064000000000001</v>
      </c>
      <c r="DR49" s="409">
        <f>'Preisindizes Strom 2023 Bas.''15'!AU49</f>
        <v>1.9238</v>
      </c>
      <c r="DS49" s="411">
        <f t="shared" si="63"/>
        <v>2.2450692404532013E-2</v>
      </c>
      <c r="DT49" s="359">
        <f t="shared" si="64"/>
        <v>2.1104064871608319E-2</v>
      </c>
      <c r="DU49" s="404">
        <f t="shared" si="65"/>
        <v>1.3466275329236943E-3</v>
      </c>
      <c r="DV49" s="414">
        <f t="shared" si="66"/>
        <v>-1.739999999999986E-2</v>
      </c>
      <c r="DW49" s="458">
        <f t="shared" si="67"/>
        <v>-9.044599230689232E-3</v>
      </c>
    </row>
    <row r="50" spans="1:127" x14ac:dyDescent="0.6">
      <c r="A50" s="233"/>
      <c r="B50" s="162">
        <v>1990</v>
      </c>
      <c r="C50" s="154">
        <f>VLOOKUP(B50,'Basisreihen Destatis 2023 B.''21'!$B$7:$I$95,2,FALSE)</f>
        <v>48.9</v>
      </c>
      <c r="D50" s="155"/>
      <c r="E50" s="155">
        <f t="shared" si="20"/>
        <v>48.9</v>
      </c>
      <c r="F50" s="155"/>
      <c r="G50" s="156">
        <f t="shared" si="68"/>
        <v>48.9</v>
      </c>
      <c r="H50" s="157">
        <f>ROUND($G$17/G50,4)</f>
        <v>2.5971000000000002</v>
      </c>
      <c r="I50" s="163"/>
      <c r="J50" s="162">
        <v>1990</v>
      </c>
      <c r="K50" s="154">
        <f>VLOOKUP(J50,'Basisreihen Destatis 2023 B.''21'!$B$7:$I$95,3,FALSE)</f>
        <v>57.5</v>
      </c>
      <c r="L50" s="155"/>
      <c r="M50" s="155">
        <f t="shared" si="1"/>
        <v>57.5</v>
      </c>
      <c r="N50" s="155"/>
      <c r="O50" s="155">
        <f>VLOOKUP(J50,'Basisreihen Destatis 2023 B.''21'!$K$7:$R$91,5,FALSE)</f>
        <v>102</v>
      </c>
      <c r="P50" s="155">
        <f t="shared" si="69"/>
        <v>136.5</v>
      </c>
      <c r="Q50" s="156">
        <f t="shared" si="3"/>
        <v>81.2</v>
      </c>
      <c r="R50" s="157">
        <f t="shared" si="22"/>
        <v>1.5345</v>
      </c>
      <c r="S50" s="163"/>
      <c r="T50" s="162">
        <v>1990</v>
      </c>
      <c r="U50" s="154">
        <f>VLOOKUP(T50,'Basisreihen Destatis 2023 B.''21'!$B$7:$I$95,3,FALSE)</f>
        <v>57.5</v>
      </c>
      <c r="V50" s="155"/>
      <c r="W50" s="155">
        <f t="shared" si="4"/>
        <v>57.5</v>
      </c>
      <c r="X50" s="155"/>
      <c r="Y50" s="155">
        <f>VLOOKUP(T50,'Basisreihen Destatis 2023 B.''21'!$K$7:$R$91,6,FALSE)</f>
        <v>100</v>
      </c>
      <c r="Z50" s="155">
        <f t="shared" si="70"/>
        <v>111.6</v>
      </c>
      <c r="AA50" s="155">
        <f>VLOOKUP(T50,'Basisreihen Destatis 2023 B.''21'!$B$7:$I$95,5,FALSE)</f>
        <v>69.7</v>
      </c>
      <c r="AB50" s="155"/>
      <c r="AC50" s="155">
        <f t="shared" si="6"/>
        <v>69.7</v>
      </c>
      <c r="AD50" s="156">
        <f t="shared" si="7"/>
        <v>69.900000000000006</v>
      </c>
      <c r="AE50" s="157">
        <f t="shared" si="23"/>
        <v>1.8454999999999999</v>
      </c>
      <c r="AG50" s="162">
        <v>1990</v>
      </c>
      <c r="AH50" s="154">
        <f>VLOOKUP(AG50,'Basisreihen Destatis 2023 B.''21'!$B$7:$I$95,3,FALSE)</f>
        <v>57.5</v>
      </c>
      <c r="AI50" s="155"/>
      <c r="AJ50" s="155">
        <f t="shared" si="8"/>
        <v>57.5</v>
      </c>
      <c r="AK50" s="155">
        <f>VLOOKUP(AG50,'Basisreihen Destatis 2023 B.''21'!$B$7:$I$95,6,FALSE)</f>
        <v>66.900000000000006</v>
      </c>
      <c r="AL50" s="155"/>
      <c r="AM50" s="155">
        <f t="shared" si="9"/>
        <v>66.900000000000006</v>
      </c>
      <c r="AN50" s="156">
        <f t="shared" si="10"/>
        <v>63.6</v>
      </c>
      <c r="AO50" s="157">
        <f t="shared" si="24"/>
        <v>2.0266999999999999</v>
      </c>
      <c r="AQ50" s="162">
        <v>1990</v>
      </c>
      <c r="AR50" s="154">
        <f>VLOOKUP(AQ50,'Basisreihen Destatis 2023 B.''21'!$B$7:$I$95,6,FALSE)</f>
        <v>66.900000000000006</v>
      </c>
      <c r="AS50" s="155"/>
      <c r="AT50" s="156">
        <f t="shared" si="11"/>
        <v>66.900000000000006</v>
      </c>
      <c r="AU50" s="157">
        <f t="shared" si="25"/>
        <v>1.9492</v>
      </c>
      <c r="AW50" s="399">
        <v>1990</v>
      </c>
      <c r="AX50" s="383">
        <f t="shared" si="26"/>
        <v>48.9</v>
      </c>
      <c r="AY50" s="400">
        <f>'Preisindizes Strom 2023 Bas.''15'!G50</f>
        <v>62.7</v>
      </c>
      <c r="AZ50" s="359">
        <f t="shared" si="27"/>
        <v>6.0737527114967493E-2</v>
      </c>
      <c r="BA50" s="359">
        <f t="shared" si="28"/>
        <v>6.0913705583756306E-2</v>
      </c>
      <c r="BB50" s="380">
        <f t="shared" si="29"/>
        <v>-1.7617846878881238E-4</v>
      </c>
      <c r="BD50" s="399">
        <v>1990</v>
      </c>
      <c r="BE50" s="383">
        <f t="shared" si="30"/>
        <v>2.5971000000000002</v>
      </c>
      <c r="BF50" s="383">
        <f>'Preisindizes Strom 2023 Bas.''15'!H50</f>
        <v>2.5949</v>
      </c>
      <c r="BG50" s="359">
        <f t="shared" si="31"/>
        <v>6.0760078549150887E-2</v>
      </c>
      <c r="BH50" s="359">
        <f t="shared" si="32"/>
        <v>6.0927203360437776E-2</v>
      </c>
      <c r="BI50" s="360">
        <f t="shared" si="33"/>
        <v>-1.671248112868895E-4</v>
      </c>
      <c r="BJ50" s="446">
        <f t="shared" si="34"/>
        <v>2.2000000000002018E-3</v>
      </c>
      <c r="BK50" s="380">
        <f t="shared" si="35"/>
        <v>8.4781687155577323E-4</v>
      </c>
      <c r="BM50" s="399">
        <v>1990</v>
      </c>
      <c r="BN50" s="383">
        <f t="shared" si="71"/>
        <v>81.2</v>
      </c>
      <c r="BO50" s="383">
        <f>'Preisindizes Strom 2023 Bas.''15'!Q50</f>
        <v>94.5</v>
      </c>
      <c r="BP50" s="359">
        <f t="shared" si="36"/>
        <v>-4.9019607843135971E-3</v>
      </c>
      <c r="BQ50" s="359">
        <f t="shared" si="37"/>
        <v>1.0593220338981357E-3</v>
      </c>
      <c r="BR50" s="380">
        <f t="shared" si="38"/>
        <v>-5.9612828182117328E-3</v>
      </c>
      <c r="BT50" s="399">
        <v>1990</v>
      </c>
      <c r="BU50" s="383">
        <f t="shared" si="72"/>
        <v>1.5345</v>
      </c>
      <c r="BV50" s="383">
        <f>'Preisindizes Strom 2023 Bas.''15'!R50</f>
        <v>1.5947</v>
      </c>
      <c r="BW50" s="359">
        <f t="shared" si="39"/>
        <v>-4.8875855327468187E-3</v>
      </c>
      <c r="BX50" s="359">
        <f t="shared" si="40"/>
        <v>1.0660312284442863E-3</v>
      </c>
      <c r="BY50" s="359">
        <f t="shared" si="41"/>
        <v>-5.9536167611911051E-3</v>
      </c>
      <c r="BZ50" s="444">
        <f t="shared" si="42"/>
        <v>-6.0200000000000031E-2</v>
      </c>
      <c r="CA50" s="380">
        <f t="shared" si="43"/>
        <v>-3.7750047030789546E-2</v>
      </c>
      <c r="CC50" s="399">
        <v>1990</v>
      </c>
      <c r="CD50" s="383">
        <f t="shared" si="73"/>
        <v>69.900000000000006</v>
      </c>
      <c r="CE50" s="383">
        <f>'Preisindizes Strom 2023 Bas.''15'!AD50</f>
        <v>82.3</v>
      </c>
      <c r="CF50" s="359">
        <f t="shared" si="44"/>
        <v>2.7941176470588358E-2</v>
      </c>
      <c r="CG50" s="359">
        <f t="shared" si="45"/>
        <v>2.8750000000000053E-2</v>
      </c>
      <c r="CH50" s="380">
        <f t="shared" si="46"/>
        <v>-8.0882352941169522E-4</v>
      </c>
      <c r="CJ50" s="399">
        <v>1990</v>
      </c>
      <c r="CK50" s="383">
        <f t="shared" si="74"/>
        <v>1.8454999999999999</v>
      </c>
      <c r="CL50" s="383">
        <f>'Preisindizes Strom 2023 Bas.''15'!AE50</f>
        <v>1.8712</v>
      </c>
      <c r="CM50" s="359">
        <f t="shared" si="47"/>
        <v>2.7959902465456654E-2</v>
      </c>
      <c r="CN50" s="359">
        <f t="shared" si="48"/>
        <v>2.8751603249251856E-2</v>
      </c>
      <c r="CO50" s="359">
        <f t="shared" si="49"/>
        <v>-7.917007837952017E-4</v>
      </c>
      <c r="CP50" s="444">
        <f t="shared" si="50"/>
        <v>-2.5700000000000056E-2</v>
      </c>
      <c r="CQ50" s="380">
        <f t="shared" si="51"/>
        <v>-1.3734501923899134E-2</v>
      </c>
      <c r="CS50" s="399">
        <v>1990</v>
      </c>
      <c r="CT50" s="383">
        <f t="shared" si="75"/>
        <v>63.6</v>
      </c>
      <c r="CU50" s="383">
        <f>'Preisindizes Strom 2023 Bas.''15'!AN50</f>
        <v>74.7</v>
      </c>
      <c r="CV50" s="359">
        <f t="shared" si="52"/>
        <v>3.0794165316045286E-2</v>
      </c>
      <c r="CW50" s="359">
        <f t="shared" si="53"/>
        <v>3.3195020746888071E-2</v>
      </c>
      <c r="CX50" s="380">
        <f t="shared" si="54"/>
        <v>-2.4008554308427854E-3</v>
      </c>
      <c r="CZ50" s="399">
        <v>1990</v>
      </c>
      <c r="DA50" s="383">
        <f t="shared" si="76"/>
        <v>2.0266999999999999</v>
      </c>
      <c r="DB50" s="383">
        <f>'Preisindizes Strom 2023 Bas.''15'!AO50</f>
        <v>2.0428000000000002</v>
      </c>
      <c r="DC50" s="359">
        <f t="shared" si="55"/>
        <v>3.0788967286722313E-2</v>
      </c>
      <c r="DD50" s="359">
        <f t="shared" si="56"/>
        <v>3.3238691991384295E-2</v>
      </c>
      <c r="DE50" s="359">
        <f t="shared" si="57"/>
        <v>-2.4497247046619819E-3</v>
      </c>
      <c r="DF50" s="444">
        <f t="shared" si="58"/>
        <v>-1.6100000000000225E-2</v>
      </c>
      <c r="DG50" s="380">
        <f t="shared" si="59"/>
        <v>-7.8813393381633734E-3</v>
      </c>
      <c r="DI50" s="421">
        <v>1990</v>
      </c>
      <c r="DJ50" s="390">
        <f t="shared" si="77"/>
        <v>66.900000000000006</v>
      </c>
      <c r="DK50" s="409">
        <f>'Preisindizes Strom 2023 Bas.''15'!AT50</f>
        <v>75.8</v>
      </c>
      <c r="DL50" s="411">
        <f t="shared" si="60"/>
        <v>1.5174506828528056E-2</v>
      </c>
      <c r="DM50" s="359">
        <f t="shared" si="61"/>
        <v>1.6085790884718509E-2</v>
      </c>
      <c r="DN50" s="404">
        <f t="shared" si="62"/>
        <v>-9.1128405619045338E-4</v>
      </c>
      <c r="DP50" s="421">
        <v>1990</v>
      </c>
      <c r="DQ50" s="390">
        <f t="shared" si="78"/>
        <v>1.9492</v>
      </c>
      <c r="DR50" s="409">
        <f>'Preisindizes Strom 2023 Bas.''15'!AU50</f>
        <v>1.9643999999999999</v>
      </c>
      <c r="DS50" s="411">
        <f t="shared" si="63"/>
        <v>1.5185717217319761E-2</v>
      </c>
      <c r="DT50" s="359">
        <f t="shared" si="64"/>
        <v>1.6086336794950196E-2</v>
      </c>
      <c r="DU50" s="404">
        <f t="shared" si="65"/>
        <v>-9.0061957763043488E-4</v>
      </c>
      <c r="DV50" s="414">
        <f t="shared" si="66"/>
        <v>-1.519999999999988E-2</v>
      </c>
      <c r="DW50" s="458">
        <f t="shared" si="67"/>
        <v>-7.7377316228873783E-3</v>
      </c>
    </row>
    <row r="51" spans="1:127" x14ac:dyDescent="0.6">
      <c r="A51" s="233"/>
      <c r="B51" s="162">
        <v>1989</v>
      </c>
      <c r="C51" s="154">
        <f>VLOOKUP(B51,'Basisreihen Destatis 2023 B.''21'!$B$7:$I$95,2,FALSE)</f>
        <v>46.1</v>
      </c>
      <c r="D51" s="155"/>
      <c r="E51" s="155">
        <f t="shared" si="20"/>
        <v>46.1</v>
      </c>
      <c r="F51" s="155"/>
      <c r="G51" s="156">
        <f t="shared" si="68"/>
        <v>46.1</v>
      </c>
      <c r="H51" s="157">
        <f t="shared" si="21"/>
        <v>2.7549000000000001</v>
      </c>
      <c r="I51" s="163"/>
      <c r="J51" s="162">
        <v>1989</v>
      </c>
      <c r="K51" s="154">
        <f>VLOOKUP(J51,'Basisreihen Destatis 2023 B.''21'!$B$7:$I$95,3,FALSE)</f>
        <v>53.8</v>
      </c>
      <c r="L51" s="155"/>
      <c r="M51" s="155">
        <f t="shared" si="1"/>
        <v>53.8</v>
      </c>
      <c r="N51" s="155"/>
      <c r="O51" s="155">
        <f>VLOOKUP(J51,'Basisreihen Destatis 2023 B.''21'!$K$7:$R$91,5,FALSE)</f>
        <v>109.4</v>
      </c>
      <c r="P51" s="155">
        <f t="shared" si="69"/>
        <v>146.4</v>
      </c>
      <c r="Q51" s="156">
        <f t="shared" si="3"/>
        <v>81.599999999999994</v>
      </c>
      <c r="R51" s="157">
        <f t="shared" si="22"/>
        <v>1.5269999999999999</v>
      </c>
      <c r="S51" s="163"/>
      <c r="T51" s="162">
        <v>1989</v>
      </c>
      <c r="U51" s="154">
        <f>VLOOKUP(T51,'Basisreihen Destatis 2023 B.''21'!$B$7:$I$95,3,FALSE)</f>
        <v>53.8</v>
      </c>
      <c r="V51" s="155"/>
      <c r="W51" s="155">
        <f t="shared" si="4"/>
        <v>53.8</v>
      </c>
      <c r="X51" s="155"/>
      <c r="Y51" s="155">
        <f>VLOOKUP(T51,'Basisreihen Destatis 2023 B.''21'!$K$7:$R$91,6,FALSE)</f>
        <v>101.5</v>
      </c>
      <c r="Z51" s="155">
        <f t="shared" si="70"/>
        <v>113.3</v>
      </c>
      <c r="AA51" s="155">
        <f>VLOOKUP(T51,'Basisreihen Destatis 2023 B.''21'!$B$7:$I$95,5,FALSE)</f>
        <v>68.900000000000006</v>
      </c>
      <c r="AB51" s="155"/>
      <c r="AC51" s="155">
        <f t="shared" si="6"/>
        <v>68.900000000000006</v>
      </c>
      <c r="AD51" s="156">
        <f t="shared" si="7"/>
        <v>68</v>
      </c>
      <c r="AE51" s="157">
        <f t="shared" si="23"/>
        <v>1.8971</v>
      </c>
      <c r="AG51" s="162">
        <v>1989</v>
      </c>
      <c r="AH51" s="154">
        <f>VLOOKUP(AG51,'Basisreihen Destatis 2023 B.''21'!$B$7:$I$95,3,FALSE)</f>
        <v>53.8</v>
      </c>
      <c r="AI51" s="155"/>
      <c r="AJ51" s="155">
        <f t="shared" si="8"/>
        <v>53.8</v>
      </c>
      <c r="AK51" s="155">
        <f>VLOOKUP(AG51,'Basisreihen Destatis 2023 B.''21'!$B$7:$I$95,6,FALSE)</f>
        <v>65.900000000000006</v>
      </c>
      <c r="AL51" s="155"/>
      <c r="AM51" s="155">
        <f t="shared" si="9"/>
        <v>65.900000000000006</v>
      </c>
      <c r="AN51" s="156">
        <f t="shared" si="10"/>
        <v>61.7</v>
      </c>
      <c r="AO51" s="157">
        <f t="shared" si="24"/>
        <v>2.0891000000000002</v>
      </c>
      <c r="AQ51" s="162">
        <v>1989</v>
      </c>
      <c r="AR51" s="154">
        <f>VLOOKUP(AQ51,'Basisreihen Destatis 2023 B.''21'!$B$7:$I$95,6,FALSE)</f>
        <v>65.900000000000006</v>
      </c>
      <c r="AS51" s="155"/>
      <c r="AT51" s="156">
        <f t="shared" si="11"/>
        <v>65.900000000000006</v>
      </c>
      <c r="AU51" s="157">
        <f t="shared" si="25"/>
        <v>1.9787999999999999</v>
      </c>
      <c r="AW51" s="399">
        <v>1989</v>
      </c>
      <c r="AX51" s="383">
        <f t="shared" si="26"/>
        <v>46.1</v>
      </c>
      <c r="AY51" s="400">
        <f>'Preisindizes Strom 2023 Bas.''15'!G51</f>
        <v>59.1</v>
      </c>
      <c r="AZ51" s="359">
        <f t="shared" si="27"/>
        <v>3.3632286995515681E-2</v>
      </c>
      <c r="BA51" s="359">
        <f t="shared" si="28"/>
        <v>3.5026269702276736E-2</v>
      </c>
      <c r="BB51" s="380">
        <f t="shared" si="29"/>
        <v>-1.3939827067610544E-3</v>
      </c>
      <c r="BD51" s="399">
        <v>1989</v>
      </c>
      <c r="BE51" s="383">
        <f t="shared" si="30"/>
        <v>2.7549000000000001</v>
      </c>
      <c r="BF51" s="383">
        <f>'Preisindizes Strom 2023 Bas.''15'!H51</f>
        <v>2.7530000000000001</v>
      </c>
      <c r="BG51" s="359">
        <f t="shared" si="31"/>
        <v>3.361283531162651E-2</v>
      </c>
      <c r="BH51" s="359">
        <f t="shared" si="32"/>
        <v>3.5016345804576909E-2</v>
      </c>
      <c r="BI51" s="360">
        <f t="shared" si="33"/>
        <v>-1.4035104929503994E-3</v>
      </c>
      <c r="BJ51" s="446">
        <f t="shared" si="34"/>
        <v>1.9000000000000128E-3</v>
      </c>
      <c r="BK51" s="380">
        <f t="shared" si="35"/>
        <v>6.9015619324375166E-4</v>
      </c>
      <c r="BM51" s="399">
        <v>1989</v>
      </c>
      <c r="BN51" s="383">
        <f t="shared" si="71"/>
        <v>81.599999999999994</v>
      </c>
      <c r="BO51" s="383">
        <f>'Preisindizes Strom 2023 Bas.''15'!Q51</f>
        <v>94.4</v>
      </c>
      <c r="BP51" s="359">
        <f t="shared" si="36"/>
        <v>3.0303030303030276E-2</v>
      </c>
      <c r="BQ51" s="359">
        <f t="shared" si="37"/>
        <v>3.0567685589519833E-2</v>
      </c>
      <c r="BR51" s="380">
        <f t="shared" si="38"/>
        <v>-2.6465528648955683E-4</v>
      </c>
      <c r="BT51" s="399">
        <v>1989</v>
      </c>
      <c r="BU51" s="383">
        <f t="shared" si="72"/>
        <v>1.5269999999999999</v>
      </c>
      <c r="BV51" s="383">
        <f>'Preisindizes Strom 2023 Bas.''15'!R51</f>
        <v>1.5964</v>
      </c>
      <c r="BW51" s="359">
        <f t="shared" si="39"/>
        <v>3.0255402750491101E-2</v>
      </c>
      <c r="BX51" s="359">
        <f t="shared" si="40"/>
        <v>3.0568779754447384E-2</v>
      </c>
      <c r="BY51" s="359">
        <f t="shared" si="41"/>
        <v>-3.1337700395628332E-4</v>
      </c>
      <c r="BZ51" s="444">
        <f t="shared" si="42"/>
        <v>-6.9400000000000128E-2</v>
      </c>
      <c r="CA51" s="380">
        <f t="shared" si="43"/>
        <v>-4.3472813831120116E-2</v>
      </c>
      <c r="CC51" s="399">
        <v>1989</v>
      </c>
      <c r="CD51" s="383">
        <f t="shared" si="73"/>
        <v>68</v>
      </c>
      <c r="CE51" s="383">
        <f>'Preisindizes Strom 2023 Bas.''15'!AD51</f>
        <v>80</v>
      </c>
      <c r="CF51" s="359">
        <f t="shared" si="44"/>
        <v>2.5641025641025772E-2</v>
      </c>
      <c r="CG51" s="359">
        <f t="shared" si="45"/>
        <v>2.695763799743256E-2</v>
      </c>
      <c r="CH51" s="380">
        <f t="shared" si="46"/>
        <v>-1.3166123564067878E-3</v>
      </c>
      <c r="CJ51" s="399">
        <v>1989</v>
      </c>
      <c r="CK51" s="383">
        <f t="shared" si="74"/>
        <v>1.8971</v>
      </c>
      <c r="CL51" s="383">
        <f>'Preisindizes Strom 2023 Bas.''15'!AE51</f>
        <v>1.925</v>
      </c>
      <c r="CM51" s="359">
        <f t="shared" si="47"/>
        <v>2.5618048600495547E-2</v>
      </c>
      <c r="CN51" s="359">
        <f t="shared" si="48"/>
        <v>2.6961038961039074E-2</v>
      </c>
      <c r="CO51" s="359">
        <f t="shared" si="49"/>
        <v>-1.3429903605435278E-3</v>
      </c>
      <c r="CP51" s="444">
        <f t="shared" si="50"/>
        <v>-2.7900000000000036E-2</v>
      </c>
      <c r="CQ51" s="380">
        <f t="shared" si="51"/>
        <v>-1.4493506493506558E-2</v>
      </c>
      <c r="CS51" s="399">
        <v>1989</v>
      </c>
      <c r="CT51" s="383">
        <f t="shared" si="75"/>
        <v>61.7</v>
      </c>
      <c r="CU51" s="383">
        <f>'Preisindizes Strom 2023 Bas.''15'!AN51</f>
        <v>72.3</v>
      </c>
      <c r="CV51" s="359">
        <f t="shared" si="52"/>
        <v>2.8333333333333321E-2</v>
      </c>
      <c r="CW51" s="359">
        <f t="shared" si="53"/>
        <v>2.6988636363636243E-2</v>
      </c>
      <c r="CX51" s="380">
        <f t="shared" si="54"/>
        <v>1.344696969697079E-3</v>
      </c>
      <c r="CZ51" s="399">
        <v>1989</v>
      </c>
      <c r="DA51" s="383">
        <f t="shared" si="76"/>
        <v>2.0891000000000002</v>
      </c>
      <c r="DB51" s="383">
        <f>'Preisindizes Strom 2023 Bas.''15'!AO51</f>
        <v>2.1107</v>
      </c>
      <c r="DC51" s="359">
        <f t="shared" si="55"/>
        <v>2.8337561629409702E-2</v>
      </c>
      <c r="DD51" s="359">
        <f t="shared" si="56"/>
        <v>2.6957881271616024E-2</v>
      </c>
      <c r="DE51" s="359">
        <f t="shared" si="57"/>
        <v>1.3796803577936778E-3</v>
      </c>
      <c r="DF51" s="444">
        <f t="shared" si="58"/>
        <v>-2.1599999999999842E-2</v>
      </c>
      <c r="DG51" s="380">
        <f t="shared" si="59"/>
        <v>-1.0233571800824293E-2</v>
      </c>
      <c r="DI51" s="421">
        <v>1989</v>
      </c>
      <c r="DJ51" s="390">
        <f t="shared" si="77"/>
        <v>65.900000000000006</v>
      </c>
      <c r="DK51" s="409">
        <f>'Preisindizes Strom 2023 Bas.''15'!AT51</f>
        <v>74.599999999999994</v>
      </c>
      <c r="DL51" s="411">
        <f t="shared" si="60"/>
        <v>2.6479750778816147E-2</v>
      </c>
      <c r="DM51" s="359">
        <f t="shared" si="61"/>
        <v>2.6134800550206227E-2</v>
      </c>
      <c r="DN51" s="404">
        <f t="shared" si="62"/>
        <v>3.4495022860991931E-4</v>
      </c>
      <c r="DP51" s="421">
        <v>1989</v>
      </c>
      <c r="DQ51" s="390">
        <f t="shared" si="78"/>
        <v>1.9787999999999999</v>
      </c>
      <c r="DR51" s="409">
        <f>'Preisindizes Strom 2023 Bas.''15'!AU51</f>
        <v>1.996</v>
      </c>
      <c r="DS51" s="411">
        <f t="shared" si="63"/>
        <v>2.6480695370932006E-2</v>
      </c>
      <c r="DT51" s="359">
        <f t="shared" si="64"/>
        <v>2.6102204408817498E-2</v>
      </c>
      <c r="DU51" s="404">
        <f t="shared" si="65"/>
        <v>3.7849096211450828E-4</v>
      </c>
      <c r="DV51" s="414">
        <f t="shared" si="66"/>
        <v>-1.7200000000000104E-2</v>
      </c>
      <c r="DW51" s="458">
        <f t="shared" si="67"/>
        <v>-8.6172344689379177E-3</v>
      </c>
    </row>
    <row r="52" spans="1:127" x14ac:dyDescent="0.6">
      <c r="A52" s="233"/>
      <c r="B52" s="162">
        <v>1988</v>
      </c>
      <c r="C52" s="154">
        <f>VLOOKUP(B52,'Basisreihen Destatis 2023 B.''21'!$B$7:$I$95,2,FALSE)</f>
        <v>44.6</v>
      </c>
      <c r="D52" s="155"/>
      <c r="E52" s="155">
        <f>ROUND(IF(C52&gt;0,C52,D52*$C$72/$D$72),1)</f>
        <v>44.6</v>
      </c>
      <c r="F52" s="155"/>
      <c r="G52" s="156">
        <f t="shared" si="68"/>
        <v>44.6</v>
      </c>
      <c r="H52" s="157">
        <f t="shared" si="21"/>
        <v>2.8475000000000001</v>
      </c>
      <c r="I52" s="163"/>
      <c r="J52" s="162">
        <v>1988</v>
      </c>
      <c r="K52" s="154">
        <f>VLOOKUP(J52,'Basisreihen Destatis 2023 B.''21'!$B$7:$I$95,3,FALSE)</f>
        <v>52.3</v>
      </c>
      <c r="L52" s="155"/>
      <c r="M52" s="155">
        <f t="shared" si="1"/>
        <v>52.3</v>
      </c>
      <c r="N52" s="155"/>
      <c r="O52" s="155">
        <f>VLOOKUP(J52,'Basisreihen Destatis 2023 B.''21'!$K$7:$R$91,5,FALSE)</f>
        <v>106.1</v>
      </c>
      <c r="P52" s="155">
        <f t="shared" si="69"/>
        <v>142</v>
      </c>
      <c r="Q52" s="156">
        <f t="shared" si="3"/>
        <v>79.2</v>
      </c>
      <c r="R52" s="157">
        <f t="shared" si="22"/>
        <v>1.5731999999999999</v>
      </c>
      <c r="S52" s="163"/>
      <c r="T52" s="162">
        <v>1988</v>
      </c>
      <c r="U52" s="154">
        <f>VLOOKUP(T52,'Basisreihen Destatis 2023 B.''21'!$B$7:$I$95,3,FALSE)</f>
        <v>52.3</v>
      </c>
      <c r="V52" s="155"/>
      <c r="W52" s="155">
        <f t="shared" si="4"/>
        <v>52.3</v>
      </c>
      <c r="X52" s="155"/>
      <c r="Y52" s="155">
        <f>VLOOKUP(T52,'Basisreihen Destatis 2023 B.''21'!$K$7:$R$91,6,FALSE)</f>
        <v>97.3</v>
      </c>
      <c r="Z52" s="155">
        <f t="shared" si="70"/>
        <v>108.6</v>
      </c>
      <c r="AA52" s="155">
        <f>VLOOKUP(T52,'Basisreihen Destatis 2023 B.''21'!$B$7:$I$95,5,FALSE)</f>
        <v>68.099999999999994</v>
      </c>
      <c r="AB52" s="155"/>
      <c r="AC52" s="155">
        <f t="shared" si="6"/>
        <v>68.099999999999994</v>
      </c>
      <c r="AD52" s="156">
        <f t="shared" si="7"/>
        <v>66.3</v>
      </c>
      <c r="AE52" s="157">
        <f t="shared" si="23"/>
        <v>1.9457</v>
      </c>
      <c r="AG52" s="162">
        <v>1988</v>
      </c>
      <c r="AH52" s="154">
        <f>VLOOKUP(AG52,'Basisreihen Destatis 2023 B.''21'!$B$7:$I$95,3,FALSE)</f>
        <v>52.3</v>
      </c>
      <c r="AI52" s="155"/>
      <c r="AJ52" s="155">
        <f t="shared" si="8"/>
        <v>52.3</v>
      </c>
      <c r="AK52" s="155">
        <f>VLOOKUP(AG52,'Basisreihen Destatis 2023 B.''21'!$B$7:$I$95,6,FALSE)</f>
        <v>64.2</v>
      </c>
      <c r="AL52" s="155"/>
      <c r="AM52" s="155">
        <f t="shared" si="9"/>
        <v>64.2</v>
      </c>
      <c r="AN52" s="156">
        <f t="shared" si="10"/>
        <v>60</v>
      </c>
      <c r="AO52" s="157">
        <f t="shared" si="24"/>
        <v>2.1482999999999999</v>
      </c>
      <c r="AQ52" s="162">
        <v>1988</v>
      </c>
      <c r="AR52" s="154">
        <f>VLOOKUP(AQ52,'Basisreihen Destatis 2023 B.''21'!$B$7:$I$95,6,FALSE)</f>
        <v>64.2</v>
      </c>
      <c r="AS52" s="155"/>
      <c r="AT52" s="156">
        <f t="shared" si="11"/>
        <v>64.2</v>
      </c>
      <c r="AU52" s="157">
        <f t="shared" si="25"/>
        <v>2.0312000000000001</v>
      </c>
      <c r="AW52" s="399">
        <v>1988</v>
      </c>
      <c r="AX52" s="383">
        <f t="shared" si="26"/>
        <v>44.6</v>
      </c>
      <c r="AY52" s="400">
        <f>'Preisindizes Strom 2023 Bas.''15'!G52</f>
        <v>57.1</v>
      </c>
      <c r="AZ52" s="359">
        <f t="shared" si="27"/>
        <v>2.2935779816513735E-2</v>
      </c>
      <c r="BA52" s="359">
        <f t="shared" si="28"/>
        <v>2.3297491039426577E-2</v>
      </c>
      <c r="BB52" s="380">
        <f t="shared" si="29"/>
        <v>-3.6171122291284163E-4</v>
      </c>
      <c r="BD52" s="399">
        <v>1988</v>
      </c>
      <c r="BE52" s="383">
        <f t="shared" si="30"/>
        <v>2.8475000000000001</v>
      </c>
      <c r="BF52" s="383">
        <f>'Preisindizes Strom 2023 Bas.''15'!H52</f>
        <v>2.8494000000000002</v>
      </c>
      <c r="BG52" s="359">
        <f t="shared" si="31"/>
        <v>2.293239683933268E-2</v>
      </c>
      <c r="BH52" s="359">
        <f t="shared" si="32"/>
        <v>2.3303151540675193E-2</v>
      </c>
      <c r="BI52" s="360">
        <f t="shared" si="33"/>
        <v>-3.7075470134251276E-4</v>
      </c>
      <c r="BJ52" s="446">
        <f t="shared" si="34"/>
        <v>-1.9000000000000128E-3</v>
      </c>
      <c r="BK52" s="380">
        <f t="shared" si="35"/>
        <v>-6.668070470976506E-4</v>
      </c>
      <c r="BM52" s="399">
        <v>1988</v>
      </c>
      <c r="BN52" s="383">
        <f t="shared" si="71"/>
        <v>79.2</v>
      </c>
      <c r="BO52" s="383">
        <f>'Preisindizes Strom 2023 Bas.''15'!Q52</f>
        <v>91.6</v>
      </c>
      <c r="BP52" s="359">
        <f t="shared" si="36"/>
        <v>4.4854881266490843E-2</v>
      </c>
      <c r="BQ52" s="359">
        <f t="shared" si="37"/>
        <v>4.0909090909090784E-2</v>
      </c>
      <c r="BR52" s="380">
        <f t="shared" si="38"/>
        <v>3.9457903574000586E-3</v>
      </c>
      <c r="BT52" s="399">
        <v>1988</v>
      </c>
      <c r="BU52" s="383">
        <f t="shared" si="72"/>
        <v>1.5731999999999999</v>
      </c>
      <c r="BV52" s="383">
        <f>'Preisindizes Strom 2023 Bas.''15'!R52</f>
        <v>1.6452</v>
      </c>
      <c r="BW52" s="359">
        <f t="shared" si="39"/>
        <v>4.487668446478521E-2</v>
      </c>
      <c r="BX52" s="359">
        <f t="shared" si="40"/>
        <v>4.0906880622416653E-2</v>
      </c>
      <c r="BY52" s="359">
        <f t="shared" si="41"/>
        <v>3.9698038423685578E-3</v>
      </c>
      <c r="BZ52" s="444">
        <f t="shared" si="42"/>
        <v>-7.2000000000000064E-2</v>
      </c>
      <c r="CA52" s="380">
        <f t="shared" si="43"/>
        <v>-4.3763676148796504E-2</v>
      </c>
      <c r="CC52" s="399">
        <v>1988</v>
      </c>
      <c r="CD52" s="383">
        <f t="shared" si="73"/>
        <v>66.3</v>
      </c>
      <c r="CE52" s="383">
        <f>'Preisindizes Strom 2023 Bas.''15'!AD52</f>
        <v>77.900000000000006</v>
      </c>
      <c r="CF52" s="359">
        <f t="shared" si="44"/>
        <v>2.314814814814814E-2</v>
      </c>
      <c r="CG52" s="359">
        <f t="shared" si="45"/>
        <v>2.0969855832241313E-2</v>
      </c>
      <c r="CH52" s="380">
        <f t="shared" si="46"/>
        <v>2.1782923159068268E-3</v>
      </c>
      <c r="CJ52" s="399">
        <v>1988</v>
      </c>
      <c r="CK52" s="383">
        <f t="shared" si="74"/>
        <v>1.9457</v>
      </c>
      <c r="CL52" s="383">
        <f>'Preisindizes Strom 2023 Bas.''15'!AE52</f>
        <v>1.9769000000000001</v>
      </c>
      <c r="CM52" s="359">
        <f t="shared" si="47"/>
        <v>2.3127923112504556E-2</v>
      </c>
      <c r="CN52" s="359">
        <f t="shared" si="48"/>
        <v>2.0941878698973015E-2</v>
      </c>
      <c r="CO52" s="359">
        <f t="shared" si="49"/>
        <v>2.1860444135315404E-3</v>
      </c>
      <c r="CP52" s="444">
        <f t="shared" si="50"/>
        <v>-3.1200000000000117E-2</v>
      </c>
      <c r="CQ52" s="380">
        <f t="shared" si="51"/>
        <v>-1.5782285396327644E-2</v>
      </c>
      <c r="CS52" s="399">
        <v>1988</v>
      </c>
      <c r="CT52" s="383">
        <f t="shared" si="75"/>
        <v>60</v>
      </c>
      <c r="CU52" s="383">
        <f>'Preisindizes Strom 2023 Bas.''15'!AN52</f>
        <v>70.400000000000006</v>
      </c>
      <c r="CV52" s="359">
        <f t="shared" si="52"/>
        <v>1.3513513513513375E-2</v>
      </c>
      <c r="CW52" s="359">
        <f t="shared" si="53"/>
        <v>1.5873015873016039E-2</v>
      </c>
      <c r="CX52" s="380">
        <f t="shared" si="54"/>
        <v>-2.3595023595026632E-3</v>
      </c>
      <c r="CZ52" s="399">
        <v>1988</v>
      </c>
      <c r="DA52" s="383">
        <f t="shared" si="76"/>
        <v>2.1482999999999999</v>
      </c>
      <c r="DB52" s="383">
        <f>'Preisindizes Strom 2023 Bas.''15'!AO52</f>
        <v>2.1676000000000002</v>
      </c>
      <c r="DC52" s="359">
        <f t="shared" si="55"/>
        <v>1.3545594190755628E-2</v>
      </c>
      <c r="DD52" s="359">
        <f t="shared" si="56"/>
        <v>1.5870086731869293E-2</v>
      </c>
      <c r="DE52" s="359">
        <f t="shared" si="57"/>
        <v>-2.3244925411136652E-3</v>
      </c>
      <c r="DF52" s="444">
        <f t="shared" si="58"/>
        <v>-1.9300000000000317E-2</v>
      </c>
      <c r="DG52" s="380">
        <f t="shared" si="59"/>
        <v>-8.9038568001478247E-3</v>
      </c>
      <c r="DI52" s="421">
        <v>1988</v>
      </c>
      <c r="DJ52" s="390">
        <f t="shared" si="77"/>
        <v>64.2</v>
      </c>
      <c r="DK52" s="409">
        <f>'Preisindizes Strom 2023 Bas.''15'!AT52</f>
        <v>72.7</v>
      </c>
      <c r="DL52" s="411">
        <f t="shared" si="60"/>
        <v>1.4218009478673022E-2</v>
      </c>
      <c r="DM52" s="359">
        <f t="shared" si="61"/>
        <v>1.5363128491620248E-2</v>
      </c>
      <c r="DN52" s="404">
        <f t="shared" si="62"/>
        <v>-1.1451190129472266E-3</v>
      </c>
      <c r="DP52" s="421">
        <v>1988</v>
      </c>
      <c r="DQ52" s="390">
        <f t="shared" si="78"/>
        <v>2.0312000000000001</v>
      </c>
      <c r="DR52" s="409">
        <f>'Preisindizes Strom 2023 Bas.''15'!AU52</f>
        <v>2.0480999999999998</v>
      </c>
      <c r="DS52" s="411">
        <f t="shared" si="63"/>
        <v>1.4178810555336652E-2</v>
      </c>
      <c r="DT52" s="359">
        <f t="shared" si="64"/>
        <v>1.5380108393145075E-2</v>
      </c>
      <c r="DU52" s="404">
        <f t="shared" si="65"/>
        <v>-1.2012978378084238E-3</v>
      </c>
      <c r="DV52" s="414">
        <f t="shared" si="66"/>
        <v>-1.6899999999999693E-2</v>
      </c>
      <c r="DW52" s="458">
        <f t="shared" si="67"/>
        <v>-8.2515502172744171E-3</v>
      </c>
    </row>
    <row r="53" spans="1:127" x14ac:dyDescent="0.6">
      <c r="A53" s="233"/>
      <c r="B53" s="162">
        <v>1987</v>
      </c>
      <c r="C53" s="154">
        <f>VLOOKUP(B53,'Basisreihen Destatis 2023 B.''21'!$B$7:$I$95,2,FALSE)</f>
        <v>43.6</v>
      </c>
      <c r="D53" s="155"/>
      <c r="E53" s="155">
        <f t="shared" si="20"/>
        <v>43.6</v>
      </c>
      <c r="F53" s="155"/>
      <c r="G53" s="156">
        <f t="shared" si="68"/>
        <v>43.6</v>
      </c>
      <c r="H53" s="157">
        <f t="shared" si="21"/>
        <v>2.9127999999999998</v>
      </c>
      <c r="I53" s="163"/>
      <c r="J53" s="162">
        <v>1987</v>
      </c>
      <c r="K53" s="154">
        <f>VLOOKUP(J53,'Basisreihen Destatis 2023 B.''21'!$B$7:$I$95,3,FALSE)</f>
        <v>51.5</v>
      </c>
      <c r="L53" s="155"/>
      <c r="M53" s="155">
        <f t="shared" si="1"/>
        <v>51.5</v>
      </c>
      <c r="N53" s="155"/>
      <c r="O53" s="155">
        <f>VLOOKUP(J53,'Basisreihen Destatis 2023 B.''21'!$K$7:$R$91,5,FALSE)</f>
        <v>99</v>
      </c>
      <c r="P53" s="155">
        <f t="shared" si="69"/>
        <v>132.5</v>
      </c>
      <c r="Q53" s="156">
        <f t="shared" si="3"/>
        <v>75.8</v>
      </c>
      <c r="R53" s="157">
        <f t="shared" si="22"/>
        <v>1.6437999999999999</v>
      </c>
      <c r="S53" s="163"/>
      <c r="T53" s="162">
        <v>1987</v>
      </c>
      <c r="U53" s="154">
        <f>VLOOKUP(T53,'Basisreihen Destatis 2023 B.''21'!$B$7:$I$95,3,FALSE)</f>
        <v>51.5</v>
      </c>
      <c r="V53" s="155"/>
      <c r="W53" s="155">
        <f t="shared" si="4"/>
        <v>51.5</v>
      </c>
      <c r="X53" s="155"/>
      <c r="Y53" s="155">
        <f>VLOOKUP(T53,'Basisreihen Destatis 2023 B.''21'!$K$7:$R$91,6,FALSE)</f>
        <v>91.8</v>
      </c>
      <c r="Z53" s="155">
        <f t="shared" si="70"/>
        <v>102.4</v>
      </c>
      <c r="AA53" s="155">
        <f>VLOOKUP(T53,'Basisreihen Destatis 2023 B.''21'!$B$7:$I$95,5,FALSE)</f>
        <v>67.7</v>
      </c>
      <c r="AB53" s="155"/>
      <c r="AC53" s="155">
        <f t="shared" si="6"/>
        <v>67.7</v>
      </c>
      <c r="AD53" s="156">
        <f t="shared" si="7"/>
        <v>64.8</v>
      </c>
      <c r="AE53" s="157">
        <f t="shared" si="23"/>
        <v>1.9906999999999999</v>
      </c>
      <c r="AG53" s="162">
        <v>1987</v>
      </c>
      <c r="AH53" s="154">
        <f>VLOOKUP(AG53,'Basisreihen Destatis 2023 B.''21'!$B$7:$I$95,3,FALSE)</f>
        <v>51.5</v>
      </c>
      <c r="AI53" s="155"/>
      <c r="AJ53" s="155">
        <f t="shared" si="8"/>
        <v>51.5</v>
      </c>
      <c r="AK53" s="155">
        <f>VLOOKUP(AG53,'Basisreihen Destatis 2023 B.''21'!$B$7:$I$95,6,FALSE)</f>
        <v>63.3</v>
      </c>
      <c r="AL53" s="155"/>
      <c r="AM53" s="155">
        <f t="shared" si="9"/>
        <v>63.3</v>
      </c>
      <c r="AN53" s="156">
        <f t="shared" si="10"/>
        <v>59.2</v>
      </c>
      <c r="AO53" s="157">
        <f t="shared" si="24"/>
        <v>2.1774</v>
      </c>
      <c r="AQ53" s="162">
        <v>1987</v>
      </c>
      <c r="AR53" s="154">
        <f>VLOOKUP(AQ53,'Basisreihen Destatis 2023 B.''21'!$B$7:$I$95,6,FALSE)</f>
        <v>63.3</v>
      </c>
      <c r="AS53" s="155"/>
      <c r="AT53" s="156">
        <f t="shared" si="11"/>
        <v>63.3</v>
      </c>
      <c r="AU53" s="157">
        <f t="shared" si="25"/>
        <v>2.06</v>
      </c>
      <c r="AW53" s="399">
        <v>1987</v>
      </c>
      <c r="AX53" s="383">
        <f t="shared" si="26"/>
        <v>43.6</v>
      </c>
      <c r="AY53" s="400">
        <f>'Preisindizes Strom 2023 Bas.''15'!G53</f>
        <v>55.8</v>
      </c>
      <c r="AZ53" s="359">
        <f t="shared" si="27"/>
        <v>2.3474178403755763E-2</v>
      </c>
      <c r="BA53" s="359">
        <f t="shared" si="28"/>
        <v>2.19780219780219E-2</v>
      </c>
      <c r="BB53" s="380">
        <f t="shared" si="29"/>
        <v>1.4961564257338633E-3</v>
      </c>
      <c r="BD53" s="399">
        <v>1987</v>
      </c>
      <c r="BE53" s="383">
        <f t="shared" si="30"/>
        <v>2.9127999999999998</v>
      </c>
      <c r="BF53" s="383">
        <f>'Preisindizes Strom 2023 Bas.''15'!H53</f>
        <v>2.9157999999999999</v>
      </c>
      <c r="BG53" s="359">
        <f t="shared" si="31"/>
        <v>2.3482559736336173E-2</v>
      </c>
      <c r="BH53" s="359">
        <f t="shared" si="32"/>
        <v>2.1983675149187309E-2</v>
      </c>
      <c r="BI53" s="360">
        <f t="shared" si="33"/>
        <v>1.4988845871488632E-3</v>
      </c>
      <c r="BJ53" s="446">
        <f t="shared" si="34"/>
        <v>-3.0000000000001137E-3</v>
      </c>
      <c r="BK53" s="380">
        <f t="shared" si="35"/>
        <v>-1.0288771520681195E-3</v>
      </c>
      <c r="BM53" s="399">
        <v>1987</v>
      </c>
      <c r="BN53" s="383">
        <f t="shared" si="71"/>
        <v>75.8</v>
      </c>
      <c r="BO53" s="383">
        <f>'Preisindizes Strom 2023 Bas.''15'!Q53</f>
        <v>88</v>
      </c>
      <c r="BP53" s="359">
        <f t="shared" si="36"/>
        <v>1.2016021361815676E-2</v>
      </c>
      <c r="BQ53" s="359">
        <f t="shared" si="37"/>
        <v>1.3824884792626779E-2</v>
      </c>
      <c r="BR53" s="380">
        <f t="shared" si="38"/>
        <v>-1.8088634308111029E-3</v>
      </c>
      <c r="BT53" s="399">
        <v>1987</v>
      </c>
      <c r="BU53" s="383">
        <f t="shared" si="72"/>
        <v>1.6437999999999999</v>
      </c>
      <c r="BV53" s="383">
        <f>'Preisindizes Strom 2023 Bas.''15'!R53</f>
        <v>1.7124999999999999</v>
      </c>
      <c r="BW53" s="359">
        <f t="shared" si="39"/>
        <v>1.2045260980654504E-2</v>
      </c>
      <c r="BX53" s="359">
        <f t="shared" si="40"/>
        <v>1.3839416058394116E-2</v>
      </c>
      <c r="BY53" s="359">
        <f t="shared" si="41"/>
        <v>-1.794155077739612E-3</v>
      </c>
      <c r="BZ53" s="444">
        <f t="shared" si="42"/>
        <v>-6.8699999999999983E-2</v>
      </c>
      <c r="CA53" s="380">
        <f t="shared" si="43"/>
        <v>-4.0116788321167829E-2</v>
      </c>
      <c r="CC53" s="399">
        <v>1987</v>
      </c>
      <c r="CD53" s="383">
        <f t="shared" si="73"/>
        <v>64.8</v>
      </c>
      <c r="CE53" s="383">
        <f>'Preisindizes Strom 2023 Bas.''15'!AD53</f>
        <v>76.3</v>
      </c>
      <c r="CF53" s="359">
        <f t="shared" si="44"/>
        <v>1.7268445839874413E-2</v>
      </c>
      <c r="CG53" s="359">
        <f t="shared" si="45"/>
        <v>1.7333333333333201E-2</v>
      </c>
      <c r="CH53" s="380">
        <f t="shared" si="46"/>
        <v>-6.4887493458787304E-5</v>
      </c>
      <c r="CJ53" s="399">
        <v>1987</v>
      </c>
      <c r="CK53" s="383">
        <f t="shared" si="74"/>
        <v>1.9906999999999999</v>
      </c>
      <c r="CL53" s="383">
        <f>'Preisindizes Strom 2023 Bas.''15'!AE53</f>
        <v>2.0183</v>
      </c>
      <c r="CM53" s="359">
        <f t="shared" si="47"/>
        <v>1.72803536444468E-2</v>
      </c>
      <c r="CN53" s="359">
        <f t="shared" si="48"/>
        <v>1.7341326859237949E-2</v>
      </c>
      <c r="CO53" s="359">
        <f t="shared" si="49"/>
        <v>-6.0973214791149033E-5</v>
      </c>
      <c r="CP53" s="444">
        <f t="shared" si="50"/>
        <v>-2.7600000000000069E-2</v>
      </c>
      <c r="CQ53" s="380">
        <f t="shared" si="51"/>
        <v>-1.3674874894713418E-2</v>
      </c>
      <c r="CS53" s="399">
        <v>1987</v>
      </c>
      <c r="CT53" s="383">
        <f t="shared" si="75"/>
        <v>59.2</v>
      </c>
      <c r="CU53" s="383">
        <f>'Preisindizes Strom 2023 Bas.''15'!AN53</f>
        <v>69.3</v>
      </c>
      <c r="CV53" s="359">
        <f t="shared" si="52"/>
        <v>-1.0033444816053394E-2</v>
      </c>
      <c r="CW53" s="359">
        <f t="shared" si="53"/>
        <v>-1.0000000000000009E-2</v>
      </c>
      <c r="CX53" s="380">
        <f t="shared" si="54"/>
        <v>-3.3444816053385118E-5</v>
      </c>
      <c r="CZ53" s="399">
        <v>1987</v>
      </c>
      <c r="DA53" s="383">
        <f t="shared" si="76"/>
        <v>2.1774</v>
      </c>
      <c r="DB53" s="383">
        <f>'Preisindizes Strom 2023 Bas.''15'!AO53</f>
        <v>2.202</v>
      </c>
      <c r="DC53" s="359">
        <f t="shared" si="55"/>
        <v>-1.0057867181041624E-2</v>
      </c>
      <c r="DD53" s="359">
        <f t="shared" si="56"/>
        <v>-9.9909173478655022E-3</v>
      </c>
      <c r="DE53" s="359">
        <f t="shared" si="57"/>
        <v>-6.694983317612202E-5</v>
      </c>
      <c r="DF53" s="444">
        <f t="shared" si="58"/>
        <v>-2.4599999999999955E-2</v>
      </c>
      <c r="DG53" s="380">
        <f t="shared" si="59"/>
        <v>-1.1171662125340598E-2</v>
      </c>
      <c r="DI53" s="421">
        <v>1987</v>
      </c>
      <c r="DJ53" s="390">
        <f t="shared" si="77"/>
        <v>63.3</v>
      </c>
      <c r="DK53" s="409">
        <f>'Preisindizes Strom 2023 Bas.''15'!AT53</f>
        <v>71.599999999999994</v>
      </c>
      <c r="DL53" s="411">
        <f t="shared" si="60"/>
        <v>-2.314814814814814E-2</v>
      </c>
      <c r="DM53" s="359">
        <f t="shared" si="61"/>
        <v>-2.3192360163710846E-2</v>
      </c>
      <c r="DN53" s="404">
        <f t="shared" si="62"/>
        <v>4.4212015562705709E-5</v>
      </c>
      <c r="DP53" s="421">
        <v>1987</v>
      </c>
      <c r="DQ53" s="390">
        <f t="shared" si="78"/>
        <v>2.06</v>
      </c>
      <c r="DR53" s="409">
        <f>'Preisindizes Strom 2023 Bas.''15'!AU53</f>
        <v>2.0796000000000001</v>
      </c>
      <c r="DS53" s="411">
        <f t="shared" si="63"/>
        <v>-2.3155339805825181E-2</v>
      </c>
      <c r="DT53" s="359">
        <f t="shared" si="64"/>
        <v>-2.3177534141180955E-2</v>
      </c>
      <c r="DU53" s="404">
        <f t="shared" si="65"/>
        <v>2.2194335355774086E-5</v>
      </c>
      <c r="DV53" s="414">
        <f t="shared" si="66"/>
        <v>-1.9600000000000062E-2</v>
      </c>
      <c r="DW53" s="458">
        <f t="shared" si="67"/>
        <v>-9.4248894018080787E-3</v>
      </c>
    </row>
    <row r="54" spans="1:127" x14ac:dyDescent="0.6">
      <c r="A54" s="233"/>
      <c r="B54" s="162">
        <v>1986</v>
      </c>
      <c r="C54" s="154">
        <f>VLOOKUP(B54,'Basisreihen Destatis 2023 B.''21'!$B$7:$I$95,2,FALSE)</f>
        <v>42.6</v>
      </c>
      <c r="D54" s="155"/>
      <c r="E54" s="155">
        <f t="shared" si="20"/>
        <v>42.6</v>
      </c>
      <c r="F54" s="155"/>
      <c r="G54" s="156">
        <f t="shared" si="68"/>
        <v>42.6</v>
      </c>
      <c r="H54" s="157">
        <f t="shared" si="21"/>
        <v>2.9811999999999999</v>
      </c>
      <c r="I54" s="163"/>
      <c r="J54" s="162">
        <v>1986</v>
      </c>
      <c r="K54" s="154">
        <f>VLOOKUP(J54,'Basisreihen Destatis 2023 B.''21'!$B$7:$I$95,3,FALSE)</f>
        <v>50.6</v>
      </c>
      <c r="L54" s="155"/>
      <c r="M54" s="155">
        <f t="shared" si="1"/>
        <v>50.6</v>
      </c>
      <c r="N54" s="155"/>
      <c r="O54" s="155">
        <f>VLOOKUP(J54,'Basisreihen Destatis 2023 B.''21'!$K$7:$R$91,5,FALSE)</f>
        <v>98.3</v>
      </c>
      <c r="P54" s="155">
        <f t="shared" si="69"/>
        <v>131.6</v>
      </c>
      <c r="Q54" s="156">
        <f t="shared" si="3"/>
        <v>74.900000000000006</v>
      </c>
      <c r="R54" s="157">
        <f t="shared" si="22"/>
        <v>1.6636</v>
      </c>
      <c r="S54" s="163"/>
      <c r="T54" s="162">
        <v>1986</v>
      </c>
      <c r="U54" s="154">
        <f>VLOOKUP(T54,'Basisreihen Destatis 2023 B.''21'!$B$7:$I$95,3,FALSE)</f>
        <v>50.6</v>
      </c>
      <c r="V54" s="155"/>
      <c r="W54" s="155">
        <f t="shared" si="4"/>
        <v>50.6</v>
      </c>
      <c r="X54" s="155"/>
      <c r="Y54" s="155">
        <f>VLOOKUP(T54,'Basisreihen Destatis 2023 B.''21'!$K$7:$R$91,6,FALSE)</f>
        <v>90.3</v>
      </c>
      <c r="Z54" s="155">
        <f t="shared" si="70"/>
        <v>100.8</v>
      </c>
      <c r="AA54" s="155">
        <f>VLOOKUP(T54,'Basisreihen Destatis 2023 B.''21'!$B$7:$I$95,5,FALSE)</f>
        <v>66.599999999999994</v>
      </c>
      <c r="AB54" s="155"/>
      <c r="AC54" s="155">
        <f t="shared" si="6"/>
        <v>66.599999999999994</v>
      </c>
      <c r="AD54" s="156">
        <f t="shared" si="7"/>
        <v>63.7</v>
      </c>
      <c r="AE54" s="157">
        <f t="shared" si="23"/>
        <v>2.0251000000000001</v>
      </c>
      <c r="AG54" s="162">
        <v>1986</v>
      </c>
      <c r="AH54" s="154">
        <f>VLOOKUP(AG54,'Basisreihen Destatis 2023 B.''21'!$B$7:$I$95,3,FALSE)</f>
        <v>50.6</v>
      </c>
      <c r="AI54" s="155"/>
      <c r="AJ54" s="155">
        <f t="shared" si="8"/>
        <v>50.6</v>
      </c>
      <c r="AK54" s="155">
        <f>VLOOKUP(AG54,'Basisreihen Destatis 2023 B.''21'!$B$7:$I$95,6,FALSE)</f>
        <v>64.8</v>
      </c>
      <c r="AL54" s="155"/>
      <c r="AM54" s="155">
        <f t="shared" si="9"/>
        <v>64.8</v>
      </c>
      <c r="AN54" s="156">
        <f t="shared" si="10"/>
        <v>59.8</v>
      </c>
      <c r="AO54" s="157">
        <f t="shared" si="24"/>
        <v>2.1555</v>
      </c>
      <c r="AQ54" s="162">
        <v>1986</v>
      </c>
      <c r="AR54" s="154">
        <f>VLOOKUP(AQ54,'Basisreihen Destatis 2023 B.''21'!$B$7:$I$95,6,FALSE)</f>
        <v>64.8</v>
      </c>
      <c r="AS54" s="155"/>
      <c r="AT54" s="156">
        <f t="shared" si="11"/>
        <v>64.8</v>
      </c>
      <c r="AU54" s="157">
        <f t="shared" si="25"/>
        <v>2.0123000000000002</v>
      </c>
      <c r="AW54" s="399">
        <v>1986</v>
      </c>
      <c r="AX54" s="383">
        <f t="shared" si="26"/>
        <v>42.6</v>
      </c>
      <c r="AY54" s="400">
        <f>'Preisindizes Strom 2023 Bas.''15'!G54</f>
        <v>54.6</v>
      </c>
      <c r="AZ54" s="359">
        <f t="shared" si="27"/>
        <v>1.9138755980861344E-2</v>
      </c>
      <c r="BA54" s="359">
        <f t="shared" si="28"/>
        <v>2.0560747663551426E-2</v>
      </c>
      <c r="BB54" s="380">
        <f t="shared" si="29"/>
        <v>-1.4219916826900825E-3</v>
      </c>
      <c r="BD54" s="399">
        <v>1986</v>
      </c>
      <c r="BE54" s="383">
        <f t="shared" si="30"/>
        <v>2.9811999999999999</v>
      </c>
      <c r="BF54" s="383">
        <f>'Preisindizes Strom 2023 Bas.''15'!H54</f>
        <v>2.9799000000000002</v>
      </c>
      <c r="BG54" s="359">
        <f t="shared" si="31"/>
        <v>1.9153361062659302E-2</v>
      </c>
      <c r="BH54" s="359">
        <f t="shared" si="32"/>
        <v>2.0537601932950844E-2</v>
      </c>
      <c r="BI54" s="360">
        <f t="shared" si="33"/>
        <v>-1.3842408702915421E-3</v>
      </c>
      <c r="BJ54" s="446">
        <f t="shared" si="34"/>
        <v>1.2999999999996348E-3</v>
      </c>
      <c r="BK54" s="380">
        <f t="shared" si="35"/>
        <v>4.3625625020959902E-4</v>
      </c>
      <c r="BM54" s="399">
        <v>1986</v>
      </c>
      <c r="BN54" s="383">
        <f t="shared" si="71"/>
        <v>74.900000000000006</v>
      </c>
      <c r="BO54" s="383">
        <f>'Preisindizes Strom 2023 Bas.''15'!Q54</f>
        <v>86.8</v>
      </c>
      <c r="BP54" s="359">
        <f t="shared" si="36"/>
        <v>-1.4473684210526194E-2</v>
      </c>
      <c r="BQ54" s="359">
        <f t="shared" si="37"/>
        <v>-1.1389521640091105E-2</v>
      </c>
      <c r="BR54" s="380">
        <f t="shared" si="38"/>
        <v>-3.0841625704350895E-3</v>
      </c>
      <c r="BT54" s="399">
        <v>1986</v>
      </c>
      <c r="BU54" s="383">
        <f t="shared" si="72"/>
        <v>1.6636</v>
      </c>
      <c r="BV54" s="383">
        <f>'Preisindizes Strom 2023 Bas.''15'!R54</f>
        <v>1.7362</v>
      </c>
      <c r="BW54" s="359">
        <f t="shared" si="39"/>
        <v>-1.448665544602068E-2</v>
      </c>
      <c r="BX54" s="359">
        <f t="shared" si="40"/>
        <v>-1.1404216104135445E-2</v>
      </c>
      <c r="BY54" s="359">
        <f t="shared" si="41"/>
        <v>-3.0824393418852347E-3</v>
      </c>
      <c r="BZ54" s="444">
        <f t="shared" si="42"/>
        <v>-7.2599999999999998E-2</v>
      </c>
      <c r="CA54" s="380">
        <f t="shared" si="43"/>
        <v>-4.1815459048496706E-2</v>
      </c>
      <c r="CC54" s="399">
        <v>1986</v>
      </c>
      <c r="CD54" s="383">
        <f t="shared" si="73"/>
        <v>63.7</v>
      </c>
      <c r="CE54" s="383">
        <f>'Preisindizes Strom 2023 Bas.''15'!AD54</f>
        <v>75</v>
      </c>
      <c r="CF54" s="359">
        <f t="shared" si="44"/>
        <v>1.4331210191082855E-2</v>
      </c>
      <c r="CG54" s="359">
        <f t="shared" si="45"/>
        <v>1.4884979702300294E-2</v>
      </c>
      <c r="CH54" s="380">
        <f t="shared" si="46"/>
        <v>-5.53769511217439E-4</v>
      </c>
      <c r="CJ54" s="399">
        <v>1986</v>
      </c>
      <c r="CK54" s="383">
        <f t="shared" si="74"/>
        <v>2.0251000000000001</v>
      </c>
      <c r="CL54" s="383">
        <f>'Preisindizes Strom 2023 Bas.''15'!AE54</f>
        <v>2.0533000000000001</v>
      </c>
      <c r="CM54" s="359">
        <f t="shared" si="47"/>
        <v>1.4320280479976244E-2</v>
      </c>
      <c r="CN54" s="359">
        <f t="shared" si="48"/>
        <v>1.4902839331807138E-2</v>
      </c>
      <c r="CO54" s="359">
        <f t="shared" si="49"/>
        <v>-5.825588518308944E-4</v>
      </c>
      <c r="CP54" s="444">
        <f t="shared" si="50"/>
        <v>-2.8200000000000003E-2</v>
      </c>
      <c r="CQ54" s="380">
        <f t="shared" si="51"/>
        <v>-1.3733989188136175E-2</v>
      </c>
      <c r="CS54" s="399">
        <v>1986</v>
      </c>
      <c r="CT54" s="383">
        <f t="shared" si="75"/>
        <v>59.8</v>
      </c>
      <c r="CU54" s="383">
        <f>'Preisindizes Strom 2023 Bas.''15'!AN54</f>
        <v>70</v>
      </c>
      <c r="CV54" s="359">
        <f t="shared" si="52"/>
        <v>0</v>
      </c>
      <c r="CW54" s="359">
        <f t="shared" si="53"/>
        <v>1.4306151645206988E-3</v>
      </c>
      <c r="CX54" s="380">
        <f t="shared" si="54"/>
        <v>-1.4306151645206988E-3</v>
      </c>
      <c r="CZ54" s="399">
        <v>1986</v>
      </c>
      <c r="DA54" s="383">
        <f t="shared" si="76"/>
        <v>2.1555</v>
      </c>
      <c r="DB54" s="383">
        <f>'Preisindizes Strom 2023 Bas.''15'!AO54</f>
        <v>2.1800000000000002</v>
      </c>
      <c r="DC54" s="359">
        <f t="shared" si="55"/>
        <v>0</v>
      </c>
      <c r="DD54" s="359">
        <f t="shared" si="56"/>
        <v>1.4220183486237659E-3</v>
      </c>
      <c r="DE54" s="359">
        <f t="shared" si="57"/>
        <v>-1.4220183486237659E-3</v>
      </c>
      <c r="DF54" s="444">
        <f t="shared" si="58"/>
        <v>-2.4500000000000188E-2</v>
      </c>
      <c r="DG54" s="380">
        <f t="shared" si="59"/>
        <v>-1.1238532110091848E-2</v>
      </c>
      <c r="DI54" s="421">
        <v>1986</v>
      </c>
      <c r="DJ54" s="390">
        <f t="shared" si="77"/>
        <v>64.8</v>
      </c>
      <c r="DK54" s="409">
        <f>'Preisindizes Strom 2023 Bas.''15'!AT54</f>
        <v>73.3</v>
      </c>
      <c r="DL54" s="411">
        <f t="shared" si="60"/>
        <v>-7.6569678407351072E-3</v>
      </c>
      <c r="DM54" s="359">
        <f t="shared" si="61"/>
        <v>-8.1190798376185036E-3</v>
      </c>
      <c r="DN54" s="404">
        <f t="shared" si="62"/>
        <v>4.6211199688339644E-4</v>
      </c>
      <c r="DP54" s="421">
        <v>1986</v>
      </c>
      <c r="DQ54" s="390">
        <f t="shared" si="78"/>
        <v>2.0123000000000002</v>
      </c>
      <c r="DR54" s="409">
        <f>'Preisindizes Strom 2023 Bas.''15'!AU54</f>
        <v>2.0314000000000001</v>
      </c>
      <c r="DS54" s="411">
        <f t="shared" si="63"/>
        <v>-7.6529344531135468E-3</v>
      </c>
      <c r="DT54" s="359">
        <f t="shared" si="64"/>
        <v>-8.1224771093827419E-3</v>
      </c>
      <c r="DU54" s="404">
        <f t="shared" si="65"/>
        <v>4.6954265626919511E-4</v>
      </c>
      <c r="DV54" s="414">
        <f t="shared" si="66"/>
        <v>-1.9099999999999895E-2</v>
      </c>
      <c r="DW54" s="458">
        <f t="shared" si="67"/>
        <v>-9.4023825932854077E-3</v>
      </c>
    </row>
    <row r="55" spans="1:127" x14ac:dyDescent="0.6">
      <c r="A55" s="233"/>
      <c r="B55" s="162">
        <v>1985</v>
      </c>
      <c r="C55" s="154">
        <f>VLOOKUP(B55,'Basisreihen Destatis 2023 B.''21'!$B$7:$I$95,2,FALSE)</f>
        <v>41.8</v>
      </c>
      <c r="D55" s="155"/>
      <c r="E55" s="155">
        <f>ROUND(IF(C55&gt;0,C55,D55*$C$72/$D$72),1)</f>
        <v>41.8</v>
      </c>
      <c r="F55" s="155"/>
      <c r="G55" s="156">
        <f>ROUND(IF(E55&gt;0,E55,F55*$E$82/$F$82),1)</f>
        <v>41.8</v>
      </c>
      <c r="H55" s="157">
        <f>ROUND($G$17/G55,4)</f>
        <v>3.0383</v>
      </c>
      <c r="I55" s="163"/>
      <c r="J55" s="162">
        <v>1985</v>
      </c>
      <c r="K55" s="154">
        <f>VLOOKUP(J55,'Basisreihen Destatis 2023 B.''21'!$B$7:$I$95,3,FALSE)</f>
        <v>49.5</v>
      </c>
      <c r="L55" s="155"/>
      <c r="M55" s="155">
        <f t="shared" si="1"/>
        <v>49.5</v>
      </c>
      <c r="N55" s="155"/>
      <c r="O55" s="155">
        <f>VLOOKUP(J55,'Basisreihen Destatis 2023 B.''21'!$K$7:$R$91,5,FALSE)</f>
        <v>102.9</v>
      </c>
      <c r="P55" s="155">
        <f t="shared" si="69"/>
        <v>137.69999999999999</v>
      </c>
      <c r="Q55" s="156">
        <f t="shared" si="3"/>
        <v>76</v>
      </c>
      <c r="R55" s="157">
        <f t="shared" si="22"/>
        <v>1.6395</v>
      </c>
      <c r="S55" s="163"/>
      <c r="T55" s="162">
        <v>1985</v>
      </c>
      <c r="U55" s="154">
        <f>VLOOKUP(T55,'Basisreihen Destatis 2023 B.''21'!$B$7:$I$95,3,FALSE)</f>
        <v>49.5</v>
      </c>
      <c r="V55" s="155"/>
      <c r="W55" s="155">
        <f t="shared" si="4"/>
        <v>49.5</v>
      </c>
      <c r="X55" s="155"/>
      <c r="Y55" s="155">
        <f>VLOOKUP(T55,'Basisreihen Destatis 2023 B.''21'!$K$7:$R$91,6,FALSE)</f>
        <v>93.2</v>
      </c>
      <c r="Z55" s="155">
        <f t="shared" si="70"/>
        <v>104</v>
      </c>
      <c r="AA55" s="155">
        <f>VLOOKUP(T55,'Basisreihen Destatis 2023 B.''21'!$B$7:$I$95,5,FALSE)</f>
        <v>64.2</v>
      </c>
      <c r="AB55" s="155"/>
      <c r="AC55" s="155">
        <f t="shared" si="6"/>
        <v>64.2</v>
      </c>
      <c r="AD55" s="156">
        <f t="shared" si="7"/>
        <v>62.8</v>
      </c>
      <c r="AE55" s="157">
        <f t="shared" si="23"/>
        <v>2.0541</v>
      </c>
      <c r="AG55" s="162">
        <v>1985</v>
      </c>
      <c r="AH55" s="154">
        <f>VLOOKUP(AG55,'Basisreihen Destatis 2023 B.''21'!$B$7:$I$95,3,FALSE)</f>
        <v>49.5</v>
      </c>
      <c r="AI55" s="155"/>
      <c r="AJ55" s="155">
        <f t="shared" si="8"/>
        <v>49.5</v>
      </c>
      <c r="AK55" s="155">
        <f>VLOOKUP(AG55,'Basisreihen Destatis 2023 B.''21'!$B$7:$I$95,6,FALSE)</f>
        <v>65.3</v>
      </c>
      <c r="AL55" s="155"/>
      <c r="AM55" s="155">
        <f t="shared" si="9"/>
        <v>65.3</v>
      </c>
      <c r="AN55" s="156">
        <f t="shared" si="10"/>
        <v>59.8</v>
      </c>
      <c r="AO55" s="157">
        <f t="shared" si="24"/>
        <v>2.1555</v>
      </c>
      <c r="AQ55" s="162">
        <v>1985</v>
      </c>
      <c r="AR55" s="154">
        <f>VLOOKUP(AQ55,'Basisreihen Destatis 2023 B.''21'!$B$7:$I$95,6,FALSE)</f>
        <v>65.3</v>
      </c>
      <c r="AS55" s="155"/>
      <c r="AT55" s="156">
        <f t="shared" si="11"/>
        <v>65.3</v>
      </c>
      <c r="AU55" s="157">
        <f t="shared" si="25"/>
        <v>1.9968999999999999</v>
      </c>
      <c r="AW55" s="399">
        <v>1985</v>
      </c>
      <c r="AX55" s="383">
        <f t="shared" si="26"/>
        <v>41.8</v>
      </c>
      <c r="AY55" s="400">
        <f>'Preisindizes Strom 2023 Bas.''15'!G55</f>
        <v>53.5</v>
      </c>
      <c r="AZ55" s="359">
        <f t="shared" si="27"/>
        <v>7.2289156626506035E-3</v>
      </c>
      <c r="BA55" s="359">
        <f t="shared" si="28"/>
        <v>5.639097744360777E-3</v>
      </c>
      <c r="BB55" s="380">
        <f t="shared" si="29"/>
        <v>1.5898179182898264E-3</v>
      </c>
      <c r="BD55" s="399">
        <v>1985</v>
      </c>
      <c r="BE55" s="383">
        <f t="shared" si="30"/>
        <v>3.0383</v>
      </c>
      <c r="BF55" s="383">
        <f>'Preisindizes Strom 2023 Bas.''15'!H55</f>
        <v>3.0411000000000001</v>
      </c>
      <c r="BG55" s="359">
        <f t="shared" si="31"/>
        <v>7.2079781456735326E-3</v>
      </c>
      <c r="BH55" s="359">
        <f t="shared" si="32"/>
        <v>5.6558482128177268E-3</v>
      </c>
      <c r="BI55" s="360">
        <f t="shared" si="33"/>
        <v>1.5521299328558058E-3</v>
      </c>
      <c r="BJ55" s="446">
        <f t="shared" si="34"/>
        <v>-2.8000000000001357E-3</v>
      </c>
      <c r="BK55" s="380">
        <f t="shared" si="35"/>
        <v>-9.2071947650529395E-4</v>
      </c>
      <c r="BM55" s="399">
        <v>1985</v>
      </c>
      <c r="BN55" s="383">
        <f t="shared" si="71"/>
        <v>76</v>
      </c>
      <c r="BO55" s="383">
        <f>'Preisindizes Strom 2023 Bas.''15'!Q55</f>
        <v>87.8</v>
      </c>
      <c r="BP55" s="359">
        <f t="shared" si="36"/>
        <v>1.4686248331108098E-2</v>
      </c>
      <c r="BQ55" s="359">
        <f t="shared" si="37"/>
        <v>1.3856812933025431E-2</v>
      </c>
      <c r="BR55" s="380">
        <f t="shared" si="38"/>
        <v>8.2943539808266742E-4</v>
      </c>
      <c r="BT55" s="399">
        <v>1985</v>
      </c>
      <c r="BU55" s="383">
        <f t="shared" si="72"/>
        <v>1.6395</v>
      </c>
      <c r="BV55" s="383">
        <f>'Preisindizes Strom 2023 Bas.''15'!R55</f>
        <v>1.7163999999999999</v>
      </c>
      <c r="BW55" s="359">
        <f t="shared" si="39"/>
        <v>1.4699603537663863E-2</v>
      </c>
      <c r="BX55" s="359">
        <f t="shared" si="40"/>
        <v>1.3866231647634564E-2</v>
      </c>
      <c r="BY55" s="359">
        <f t="shared" si="41"/>
        <v>8.3337189002929968E-4</v>
      </c>
      <c r="BZ55" s="444">
        <f t="shared" si="42"/>
        <v>-7.6899999999999968E-2</v>
      </c>
      <c r="CA55" s="380">
        <f t="shared" si="43"/>
        <v>-4.4803076206012538E-2</v>
      </c>
      <c r="CC55" s="399">
        <v>1985</v>
      </c>
      <c r="CD55" s="383">
        <f t="shared" si="73"/>
        <v>62.8</v>
      </c>
      <c r="CE55" s="383">
        <f>'Preisindizes Strom 2023 Bas.''15'!AD55</f>
        <v>73.900000000000006</v>
      </c>
      <c r="CF55" s="359">
        <f t="shared" si="44"/>
        <v>6.4102564102563875E-3</v>
      </c>
      <c r="CG55" s="359">
        <f t="shared" si="45"/>
        <v>6.8119891008173727E-3</v>
      </c>
      <c r="CH55" s="380">
        <f t="shared" si="46"/>
        <v>-4.0173269056098526E-4</v>
      </c>
      <c r="CJ55" s="399">
        <v>1985</v>
      </c>
      <c r="CK55" s="383">
        <f t="shared" si="74"/>
        <v>2.0541</v>
      </c>
      <c r="CL55" s="383">
        <f>'Preisindizes Strom 2023 Bas.''15'!AE55</f>
        <v>2.0838999999999999</v>
      </c>
      <c r="CM55" s="359">
        <f t="shared" si="47"/>
        <v>6.4261720461515903E-3</v>
      </c>
      <c r="CN55" s="359">
        <f t="shared" si="48"/>
        <v>6.8141465521378564E-3</v>
      </c>
      <c r="CO55" s="359">
        <f t="shared" si="49"/>
        <v>-3.8797450598626604E-4</v>
      </c>
      <c r="CP55" s="444">
        <f t="shared" si="50"/>
        <v>-2.9799999999999827E-2</v>
      </c>
      <c r="CQ55" s="380">
        <f t="shared" si="51"/>
        <v>-1.4300110369979246E-2</v>
      </c>
      <c r="CS55" s="399">
        <v>1985</v>
      </c>
      <c r="CT55" s="383">
        <f t="shared" si="75"/>
        <v>59.8</v>
      </c>
      <c r="CU55" s="383">
        <f>'Preisindizes Strom 2023 Bas.''15'!AN55</f>
        <v>69.900000000000006</v>
      </c>
      <c r="CV55" s="359">
        <f t="shared" si="52"/>
        <v>1.7006802721088343E-2</v>
      </c>
      <c r="CW55" s="359">
        <f t="shared" si="53"/>
        <v>1.5988372093023395E-2</v>
      </c>
      <c r="CX55" s="380">
        <f t="shared" si="54"/>
        <v>1.018430628064948E-3</v>
      </c>
      <c r="CZ55" s="399">
        <v>1985</v>
      </c>
      <c r="DA55" s="383">
        <f t="shared" si="76"/>
        <v>2.1555</v>
      </c>
      <c r="DB55" s="383">
        <f>'Preisindizes Strom 2023 Bas.''15'!AO55</f>
        <v>2.1831</v>
      </c>
      <c r="DC55" s="359">
        <f t="shared" si="55"/>
        <v>1.702621201577359E-2</v>
      </c>
      <c r="DD55" s="359">
        <f t="shared" si="56"/>
        <v>1.5986441299070009E-2</v>
      </c>
      <c r="DE55" s="359">
        <f t="shared" si="57"/>
        <v>1.0397707167035808E-3</v>
      </c>
      <c r="DF55" s="444">
        <f t="shared" si="58"/>
        <v>-2.7600000000000069E-2</v>
      </c>
      <c r="DG55" s="380">
        <f t="shared" si="59"/>
        <v>-1.2642572488662962E-2</v>
      </c>
      <c r="DI55" s="421">
        <v>1985</v>
      </c>
      <c r="DJ55" s="390">
        <f t="shared" si="77"/>
        <v>65.3</v>
      </c>
      <c r="DK55" s="409">
        <f>'Preisindizes Strom 2023 Bas.''15'!AT55</f>
        <v>73.900000000000006</v>
      </c>
      <c r="DL55" s="411">
        <f t="shared" si="60"/>
        <v>2.1909233176838683E-2</v>
      </c>
      <c r="DM55" s="359">
        <f t="shared" si="61"/>
        <v>2.2130013831258788E-2</v>
      </c>
      <c r="DN55" s="404">
        <f t="shared" si="62"/>
        <v>-2.2078065442010519E-4</v>
      </c>
      <c r="DP55" s="421">
        <v>1985</v>
      </c>
      <c r="DQ55" s="390">
        <f t="shared" si="78"/>
        <v>1.9968999999999999</v>
      </c>
      <c r="DR55" s="409">
        <f>'Preisindizes Strom 2023 Bas.''15'!AU55</f>
        <v>2.0148999999999999</v>
      </c>
      <c r="DS55" s="411">
        <f t="shared" si="63"/>
        <v>2.1933997696429675E-2</v>
      </c>
      <c r="DT55" s="359">
        <f t="shared" si="64"/>
        <v>2.2135093553030005E-2</v>
      </c>
      <c r="DU55" s="404">
        <f t="shared" si="65"/>
        <v>-2.0109585660033069E-4</v>
      </c>
      <c r="DV55" s="414">
        <f t="shared" si="66"/>
        <v>-1.8000000000000016E-2</v>
      </c>
      <c r="DW55" s="458">
        <f t="shared" si="67"/>
        <v>-8.9334458285771357E-3</v>
      </c>
    </row>
    <row r="56" spans="1:127" x14ac:dyDescent="0.6">
      <c r="A56" s="233"/>
      <c r="B56" s="162">
        <v>1984</v>
      </c>
      <c r="C56" s="154">
        <f>VLOOKUP(B56,'Basisreihen Destatis 2023 B.''21'!$B$7:$I$95,2,FALSE)</f>
        <v>41.5</v>
      </c>
      <c r="D56" s="155"/>
      <c r="E56" s="155">
        <f t="shared" si="20"/>
        <v>41.5</v>
      </c>
      <c r="F56" s="155"/>
      <c r="G56" s="156">
        <f t="shared" si="68"/>
        <v>41.5</v>
      </c>
      <c r="H56" s="157">
        <f t="shared" si="21"/>
        <v>3.0602</v>
      </c>
      <c r="I56" s="163"/>
      <c r="J56" s="162">
        <v>1984</v>
      </c>
      <c r="K56" s="154">
        <f>VLOOKUP(J56,'Basisreihen Destatis 2023 B.''21'!$B$7:$I$95,3,FALSE)</f>
        <v>49.4</v>
      </c>
      <c r="L56" s="155"/>
      <c r="M56" s="155">
        <f t="shared" si="1"/>
        <v>49.4</v>
      </c>
      <c r="N56" s="155"/>
      <c r="O56" s="155">
        <f>VLOOKUP(J56,'Basisreihen Destatis 2023 B.''21'!$K$7:$R$91,5,FALSE)</f>
        <v>100.3</v>
      </c>
      <c r="P56" s="155">
        <f t="shared" si="69"/>
        <v>134.30000000000001</v>
      </c>
      <c r="Q56" s="156">
        <f t="shared" si="3"/>
        <v>74.900000000000006</v>
      </c>
      <c r="R56" s="157">
        <f t="shared" si="22"/>
        <v>1.6636</v>
      </c>
      <c r="S56" s="163"/>
      <c r="T56" s="162">
        <v>1984</v>
      </c>
      <c r="U56" s="154">
        <f>VLOOKUP(T56,'Basisreihen Destatis 2023 B.''21'!$B$7:$I$95,3,FALSE)</f>
        <v>49.4</v>
      </c>
      <c r="V56" s="155"/>
      <c r="W56" s="155">
        <f t="shared" si="4"/>
        <v>49.4</v>
      </c>
      <c r="X56" s="155"/>
      <c r="Y56" s="155">
        <f>VLOOKUP(T56,'Basisreihen Destatis 2023 B.''21'!$K$7:$R$91,6,FALSE)</f>
        <v>92.3</v>
      </c>
      <c r="Z56" s="155">
        <f t="shared" si="70"/>
        <v>103</v>
      </c>
      <c r="AA56" s="155">
        <f>VLOOKUP(T56,'Basisreihen Destatis 2023 B.''21'!$B$7:$I$95,5,FALSE)</f>
        <v>63.6</v>
      </c>
      <c r="AB56" s="155"/>
      <c r="AC56" s="155">
        <f t="shared" si="6"/>
        <v>63.6</v>
      </c>
      <c r="AD56" s="156">
        <f>ROUND(0.5*W56+0.15*Z56+0.35*AC56,1)</f>
        <v>62.4</v>
      </c>
      <c r="AE56" s="157">
        <f t="shared" si="23"/>
        <v>2.0672999999999999</v>
      </c>
      <c r="AG56" s="162">
        <v>1984</v>
      </c>
      <c r="AH56" s="154">
        <f>VLOOKUP(AG56,'Basisreihen Destatis 2023 B.''21'!$B$7:$I$95,3,FALSE)</f>
        <v>49.4</v>
      </c>
      <c r="AI56" s="155"/>
      <c r="AJ56" s="155">
        <f t="shared" si="8"/>
        <v>49.4</v>
      </c>
      <c r="AK56" s="155">
        <f>VLOOKUP(AG56,'Basisreihen Destatis 2023 B.''21'!$B$7:$I$95,6,FALSE)</f>
        <v>63.9</v>
      </c>
      <c r="AL56" s="155"/>
      <c r="AM56" s="155">
        <f t="shared" si="9"/>
        <v>63.9</v>
      </c>
      <c r="AN56" s="156">
        <f t="shared" si="10"/>
        <v>58.8</v>
      </c>
      <c r="AO56" s="157">
        <f t="shared" si="24"/>
        <v>2.1922000000000001</v>
      </c>
      <c r="AQ56" s="162">
        <v>1984</v>
      </c>
      <c r="AR56" s="154">
        <f>VLOOKUP(AQ56,'Basisreihen Destatis 2023 B.''21'!$B$7:$I$95,6,FALSE)</f>
        <v>63.9</v>
      </c>
      <c r="AS56" s="155"/>
      <c r="AT56" s="156">
        <f t="shared" si="11"/>
        <v>63.9</v>
      </c>
      <c r="AU56" s="157">
        <f t="shared" si="25"/>
        <v>2.0407000000000002</v>
      </c>
      <c r="AW56" s="399">
        <v>1984</v>
      </c>
      <c r="AX56" s="383">
        <f t="shared" si="26"/>
        <v>41.5</v>
      </c>
      <c r="AY56" s="400">
        <f>'Preisindizes Strom 2023 Bas.''15'!G56</f>
        <v>53.2</v>
      </c>
      <c r="AZ56" s="359">
        <f t="shared" si="27"/>
        <v>1.9656019656019597E-2</v>
      </c>
      <c r="BA56" s="359">
        <f t="shared" si="28"/>
        <v>2.1113243761996081E-2</v>
      </c>
      <c r="BB56" s="380">
        <f t="shared" si="29"/>
        <v>-1.4572241059764846E-3</v>
      </c>
      <c r="BD56" s="399">
        <v>1984</v>
      </c>
      <c r="BE56" s="383">
        <f t="shared" si="30"/>
        <v>3.0602</v>
      </c>
      <c r="BF56" s="383">
        <f>'Preisindizes Strom 2023 Bas.''15'!H56</f>
        <v>3.0583</v>
      </c>
      <c r="BG56" s="359">
        <f t="shared" si="31"/>
        <v>1.9671916868178485E-2</v>
      </c>
      <c r="BH56" s="359">
        <f t="shared" si="32"/>
        <v>2.1090148121505337E-2</v>
      </c>
      <c r="BI56" s="360">
        <f t="shared" si="33"/>
        <v>-1.4182312533268515E-3</v>
      </c>
      <c r="BJ56" s="446">
        <f t="shared" si="34"/>
        <v>1.9000000000000128E-3</v>
      </c>
      <c r="BK56" s="380">
        <f t="shared" si="35"/>
        <v>6.2126017722263782E-4</v>
      </c>
      <c r="BM56" s="399">
        <v>1984</v>
      </c>
      <c r="BN56" s="383">
        <f t="shared" si="71"/>
        <v>74.900000000000006</v>
      </c>
      <c r="BO56" s="383">
        <f>'Preisindizes Strom 2023 Bas.''15'!Q56</f>
        <v>86.6</v>
      </c>
      <c r="BP56" s="359">
        <f t="shared" si="36"/>
        <v>2.1828103683492639E-2</v>
      </c>
      <c r="BQ56" s="359">
        <f t="shared" si="37"/>
        <v>2.1226415094339535E-2</v>
      </c>
      <c r="BR56" s="380">
        <f t="shared" si="38"/>
        <v>6.016885891531043E-4</v>
      </c>
      <c r="BT56" s="399">
        <v>1984</v>
      </c>
      <c r="BU56" s="383">
        <f t="shared" si="72"/>
        <v>1.6636</v>
      </c>
      <c r="BV56" s="383">
        <f>'Preisindizes Strom 2023 Bas.''15'!R56</f>
        <v>1.7402</v>
      </c>
      <c r="BW56" s="359">
        <f t="shared" si="39"/>
        <v>2.1820149074296635E-2</v>
      </c>
      <c r="BX56" s="359">
        <f t="shared" si="40"/>
        <v>2.1204459257556652E-2</v>
      </c>
      <c r="BY56" s="359">
        <f t="shared" si="41"/>
        <v>6.156898167399838E-4</v>
      </c>
      <c r="BZ56" s="444">
        <f t="shared" si="42"/>
        <v>-7.6600000000000001E-2</v>
      </c>
      <c r="CA56" s="380">
        <f t="shared" si="43"/>
        <v>-4.4017928973681175E-2</v>
      </c>
      <c r="CC56" s="399">
        <v>1984</v>
      </c>
      <c r="CD56" s="383">
        <f t="shared" si="73"/>
        <v>62.4</v>
      </c>
      <c r="CE56" s="383">
        <f>'Preisindizes Strom 2023 Bas.''15'!AD56</f>
        <v>73.400000000000006</v>
      </c>
      <c r="CF56" s="359">
        <f t="shared" si="44"/>
        <v>1.6051364365972098E-3</v>
      </c>
      <c r="CG56" s="359">
        <f t="shared" si="45"/>
        <v>4.1039671682627787E-3</v>
      </c>
      <c r="CH56" s="380">
        <f t="shared" si="46"/>
        <v>-2.4988307316655689E-3</v>
      </c>
      <c r="CJ56" s="399">
        <v>1984</v>
      </c>
      <c r="CK56" s="383">
        <f t="shared" si="74"/>
        <v>2.0672999999999999</v>
      </c>
      <c r="CL56" s="383">
        <f>'Preisindizes Strom 2023 Bas.''15'!AE56</f>
        <v>2.0981000000000001</v>
      </c>
      <c r="CM56" s="359">
        <f t="shared" si="47"/>
        <v>1.5962850094326519E-3</v>
      </c>
      <c r="CN56" s="359">
        <f t="shared" si="48"/>
        <v>4.0989466660310558E-3</v>
      </c>
      <c r="CO56" s="359">
        <f t="shared" si="49"/>
        <v>-2.5026616565984039E-3</v>
      </c>
      <c r="CP56" s="444">
        <f t="shared" si="50"/>
        <v>-3.0800000000000161E-2</v>
      </c>
      <c r="CQ56" s="380">
        <f t="shared" si="51"/>
        <v>-1.4679948524855879E-2</v>
      </c>
      <c r="CS56" s="399">
        <v>1984</v>
      </c>
      <c r="CT56" s="383">
        <f t="shared" si="75"/>
        <v>58.8</v>
      </c>
      <c r="CU56" s="383">
        <f>'Preisindizes Strom 2023 Bas.''15'!AN56</f>
        <v>68.8</v>
      </c>
      <c r="CV56" s="359">
        <f t="shared" si="52"/>
        <v>2.4390243902439046E-2</v>
      </c>
      <c r="CW56" s="359">
        <f t="shared" si="53"/>
        <v>2.2288261515601704E-2</v>
      </c>
      <c r="CX56" s="380">
        <f t="shared" si="54"/>
        <v>2.1019823868373422E-3</v>
      </c>
      <c r="CZ56" s="399">
        <v>1984</v>
      </c>
      <c r="DA56" s="383">
        <f t="shared" si="76"/>
        <v>2.1922000000000001</v>
      </c>
      <c r="DB56" s="383">
        <f>'Preisindizes Strom 2023 Bas.''15'!AO56</f>
        <v>2.218</v>
      </c>
      <c r="DC56" s="359">
        <f t="shared" si="55"/>
        <v>2.4359091323784332E-2</v>
      </c>
      <c r="DD56" s="359">
        <f t="shared" si="56"/>
        <v>2.2317403065825081E-2</v>
      </c>
      <c r="DE56" s="359">
        <f t="shared" si="57"/>
        <v>2.041688257959251E-3</v>
      </c>
      <c r="DF56" s="444">
        <f t="shared" si="58"/>
        <v>-2.5799999999999823E-2</v>
      </c>
      <c r="DG56" s="380">
        <f t="shared" si="59"/>
        <v>-1.1632100991884498E-2</v>
      </c>
      <c r="DI56" s="421">
        <v>1984</v>
      </c>
      <c r="DJ56" s="390">
        <f t="shared" si="77"/>
        <v>63.9</v>
      </c>
      <c r="DK56" s="409">
        <f>'Preisindizes Strom 2023 Bas.''15'!AT56</f>
        <v>72.3</v>
      </c>
      <c r="DL56" s="411">
        <f t="shared" si="60"/>
        <v>2.8985507246376718E-2</v>
      </c>
      <c r="DM56" s="359">
        <f t="shared" si="61"/>
        <v>2.8449502133712556E-2</v>
      </c>
      <c r="DN56" s="404">
        <f t="shared" si="62"/>
        <v>5.3600511266416184E-4</v>
      </c>
      <c r="DP56" s="421">
        <v>1984</v>
      </c>
      <c r="DQ56" s="390">
        <f t="shared" si="78"/>
        <v>2.0407000000000002</v>
      </c>
      <c r="DR56" s="409">
        <f>'Preisindizes Strom 2023 Bas.''15'!AU56</f>
        <v>2.0594999999999999</v>
      </c>
      <c r="DS56" s="411">
        <f t="shared" si="63"/>
        <v>2.8960650757093198E-2</v>
      </c>
      <c r="DT56" s="359">
        <f t="shared" si="64"/>
        <v>2.8453508133042149E-2</v>
      </c>
      <c r="DU56" s="404">
        <f t="shared" si="65"/>
        <v>5.0714262405104904E-4</v>
      </c>
      <c r="DV56" s="414">
        <f t="shared" si="66"/>
        <v>-1.8799999999999706E-2</v>
      </c>
      <c r="DW56" s="458">
        <f t="shared" si="67"/>
        <v>-9.128429230395585E-3</v>
      </c>
    </row>
    <row r="57" spans="1:127" x14ac:dyDescent="0.6">
      <c r="A57" s="233"/>
      <c r="B57" s="162">
        <v>1983</v>
      </c>
      <c r="C57" s="154">
        <f>VLOOKUP(B57,'Basisreihen Destatis 2023 B.''21'!$B$7:$I$95,2,FALSE)</f>
        <v>40.700000000000003</v>
      </c>
      <c r="D57" s="155"/>
      <c r="E57" s="155">
        <f t="shared" si="20"/>
        <v>40.700000000000003</v>
      </c>
      <c r="F57" s="155"/>
      <c r="G57" s="156">
        <f t="shared" si="68"/>
        <v>40.700000000000003</v>
      </c>
      <c r="H57" s="157">
        <f t="shared" si="21"/>
        <v>3.1204000000000001</v>
      </c>
      <c r="I57" s="163"/>
      <c r="J57" s="162">
        <v>1983</v>
      </c>
      <c r="K57" s="154">
        <f>VLOOKUP(J57,'Basisreihen Destatis 2023 B.''21'!$B$7:$I$95,3,FALSE)</f>
        <v>48.8</v>
      </c>
      <c r="L57" s="155"/>
      <c r="M57" s="155">
        <f t="shared" si="1"/>
        <v>48.8</v>
      </c>
      <c r="N57" s="155"/>
      <c r="O57" s="155">
        <f>VLOOKUP(J57,'Basisreihen Destatis 2023 B.''21'!$K$7:$R$91,5,FALSE)</f>
        <v>97.4</v>
      </c>
      <c r="P57" s="155">
        <f t="shared" si="69"/>
        <v>130.4</v>
      </c>
      <c r="Q57" s="156">
        <f t="shared" si="3"/>
        <v>73.3</v>
      </c>
      <c r="R57" s="157">
        <f t="shared" si="22"/>
        <v>1.6999</v>
      </c>
      <c r="S57" s="163"/>
      <c r="T57" s="162">
        <v>1983</v>
      </c>
      <c r="U57" s="154">
        <f>VLOOKUP(T57,'Basisreihen Destatis 2023 B.''21'!$B$7:$I$95,3,FALSE)</f>
        <v>48.8</v>
      </c>
      <c r="V57" s="155"/>
      <c r="W57" s="155">
        <f t="shared" si="4"/>
        <v>48.8</v>
      </c>
      <c r="X57" s="155"/>
      <c r="Y57" s="155">
        <f>VLOOKUP(T57,'Basisreihen Destatis 2023 B.''21'!$K$7:$R$91,6,FALSE)</f>
        <v>93.2</v>
      </c>
      <c r="Z57" s="155">
        <f t="shared" si="70"/>
        <v>104</v>
      </c>
      <c r="AA57" s="155">
        <f>VLOOKUP(T57,'Basisreihen Destatis 2023 B.''21'!$B$7:$I$95,5,FALSE)</f>
        <v>63.6</v>
      </c>
      <c r="AB57" s="155"/>
      <c r="AC57" s="155">
        <f t="shared" si="6"/>
        <v>63.6</v>
      </c>
      <c r="AD57" s="156">
        <f t="shared" si="7"/>
        <v>62.3</v>
      </c>
      <c r="AE57" s="157">
        <f t="shared" si="23"/>
        <v>2.0706000000000002</v>
      </c>
      <c r="AG57" s="162">
        <v>1983</v>
      </c>
      <c r="AH57" s="154">
        <f>VLOOKUP(AG57,'Basisreihen Destatis 2023 B.''21'!$B$7:$I$95,3,FALSE)</f>
        <v>48.8</v>
      </c>
      <c r="AI57" s="155"/>
      <c r="AJ57" s="155">
        <f t="shared" si="8"/>
        <v>48.8</v>
      </c>
      <c r="AK57" s="155">
        <f>VLOOKUP(AG57,'Basisreihen Destatis 2023 B.''21'!$B$7:$I$95,6,FALSE)</f>
        <v>62.1</v>
      </c>
      <c r="AL57" s="155"/>
      <c r="AM57" s="155">
        <f t="shared" si="9"/>
        <v>62.1</v>
      </c>
      <c r="AN57" s="156">
        <f t="shared" si="10"/>
        <v>57.4</v>
      </c>
      <c r="AO57" s="157">
        <f t="shared" si="24"/>
        <v>2.2456</v>
      </c>
      <c r="AQ57" s="162">
        <v>1983</v>
      </c>
      <c r="AR57" s="154">
        <f>VLOOKUP(AQ57,'Basisreihen Destatis 2023 B.''21'!$B$7:$I$95,6,FALSE)</f>
        <v>62.1</v>
      </c>
      <c r="AS57" s="155"/>
      <c r="AT57" s="156">
        <f t="shared" si="11"/>
        <v>62.1</v>
      </c>
      <c r="AU57" s="157">
        <f t="shared" si="25"/>
        <v>2.0998000000000001</v>
      </c>
      <c r="AW57" s="399">
        <v>1983</v>
      </c>
      <c r="AX57" s="383">
        <f t="shared" si="26"/>
        <v>40.700000000000003</v>
      </c>
      <c r="AY57" s="400">
        <f>'Preisindizes Strom 2023 Bas.''15'!G57</f>
        <v>52.1</v>
      </c>
      <c r="AZ57" s="359">
        <f t="shared" si="27"/>
        <v>1.7500000000000071E-2</v>
      </c>
      <c r="BA57" s="359">
        <f t="shared" si="28"/>
        <v>1.7578125E-2</v>
      </c>
      <c r="BB57" s="380">
        <f t="shared" si="29"/>
        <v>-7.8124999999928946E-5</v>
      </c>
      <c r="BD57" s="399">
        <v>1983</v>
      </c>
      <c r="BE57" s="383">
        <f t="shared" si="30"/>
        <v>3.1204000000000001</v>
      </c>
      <c r="BF57" s="383">
        <f>'Preisindizes Strom 2023 Bas.''15'!H57</f>
        <v>3.1227999999999998</v>
      </c>
      <c r="BG57" s="359">
        <f t="shared" si="31"/>
        <v>1.7497756697859135E-2</v>
      </c>
      <c r="BH57" s="359">
        <f t="shared" si="32"/>
        <v>1.7580376585116131E-2</v>
      </c>
      <c r="BI57" s="360">
        <f t="shared" si="33"/>
        <v>-8.2619887256996094E-5</v>
      </c>
      <c r="BJ57" s="446">
        <f t="shared" si="34"/>
        <v>-2.3999999999997357E-3</v>
      </c>
      <c r="BK57" s="380">
        <f t="shared" si="35"/>
        <v>-7.6854105290113939E-4</v>
      </c>
      <c r="BM57" s="399">
        <v>1983</v>
      </c>
      <c r="BN57" s="383">
        <f t="shared" si="71"/>
        <v>73.3</v>
      </c>
      <c r="BO57" s="383">
        <f>'Preisindizes Strom 2023 Bas.''15'!Q57</f>
        <v>84.8</v>
      </c>
      <c r="BP57" s="359">
        <f t="shared" si="36"/>
        <v>2.9494382022471788E-2</v>
      </c>
      <c r="BQ57" s="359">
        <f t="shared" si="37"/>
        <v>2.5392986698911768E-2</v>
      </c>
      <c r="BR57" s="380">
        <f t="shared" si="38"/>
        <v>4.1013953235600198E-3</v>
      </c>
      <c r="BT57" s="399">
        <v>1983</v>
      </c>
      <c r="BU57" s="383">
        <f t="shared" si="72"/>
        <v>1.6999</v>
      </c>
      <c r="BV57" s="383">
        <f>'Preisindizes Strom 2023 Bas.''15'!R57</f>
        <v>1.7770999999999999</v>
      </c>
      <c r="BW57" s="359">
        <f t="shared" si="39"/>
        <v>2.9472321901288234E-2</v>
      </c>
      <c r="BX57" s="359">
        <f t="shared" si="40"/>
        <v>2.5378425524731352E-2</v>
      </c>
      <c r="BY57" s="359">
        <f t="shared" si="41"/>
        <v>4.0938963765568825E-3</v>
      </c>
      <c r="BZ57" s="444">
        <f t="shared" si="42"/>
        <v>-7.7199999999999935E-2</v>
      </c>
      <c r="CA57" s="380">
        <f t="shared" si="43"/>
        <v>-4.3441562095548947E-2</v>
      </c>
      <c r="CC57" s="399">
        <v>1983</v>
      </c>
      <c r="CD57" s="383">
        <f t="shared" si="73"/>
        <v>62.3</v>
      </c>
      <c r="CE57" s="383">
        <f>'Preisindizes Strom 2023 Bas.''15'!AD57</f>
        <v>73.099999999999994</v>
      </c>
      <c r="CF57" s="359">
        <f t="shared" si="44"/>
        <v>0</v>
      </c>
      <c r="CG57" s="359">
        <f t="shared" si="45"/>
        <v>-1.366120218579403E-3</v>
      </c>
      <c r="CH57" s="380">
        <f t="shared" si="46"/>
        <v>1.366120218579403E-3</v>
      </c>
      <c r="CJ57" s="399">
        <v>1983</v>
      </c>
      <c r="CK57" s="383">
        <f t="shared" si="74"/>
        <v>2.0706000000000002</v>
      </c>
      <c r="CL57" s="383">
        <f>'Preisindizes Strom 2023 Bas.''15'!AE57</f>
        <v>2.1067</v>
      </c>
      <c r="CM57" s="359">
        <f t="shared" si="47"/>
        <v>0</v>
      </c>
      <c r="CN57" s="359">
        <f t="shared" si="48"/>
        <v>-1.3765604974604884E-3</v>
      </c>
      <c r="CO57" s="359">
        <f t="shared" si="49"/>
        <v>1.3765604974604884E-3</v>
      </c>
      <c r="CP57" s="444">
        <f t="shared" si="50"/>
        <v>-3.6099999999999799E-2</v>
      </c>
      <c r="CQ57" s="380">
        <f t="shared" si="51"/>
        <v>-1.7135804813214861E-2</v>
      </c>
      <c r="CS57" s="399">
        <v>1983</v>
      </c>
      <c r="CT57" s="383">
        <f t="shared" si="75"/>
        <v>57.4</v>
      </c>
      <c r="CU57" s="383">
        <f>'Preisindizes Strom 2023 Bas.''15'!AN57</f>
        <v>67.3</v>
      </c>
      <c r="CV57" s="359">
        <f t="shared" si="52"/>
        <v>1.0563380281690238E-2</v>
      </c>
      <c r="CW57" s="359">
        <f t="shared" si="53"/>
        <v>1.0510510510510551E-2</v>
      </c>
      <c r="CX57" s="380">
        <f t="shared" si="54"/>
        <v>5.2869771179686609E-5</v>
      </c>
      <c r="CZ57" s="399">
        <v>1983</v>
      </c>
      <c r="DA57" s="383">
        <f t="shared" si="76"/>
        <v>2.2456</v>
      </c>
      <c r="DB57" s="383">
        <f>'Preisindizes Strom 2023 Bas.''15'!AO57</f>
        <v>2.2675000000000001</v>
      </c>
      <c r="DC57" s="359">
        <f t="shared" si="55"/>
        <v>1.0598503740648413E-2</v>
      </c>
      <c r="DD57" s="359">
        <f t="shared" si="56"/>
        <v>1.0496141124586522E-2</v>
      </c>
      <c r="DE57" s="359">
        <f t="shared" si="57"/>
        <v>1.0236261606189068E-4</v>
      </c>
      <c r="DF57" s="444">
        <f t="shared" si="58"/>
        <v>-2.1900000000000031E-2</v>
      </c>
      <c r="DG57" s="380">
        <f t="shared" si="59"/>
        <v>-9.6582138919515392E-3</v>
      </c>
      <c r="DI57" s="421">
        <v>1983</v>
      </c>
      <c r="DJ57" s="390">
        <f t="shared" si="77"/>
        <v>62.1</v>
      </c>
      <c r="DK57" s="409">
        <f>'Preisindizes Strom 2023 Bas.''15'!AT57</f>
        <v>70.3</v>
      </c>
      <c r="DL57" s="411">
        <f t="shared" si="60"/>
        <v>1.8032786885245899E-2</v>
      </c>
      <c r="DM57" s="359">
        <f t="shared" si="61"/>
        <v>1.736613603473236E-2</v>
      </c>
      <c r="DN57" s="404">
        <f t="shared" si="62"/>
        <v>6.6665085051353934E-4</v>
      </c>
      <c r="DP57" s="421">
        <v>1983</v>
      </c>
      <c r="DQ57" s="390">
        <f t="shared" si="78"/>
        <v>2.0998000000000001</v>
      </c>
      <c r="DR57" s="409">
        <f>'Preisindizes Strom 2023 Bas.''15'!AU57</f>
        <v>2.1181000000000001</v>
      </c>
      <c r="DS57" s="411">
        <f t="shared" si="63"/>
        <v>1.8049338032193551E-2</v>
      </c>
      <c r="DT57" s="359">
        <f t="shared" si="64"/>
        <v>1.7326849534960553E-2</v>
      </c>
      <c r="DU57" s="404">
        <f t="shared" si="65"/>
        <v>7.2248849723299813E-4</v>
      </c>
      <c r="DV57" s="414">
        <f t="shared" si="66"/>
        <v>-1.8299999999999983E-2</v>
      </c>
      <c r="DW57" s="458">
        <f t="shared" si="67"/>
        <v>-8.6398187054435027E-3</v>
      </c>
    </row>
    <row r="58" spans="1:127" x14ac:dyDescent="0.6">
      <c r="A58" s="233"/>
      <c r="B58" s="162">
        <v>1982</v>
      </c>
      <c r="C58" s="154">
        <f>VLOOKUP(B58,'Basisreihen Destatis 2023 B.''21'!$B$7:$I$95,2,FALSE)</f>
        <v>40</v>
      </c>
      <c r="D58" s="155"/>
      <c r="E58" s="155">
        <f t="shared" si="20"/>
        <v>40</v>
      </c>
      <c r="F58" s="155"/>
      <c r="G58" s="156">
        <f t="shared" si="68"/>
        <v>40</v>
      </c>
      <c r="H58" s="157">
        <f t="shared" si="21"/>
        <v>3.1749999999999998</v>
      </c>
      <c r="I58" s="163"/>
      <c r="J58" s="162">
        <v>1982</v>
      </c>
      <c r="K58" s="154">
        <f>VLOOKUP(J58,'Basisreihen Destatis 2023 B.''21'!$B$7:$I$95,3,FALSE)</f>
        <v>49</v>
      </c>
      <c r="L58" s="155"/>
      <c r="M58" s="155">
        <f t="shared" si="1"/>
        <v>49</v>
      </c>
      <c r="N58" s="155"/>
      <c r="O58" s="155">
        <f>VLOOKUP(J58,'Basisreihen Destatis 2023 B.''21'!$K$7:$R$91,5,FALSE)</f>
        <v>92</v>
      </c>
      <c r="P58" s="155">
        <f t="shared" si="69"/>
        <v>123.1</v>
      </c>
      <c r="Q58" s="156">
        <f t="shared" si="3"/>
        <v>71.2</v>
      </c>
      <c r="R58" s="157">
        <f t="shared" si="22"/>
        <v>1.75</v>
      </c>
      <c r="S58" s="163"/>
      <c r="T58" s="162">
        <v>1982</v>
      </c>
      <c r="U58" s="154">
        <f>VLOOKUP(T58,'Basisreihen Destatis 2023 B.''21'!$B$7:$I$95,3,FALSE)</f>
        <v>49</v>
      </c>
      <c r="V58" s="155"/>
      <c r="W58" s="155">
        <f t="shared" si="4"/>
        <v>49</v>
      </c>
      <c r="X58" s="155"/>
      <c r="Y58" s="155">
        <f>VLOOKUP(T58,'Basisreihen Destatis 2023 B.''21'!$K$7:$R$91,6,FALSE)</f>
        <v>93.9</v>
      </c>
      <c r="Z58" s="155">
        <f t="shared" si="70"/>
        <v>104.8</v>
      </c>
      <c r="AA58" s="155">
        <f>VLOOKUP(T58,'Basisreihen Destatis 2023 B.''21'!$B$7:$I$95,5,FALSE)</f>
        <v>63.1</v>
      </c>
      <c r="AB58" s="155"/>
      <c r="AC58" s="155">
        <f t="shared" si="6"/>
        <v>63.1</v>
      </c>
      <c r="AD58" s="156">
        <f t="shared" si="7"/>
        <v>62.3</v>
      </c>
      <c r="AE58" s="157">
        <f t="shared" si="23"/>
        <v>2.0706000000000002</v>
      </c>
      <c r="AG58" s="162">
        <v>1982</v>
      </c>
      <c r="AH58" s="154">
        <f>VLOOKUP(AG58,'Basisreihen Destatis 2023 B.''21'!$B$7:$I$95,3,FALSE)</f>
        <v>49</v>
      </c>
      <c r="AI58" s="155"/>
      <c r="AJ58" s="155">
        <f t="shared" si="8"/>
        <v>49</v>
      </c>
      <c r="AK58" s="155">
        <f>VLOOKUP(AG58,'Basisreihen Destatis 2023 B.''21'!$B$7:$I$95,6,FALSE)</f>
        <v>61</v>
      </c>
      <c r="AL58" s="155"/>
      <c r="AM58" s="155">
        <f t="shared" si="9"/>
        <v>61</v>
      </c>
      <c r="AN58" s="156">
        <f t="shared" si="10"/>
        <v>56.8</v>
      </c>
      <c r="AO58" s="157">
        <f t="shared" si="24"/>
        <v>2.2694000000000001</v>
      </c>
      <c r="AQ58" s="162">
        <v>1982</v>
      </c>
      <c r="AR58" s="154">
        <f>VLOOKUP(AQ58,'Basisreihen Destatis 2023 B.''21'!$B$7:$I$95,6,FALSE)</f>
        <v>61</v>
      </c>
      <c r="AS58" s="155"/>
      <c r="AT58" s="156">
        <f t="shared" si="11"/>
        <v>61</v>
      </c>
      <c r="AU58" s="157">
        <f t="shared" si="25"/>
        <v>2.1377000000000002</v>
      </c>
      <c r="AW58" s="399">
        <v>1982</v>
      </c>
      <c r="AX58" s="383">
        <f t="shared" si="26"/>
        <v>40</v>
      </c>
      <c r="AY58" s="400">
        <f>'Preisindizes Strom 2023 Bas.''15'!G58</f>
        <v>51.2</v>
      </c>
      <c r="AZ58" s="359">
        <f t="shared" si="27"/>
        <v>4.1666666666666741E-2</v>
      </c>
      <c r="BA58" s="359">
        <f t="shared" si="28"/>
        <v>4.0650406504064929E-2</v>
      </c>
      <c r="BB58" s="380">
        <f t="shared" si="29"/>
        <v>1.016260162601812E-3</v>
      </c>
      <c r="BD58" s="399">
        <v>1982</v>
      </c>
      <c r="BE58" s="383">
        <f t="shared" si="30"/>
        <v>3.1749999999999998</v>
      </c>
      <c r="BF58" s="383">
        <f>'Preisindizes Strom 2023 Bas.''15'!H58</f>
        <v>3.1777000000000002</v>
      </c>
      <c r="BG58" s="359">
        <f t="shared" si="31"/>
        <v>4.166929133858277E-2</v>
      </c>
      <c r="BH58" s="359">
        <f t="shared" si="32"/>
        <v>4.0658337791484422E-2</v>
      </c>
      <c r="BI58" s="360">
        <f t="shared" si="33"/>
        <v>1.0109535470983477E-3</v>
      </c>
      <c r="BJ58" s="446">
        <f t="shared" si="34"/>
        <v>-2.7000000000003688E-3</v>
      </c>
      <c r="BK58" s="380">
        <f t="shared" si="35"/>
        <v>-8.4967114579737046E-4</v>
      </c>
      <c r="BM58" s="399">
        <v>1982</v>
      </c>
      <c r="BN58" s="383">
        <f t="shared" si="71"/>
        <v>71.2</v>
      </c>
      <c r="BO58" s="383">
        <f>'Preisindizes Strom 2023 Bas.''15'!Q58</f>
        <v>82.7</v>
      </c>
      <c r="BP58" s="359">
        <f t="shared" si="36"/>
        <v>1.4064697609001975E-3</v>
      </c>
      <c r="BQ58" s="359">
        <f t="shared" si="37"/>
        <v>0</v>
      </c>
      <c r="BR58" s="380">
        <f t="shared" si="38"/>
        <v>1.4064697609001975E-3</v>
      </c>
      <c r="BT58" s="399">
        <v>1982</v>
      </c>
      <c r="BU58" s="383">
        <f t="shared" si="72"/>
        <v>1.75</v>
      </c>
      <c r="BV58" s="383">
        <f>'Preisindizes Strom 2023 Bas.''15'!R58</f>
        <v>1.8222</v>
      </c>
      <c r="BW58" s="359">
        <f t="shared" si="39"/>
        <v>1.4285714285713347E-3</v>
      </c>
      <c r="BX58" s="359">
        <f t="shared" si="40"/>
        <v>0</v>
      </c>
      <c r="BY58" s="359">
        <f t="shared" si="41"/>
        <v>1.4285714285713347E-3</v>
      </c>
      <c r="BZ58" s="444">
        <f t="shared" si="42"/>
        <v>-7.2200000000000042E-2</v>
      </c>
      <c r="CA58" s="380">
        <f t="shared" si="43"/>
        <v>-3.9622434419931962E-2</v>
      </c>
      <c r="CC58" s="399">
        <v>1982</v>
      </c>
      <c r="CD58" s="383">
        <f t="shared" si="73"/>
        <v>62.3</v>
      </c>
      <c r="CE58" s="383">
        <f>'Preisindizes Strom 2023 Bas.''15'!AD58</f>
        <v>73.2</v>
      </c>
      <c r="CF58" s="359">
        <f t="shared" si="44"/>
        <v>2.8052805280528004E-2</v>
      </c>
      <c r="CG58" s="359">
        <f t="shared" si="45"/>
        <v>2.6647966339411022E-2</v>
      </c>
      <c r="CH58" s="380">
        <f t="shared" si="46"/>
        <v>1.4048389411169815E-3</v>
      </c>
      <c r="CJ58" s="399">
        <v>1982</v>
      </c>
      <c r="CK58" s="383">
        <f t="shared" si="74"/>
        <v>2.0706000000000002</v>
      </c>
      <c r="CL58" s="383">
        <f>'Preisindizes Strom 2023 Bas.''15'!AE58</f>
        <v>2.1038000000000001</v>
      </c>
      <c r="CM58" s="359">
        <f t="shared" si="47"/>
        <v>2.805949966193344E-2</v>
      </c>
      <c r="CN58" s="359">
        <f t="shared" si="48"/>
        <v>2.6666032892860514E-2</v>
      </c>
      <c r="CO58" s="359">
        <f t="shared" si="49"/>
        <v>1.3934667690729263E-3</v>
      </c>
      <c r="CP58" s="444">
        <f t="shared" si="50"/>
        <v>-3.3199999999999896E-2</v>
      </c>
      <c r="CQ58" s="380">
        <f t="shared" si="51"/>
        <v>-1.5780967772601961E-2</v>
      </c>
      <c r="CS58" s="399">
        <v>1982</v>
      </c>
      <c r="CT58" s="383">
        <f t="shared" si="75"/>
        <v>56.8</v>
      </c>
      <c r="CU58" s="383">
        <f>'Preisindizes Strom 2023 Bas.''15'!AN58</f>
        <v>66.599999999999994</v>
      </c>
      <c r="CV58" s="359">
        <f t="shared" si="52"/>
        <v>3.649635036496357E-2</v>
      </c>
      <c r="CW58" s="359">
        <f t="shared" si="53"/>
        <v>3.5769828926905056E-2</v>
      </c>
      <c r="CX58" s="380">
        <f t="shared" si="54"/>
        <v>7.2652143805851388E-4</v>
      </c>
      <c r="CZ58" s="399">
        <v>1982</v>
      </c>
      <c r="DA58" s="383">
        <f t="shared" si="76"/>
        <v>2.2694000000000001</v>
      </c>
      <c r="DB58" s="383">
        <f>'Preisindizes Strom 2023 Bas.''15'!AO58</f>
        <v>2.2913000000000001</v>
      </c>
      <c r="DC58" s="359">
        <f t="shared" si="55"/>
        <v>3.6485414647043246E-2</v>
      </c>
      <c r="DD58" s="359">
        <f t="shared" si="56"/>
        <v>3.5787544188888409E-2</v>
      </c>
      <c r="DE58" s="359">
        <f t="shared" si="57"/>
        <v>6.9787045815483673E-4</v>
      </c>
      <c r="DF58" s="444">
        <f t="shared" si="58"/>
        <v>-2.1900000000000031E-2</v>
      </c>
      <c r="DG58" s="380">
        <f t="shared" si="59"/>
        <v>-9.5578928992274825E-3</v>
      </c>
      <c r="DI58" s="421">
        <v>1982</v>
      </c>
      <c r="DJ58" s="390">
        <f t="shared" si="77"/>
        <v>61</v>
      </c>
      <c r="DK58" s="409">
        <f>'Preisindizes Strom 2023 Bas.''15'!AT58</f>
        <v>69.099999999999994</v>
      </c>
      <c r="DL58" s="411">
        <f t="shared" si="60"/>
        <v>6.2717770034843134E-2</v>
      </c>
      <c r="DM58" s="359">
        <f t="shared" si="61"/>
        <v>6.307692307692303E-2</v>
      </c>
      <c r="DN58" s="404">
        <f t="shared" si="62"/>
        <v>-3.5915304207989607E-4</v>
      </c>
      <c r="DP58" s="421">
        <v>1982</v>
      </c>
      <c r="DQ58" s="390">
        <f t="shared" si="78"/>
        <v>2.1377000000000002</v>
      </c>
      <c r="DR58" s="409">
        <f>'Preisindizes Strom 2023 Bas.''15'!AU58</f>
        <v>2.1547999999999998</v>
      </c>
      <c r="DS58" s="411">
        <f t="shared" si="63"/>
        <v>6.2730972540580909E-2</v>
      </c>
      <c r="DT58" s="359">
        <f t="shared" si="64"/>
        <v>6.3114906255800962E-2</v>
      </c>
      <c r="DU58" s="404">
        <f t="shared" si="65"/>
        <v>-3.8393371522005282E-4</v>
      </c>
      <c r="DV58" s="414">
        <f t="shared" si="66"/>
        <v>-1.7099999999999671E-2</v>
      </c>
      <c r="DW58" s="458">
        <f t="shared" si="67"/>
        <v>-7.9357713012807585E-3</v>
      </c>
    </row>
    <row r="59" spans="1:127" x14ac:dyDescent="0.6">
      <c r="A59" s="233"/>
      <c r="B59" s="162">
        <v>1981</v>
      </c>
      <c r="C59" s="154">
        <f>VLOOKUP(B59,'Basisreihen Destatis 2023 B.''21'!$B$7:$I$95,2,FALSE)</f>
        <v>38.4</v>
      </c>
      <c r="D59" s="155"/>
      <c r="E59" s="155">
        <f t="shared" si="20"/>
        <v>38.4</v>
      </c>
      <c r="F59" s="155"/>
      <c r="G59" s="156">
        <f t="shared" si="68"/>
        <v>38.4</v>
      </c>
      <c r="H59" s="157">
        <f t="shared" si="21"/>
        <v>3.3073000000000001</v>
      </c>
      <c r="I59" s="163"/>
      <c r="J59" s="162">
        <v>1981</v>
      </c>
      <c r="K59" s="154">
        <f>VLOOKUP(J59,'Basisreihen Destatis 2023 B.''21'!$B$7:$I$95,3,FALSE)</f>
        <v>50</v>
      </c>
      <c r="L59" s="155"/>
      <c r="M59" s="155">
        <f t="shared" si="1"/>
        <v>50</v>
      </c>
      <c r="N59" s="155"/>
      <c r="O59" s="155">
        <f>VLOOKUP(J59,'Basisreihen Destatis 2023 B.''21'!$K$7:$R$91,5,FALSE)</f>
        <v>89.9</v>
      </c>
      <c r="P59" s="155">
        <f t="shared" si="69"/>
        <v>120.3</v>
      </c>
      <c r="Q59" s="156">
        <f t="shared" si="3"/>
        <v>71.099999999999994</v>
      </c>
      <c r="R59" s="157">
        <f t="shared" si="22"/>
        <v>1.7524999999999999</v>
      </c>
      <c r="S59" s="163"/>
      <c r="T59" s="162">
        <v>1981</v>
      </c>
      <c r="U59" s="154">
        <f>VLOOKUP(T59,'Basisreihen Destatis 2023 B.''21'!$B$7:$I$95,3,FALSE)</f>
        <v>50</v>
      </c>
      <c r="V59" s="155"/>
      <c r="W59" s="155">
        <f t="shared" si="4"/>
        <v>50</v>
      </c>
      <c r="X59" s="155"/>
      <c r="Y59" s="155">
        <f>VLOOKUP(T59,'Basisreihen Destatis 2023 B.''21'!$K$7:$R$91,6,FALSE)</f>
        <v>94.3</v>
      </c>
      <c r="Z59" s="155">
        <f t="shared" si="70"/>
        <v>105.2</v>
      </c>
      <c r="AA59" s="155">
        <f>VLOOKUP(T59,'Basisreihen Destatis 2023 B.''21'!$B$7:$I$95,5,FALSE)</f>
        <v>56.7</v>
      </c>
      <c r="AB59" s="155"/>
      <c r="AC59" s="155">
        <f t="shared" si="6"/>
        <v>56.7</v>
      </c>
      <c r="AD59" s="156">
        <f t="shared" si="7"/>
        <v>60.6</v>
      </c>
      <c r="AE59" s="157">
        <f t="shared" si="23"/>
        <v>2.1286999999999998</v>
      </c>
      <c r="AG59" s="162">
        <v>1981</v>
      </c>
      <c r="AH59" s="154">
        <f>VLOOKUP(AG59,'Basisreihen Destatis 2023 B.''21'!$B$7:$I$95,3,FALSE)</f>
        <v>50</v>
      </c>
      <c r="AI59" s="155"/>
      <c r="AJ59" s="155">
        <f t="shared" si="8"/>
        <v>50</v>
      </c>
      <c r="AK59" s="155">
        <f>VLOOKUP(AG59,'Basisreihen Destatis 2023 B.''21'!$B$7:$I$95,6,FALSE)</f>
        <v>57.4</v>
      </c>
      <c r="AL59" s="155"/>
      <c r="AM59" s="155">
        <f t="shared" si="9"/>
        <v>57.4</v>
      </c>
      <c r="AN59" s="156">
        <f t="shared" si="10"/>
        <v>54.8</v>
      </c>
      <c r="AO59" s="157">
        <f t="shared" si="24"/>
        <v>2.3521999999999998</v>
      </c>
      <c r="AQ59" s="162">
        <v>1981</v>
      </c>
      <c r="AR59" s="154">
        <f>VLOOKUP(AQ59,'Basisreihen Destatis 2023 B.''21'!$B$7:$I$95,6,FALSE)</f>
        <v>57.4</v>
      </c>
      <c r="AS59" s="155"/>
      <c r="AT59" s="156">
        <f t="shared" si="11"/>
        <v>57.4</v>
      </c>
      <c r="AU59" s="157">
        <f t="shared" si="25"/>
        <v>2.2717999999999998</v>
      </c>
      <c r="AW59" s="399">
        <v>1981</v>
      </c>
      <c r="AX59" s="383">
        <f t="shared" si="26"/>
        <v>38.4</v>
      </c>
      <c r="AY59" s="400">
        <f>'Preisindizes Strom 2023 Bas.''15'!G59</f>
        <v>49.2</v>
      </c>
      <c r="AZ59" s="359">
        <f t="shared" si="27"/>
        <v>6.0773480662983381E-2</v>
      </c>
      <c r="BA59" s="359">
        <f t="shared" si="28"/>
        <v>6.0344827586207073E-2</v>
      </c>
      <c r="BB59" s="380">
        <f t="shared" si="29"/>
        <v>4.2865307677630859E-4</v>
      </c>
      <c r="BD59" s="399">
        <v>1981</v>
      </c>
      <c r="BE59" s="383">
        <f t="shared" si="30"/>
        <v>3.3073000000000001</v>
      </c>
      <c r="BF59" s="383">
        <f>'Preisindizes Strom 2023 Bas.''15'!H59</f>
        <v>3.3069000000000002</v>
      </c>
      <c r="BG59" s="359">
        <f t="shared" si="31"/>
        <v>6.0774650016629961E-2</v>
      </c>
      <c r="BH59" s="359">
        <f t="shared" si="32"/>
        <v>6.0358644047294963E-2</v>
      </c>
      <c r="BI59" s="360">
        <f t="shared" si="33"/>
        <v>4.1600596933499823E-4</v>
      </c>
      <c r="BJ59" s="446">
        <f t="shared" si="34"/>
        <v>3.9999999999995595E-4</v>
      </c>
      <c r="BK59" s="380">
        <f t="shared" si="35"/>
        <v>1.2095920650767589E-4</v>
      </c>
      <c r="BM59" s="399">
        <v>1981</v>
      </c>
      <c r="BN59" s="383">
        <f t="shared" si="71"/>
        <v>71.099999999999994</v>
      </c>
      <c r="BO59" s="383">
        <f>'Preisindizes Strom 2023 Bas.''15'!Q59</f>
        <v>82.7</v>
      </c>
      <c r="BP59" s="359">
        <f t="shared" si="36"/>
        <v>3.6443148688046545E-2</v>
      </c>
      <c r="BQ59" s="359">
        <f t="shared" si="37"/>
        <v>3.5043804755944929E-2</v>
      </c>
      <c r="BR59" s="380">
        <f t="shared" si="38"/>
        <v>1.3993439321016155E-3</v>
      </c>
      <c r="BT59" s="399">
        <v>1981</v>
      </c>
      <c r="BU59" s="383">
        <f t="shared" si="72"/>
        <v>1.7524999999999999</v>
      </c>
      <c r="BV59" s="383">
        <f>'Preisindizes Strom 2023 Bas.''15'!R59</f>
        <v>1.8222</v>
      </c>
      <c r="BW59" s="359">
        <f t="shared" si="39"/>
        <v>3.6405135520684695E-2</v>
      </c>
      <c r="BX59" s="359">
        <f t="shared" si="40"/>
        <v>3.5067500823180886E-2</v>
      </c>
      <c r="BY59" s="359">
        <f t="shared" si="41"/>
        <v>1.3376346975038089E-3</v>
      </c>
      <c r="BZ59" s="444">
        <f t="shared" si="42"/>
        <v>-6.9700000000000095E-2</v>
      </c>
      <c r="CA59" s="380">
        <f t="shared" si="43"/>
        <v>-3.825046646910335E-2</v>
      </c>
      <c r="CC59" s="399">
        <v>1981</v>
      </c>
      <c r="CD59" s="383">
        <f t="shared" si="73"/>
        <v>60.6</v>
      </c>
      <c r="CE59" s="383">
        <f>'Preisindizes Strom 2023 Bas.''15'!AD59</f>
        <v>71.3</v>
      </c>
      <c r="CF59" s="359">
        <f t="shared" si="44"/>
        <v>5.2083333333333259E-2</v>
      </c>
      <c r="CG59" s="359">
        <f t="shared" si="45"/>
        <v>5.1622418879055942E-2</v>
      </c>
      <c r="CH59" s="380">
        <f t="shared" si="46"/>
        <v>4.6091445427731692E-4</v>
      </c>
      <c r="CJ59" s="399">
        <v>1981</v>
      </c>
      <c r="CK59" s="383">
        <f t="shared" si="74"/>
        <v>2.1286999999999998</v>
      </c>
      <c r="CL59" s="383">
        <f>'Preisindizes Strom 2023 Bas.''15'!AE59</f>
        <v>2.1598999999999999</v>
      </c>
      <c r="CM59" s="359">
        <f t="shared" si="47"/>
        <v>5.2097524310612098E-2</v>
      </c>
      <c r="CN59" s="359">
        <f t="shared" si="48"/>
        <v>5.1622760312977523E-2</v>
      </c>
      <c r="CO59" s="359">
        <f t="shared" si="49"/>
        <v>4.7476399763457522E-4</v>
      </c>
      <c r="CP59" s="444">
        <f t="shared" si="50"/>
        <v>-3.1200000000000117E-2</v>
      </c>
      <c r="CQ59" s="380">
        <f t="shared" si="51"/>
        <v>-1.4445113199685222E-2</v>
      </c>
      <c r="CS59" s="399">
        <v>1981</v>
      </c>
      <c r="CT59" s="383">
        <f t="shared" si="75"/>
        <v>54.8</v>
      </c>
      <c r="CU59" s="383">
        <f>'Preisindizes Strom 2023 Bas.''15'!AN59</f>
        <v>64.3</v>
      </c>
      <c r="CV59" s="359">
        <f t="shared" si="52"/>
        <v>5.3846153846153877E-2</v>
      </c>
      <c r="CW59" s="359">
        <f t="shared" si="53"/>
        <v>5.237315875613735E-2</v>
      </c>
      <c r="CX59" s="380">
        <f t="shared" si="54"/>
        <v>1.4729950900165267E-3</v>
      </c>
      <c r="CZ59" s="399">
        <v>1981</v>
      </c>
      <c r="DA59" s="383">
        <f t="shared" si="76"/>
        <v>2.3521999999999998</v>
      </c>
      <c r="DB59" s="383">
        <f>'Preisindizes Strom 2023 Bas.''15'!AO59</f>
        <v>2.3733</v>
      </c>
      <c r="DC59" s="359">
        <f t="shared" si="55"/>
        <v>5.3821953915483389E-2</v>
      </c>
      <c r="DD59" s="359">
        <f t="shared" si="56"/>
        <v>5.2332195676905613E-2</v>
      </c>
      <c r="DE59" s="359">
        <f t="shared" si="57"/>
        <v>1.4897582385777763E-3</v>
      </c>
      <c r="DF59" s="444">
        <f t="shared" si="58"/>
        <v>-2.1100000000000119E-2</v>
      </c>
      <c r="DG59" s="380">
        <f t="shared" si="59"/>
        <v>-8.8905743058189657E-3</v>
      </c>
      <c r="DI59" s="421">
        <v>1981</v>
      </c>
      <c r="DJ59" s="390">
        <f t="shared" si="77"/>
        <v>57.4</v>
      </c>
      <c r="DK59" s="409">
        <f>'Preisindizes Strom 2023 Bas.''15'!AT59</f>
        <v>65</v>
      </c>
      <c r="DL59" s="411">
        <f t="shared" si="60"/>
        <v>6.6914498141263934E-2</v>
      </c>
      <c r="DM59" s="359">
        <f t="shared" si="61"/>
        <v>6.7323481116584594E-2</v>
      </c>
      <c r="DN59" s="404">
        <f t="shared" si="62"/>
        <v>-4.0898297532065975E-4</v>
      </c>
      <c r="DP59" s="421">
        <v>1981</v>
      </c>
      <c r="DQ59" s="390">
        <f t="shared" si="78"/>
        <v>2.2717999999999998</v>
      </c>
      <c r="DR59" s="409">
        <f>'Preisindizes Strom 2023 Bas.''15'!AU59</f>
        <v>2.2907999999999999</v>
      </c>
      <c r="DS59" s="411">
        <f t="shared" si="63"/>
        <v>6.6907298177656616E-2</v>
      </c>
      <c r="DT59" s="359">
        <f t="shared" si="64"/>
        <v>6.7312729177579911E-2</v>
      </c>
      <c r="DU59" s="404">
        <f t="shared" si="65"/>
        <v>-4.0543099992329523E-4</v>
      </c>
      <c r="DV59" s="414">
        <f t="shared" si="66"/>
        <v>-1.9000000000000128E-2</v>
      </c>
      <c r="DW59" s="458">
        <f t="shared" si="67"/>
        <v>-8.2940457482102437E-3</v>
      </c>
    </row>
    <row r="60" spans="1:127" x14ac:dyDescent="0.6">
      <c r="A60" s="233"/>
      <c r="B60" s="162">
        <v>1980</v>
      </c>
      <c r="C60" s="154">
        <f>VLOOKUP(B60,'Basisreihen Destatis 2023 B.''21'!$B$7:$I$95,2,FALSE)</f>
        <v>36.200000000000003</v>
      </c>
      <c r="D60" s="155"/>
      <c r="E60" s="155">
        <f t="shared" si="20"/>
        <v>36.200000000000003</v>
      </c>
      <c r="F60" s="155"/>
      <c r="G60" s="156">
        <f t="shared" si="68"/>
        <v>36.200000000000003</v>
      </c>
      <c r="H60" s="157">
        <f t="shared" si="21"/>
        <v>3.5083000000000002</v>
      </c>
      <c r="I60" s="163"/>
      <c r="J60" s="162">
        <v>1980</v>
      </c>
      <c r="K60" s="154">
        <f>VLOOKUP(J60,'Basisreihen Destatis 2023 B.''21'!$B$7:$I$95,3,FALSE)</f>
        <v>48.6</v>
      </c>
      <c r="L60" s="155"/>
      <c r="M60" s="155">
        <f t="shared" si="1"/>
        <v>48.6</v>
      </c>
      <c r="N60" s="155"/>
      <c r="O60" s="155">
        <f>VLOOKUP(J60,'Basisreihen Destatis 2023 B.''21'!$K$7:$R$91,5,FALSE)</f>
        <v>86.1</v>
      </c>
      <c r="P60" s="155">
        <f t="shared" si="69"/>
        <v>115.3</v>
      </c>
      <c r="Q60" s="156">
        <f t="shared" si="3"/>
        <v>68.599999999999994</v>
      </c>
      <c r="R60" s="157">
        <f t="shared" si="22"/>
        <v>1.8163</v>
      </c>
      <c r="S60" s="163"/>
      <c r="T60" s="162">
        <v>1980</v>
      </c>
      <c r="U60" s="154">
        <f>VLOOKUP(T60,'Basisreihen Destatis 2023 B.''21'!$B$7:$I$95,3,FALSE)</f>
        <v>48.6</v>
      </c>
      <c r="V60" s="155"/>
      <c r="W60" s="155">
        <f t="shared" si="4"/>
        <v>48.6</v>
      </c>
      <c r="X60" s="155"/>
      <c r="Y60" s="155">
        <f>VLOOKUP(T60,'Basisreihen Destatis 2023 B.''21'!$K$7:$R$91,6,FALSE)</f>
        <v>89</v>
      </c>
      <c r="Z60" s="155">
        <f t="shared" si="70"/>
        <v>99.3</v>
      </c>
      <c r="AA60" s="155">
        <f>VLOOKUP(T60,'Basisreihen Destatis 2023 B.''21'!$B$7:$I$95,5,FALSE)</f>
        <v>52.5</v>
      </c>
      <c r="AB60" s="155"/>
      <c r="AC60" s="155">
        <f t="shared" si="6"/>
        <v>52.5</v>
      </c>
      <c r="AD60" s="156">
        <f t="shared" si="7"/>
        <v>57.6</v>
      </c>
      <c r="AE60" s="157">
        <f t="shared" si="23"/>
        <v>2.2395999999999998</v>
      </c>
      <c r="AG60" s="162">
        <v>1980</v>
      </c>
      <c r="AH60" s="154">
        <f>VLOOKUP(AG60,'Basisreihen Destatis 2023 B.''21'!$B$7:$I$95,3,FALSE)</f>
        <v>48.6</v>
      </c>
      <c r="AI60" s="155"/>
      <c r="AJ60" s="155">
        <f t="shared" si="8"/>
        <v>48.6</v>
      </c>
      <c r="AK60" s="155">
        <f>VLOOKUP(AG60,'Basisreihen Destatis 2023 B.''21'!$B$7:$I$95,6,FALSE)</f>
        <v>53.8</v>
      </c>
      <c r="AL60" s="155"/>
      <c r="AM60" s="155">
        <f t="shared" si="9"/>
        <v>53.8</v>
      </c>
      <c r="AN60" s="156">
        <f t="shared" si="10"/>
        <v>52</v>
      </c>
      <c r="AO60" s="157">
        <f t="shared" si="24"/>
        <v>2.4788000000000001</v>
      </c>
      <c r="AQ60" s="162">
        <v>1980</v>
      </c>
      <c r="AR60" s="154">
        <f>VLOOKUP(AQ60,'Basisreihen Destatis 2023 B.''21'!$B$7:$I$95,6,FALSE)</f>
        <v>53.8</v>
      </c>
      <c r="AS60" s="155"/>
      <c r="AT60" s="156">
        <f t="shared" si="11"/>
        <v>53.8</v>
      </c>
      <c r="AU60" s="157">
        <f t="shared" si="25"/>
        <v>2.4238</v>
      </c>
      <c r="AW60" s="399">
        <v>1980</v>
      </c>
      <c r="AX60" s="383">
        <f t="shared" si="26"/>
        <v>36.200000000000003</v>
      </c>
      <c r="AY60" s="400">
        <f>'Preisindizes Strom 2023 Bas.''15'!G60</f>
        <v>46.4</v>
      </c>
      <c r="AZ60" s="359">
        <f t="shared" si="27"/>
        <v>0.10030395136778125</v>
      </c>
      <c r="BA60" s="359">
        <f t="shared" si="28"/>
        <v>0.10213776722090251</v>
      </c>
      <c r="BB60" s="380">
        <f t="shared" si="29"/>
        <v>-1.8338158531212567E-3</v>
      </c>
      <c r="BD60" s="399">
        <v>1980</v>
      </c>
      <c r="BE60" s="383">
        <f t="shared" si="30"/>
        <v>3.5083000000000002</v>
      </c>
      <c r="BF60" s="383">
        <f>'Preisindizes Strom 2023 Bas.''15'!H60</f>
        <v>3.5065</v>
      </c>
      <c r="BG60" s="359">
        <f t="shared" si="31"/>
        <v>0.10030499102129231</v>
      </c>
      <c r="BH60" s="359">
        <f t="shared" si="32"/>
        <v>0.10212462569513758</v>
      </c>
      <c r="BI60" s="360">
        <f t="shared" si="33"/>
        <v>-1.8196346738452718E-3</v>
      </c>
      <c r="BJ60" s="446">
        <f t="shared" si="34"/>
        <v>1.8000000000002458E-3</v>
      </c>
      <c r="BK60" s="380">
        <f t="shared" si="35"/>
        <v>5.1333238271777937E-4</v>
      </c>
      <c r="BM60" s="399">
        <v>1980</v>
      </c>
      <c r="BN60" s="383">
        <f t="shared" si="71"/>
        <v>68.599999999999994</v>
      </c>
      <c r="BO60" s="383">
        <f>'Preisindizes Strom 2023 Bas.''15'!Q60</f>
        <v>79.900000000000006</v>
      </c>
      <c r="BP60" s="359">
        <f t="shared" si="36"/>
        <v>9.0620031796502243E-2</v>
      </c>
      <c r="BQ60" s="359">
        <f t="shared" si="37"/>
        <v>9.3023255813953654E-2</v>
      </c>
      <c r="BR60" s="380">
        <f t="shared" si="38"/>
        <v>-2.4032240174514108E-3</v>
      </c>
      <c r="BT60" s="399">
        <v>1980</v>
      </c>
      <c r="BU60" s="383">
        <f t="shared" si="72"/>
        <v>1.8163</v>
      </c>
      <c r="BV60" s="383">
        <f>'Preisindizes Strom 2023 Bas.''15'!R60</f>
        <v>1.8861000000000001</v>
      </c>
      <c r="BW60" s="359">
        <f t="shared" si="39"/>
        <v>9.0623795628475445E-2</v>
      </c>
      <c r="BX60" s="359">
        <f t="shared" si="40"/>
        <v>9.3049149037696788E-2</v>
      </c>
      <c r="BY60" s="359">
        <f t="shared" si="41"/>
        <v>-2.4253534092213425E-3</v>
      </c>
      <c r="BZ60" s="444">
        <f t="shared" si="42"/>
        <v>-6.9800000000000084E-2</v>
      </c>
      <c r="CA60" s="380">
        <f t="shared" si="43"/>
        <v>-3.7007581782514176E-2</v>
      </c>
      <c r="CC60" s="399">
        <v>1980</v>
      </c>
      <c r="CD60" s="383">
        <f t="shared" si="73"/>
        <v>57.6</v>
      </c>
      <c r="CE60" s="383">
        <f>'Preisindizes Strom 2023 Bas.''15'!AD60</f>
        <v>67.8</v>
      </c>
      <c r="CF60" s="359">
        <f t="shared" si="44"/>
        <v>0.10344827586206895</v>
      </c>
      <c r="CG60" s="359">
        <f t="shared" si="45"/>
        <v>0.10243902439024377</v>
      </c>
      <c r="CH60" s="380">
        <f t="shared" si="46"/>
        <v>1.0092514718251788E-3</v>
      </c>
      <c r="CJ60" s="399">
        <v>1980</v>
      </c>
      <c r="CK60" s="383">
        <f t="shared" si="74"/>
        <v>2.2395999999999998</v>
      </c>
      <c r="CL60" s="383">
        <f>'Preisindizes Strom 2023 Bas.''15'!AE60</f>
        <v>2.2713999999999999</v>
      </c>
      <c r="CM60" s="359">
        <f t="shared" si="47"/>
        <v>0.10345597428112163</v>
      </c>
      <c r="CN60" s="359">
        <f t="shared" si="48"/>
        <v>0.10244782953244713</v>
      </c>
      <c r="CO60" s="359">
        <f t="shared" si="49"/>
        <v>1.0081447486744999E-3</v>
      </c>
      <c r="CP60" s="444">
        <f t="shared" si="50"/>
        <v>-3.180000000000005E-2</v>
      </c>
      <c r="CQ60" s="380">
        <f t="shared" si="51"/>
        <v>-1.4000176102844097E-2</v>
      </c>
      <c r="CS60" s="399">
        <v>1980</v>
      </c>
      <c r="CT60" s="383">
        <f t="shared" si="75"/>
        <v>52</v>
      </c>
      <c r="CU60" s="383">
        <f>'Preisindizes Strom 2023 Bas.''15'!AN60</f>
        <v>61.1</v>
      </c>
      <c r="CV60" s="359">
        <f t="shared" si="52"/>
        <v>7.8838174273858863E-2</v>
      </c>
      <c r="CW60" s="359">
        <f t="shared" si="53"/>
        <v>8.1415929203539905E-2</v>
      </c>
      <c r="CX60" s="380">
        <f t="shared" si="54"/>
        <v>-2.577754929681042E-3</v>
      </c>
      <c r="CZ60" s="399">
        <v>1980</v>
      </c>
      <c r="DA60" s="383">
        <f t="shared" si="76"/>
        <v>2.4788000000000001</v>
      </c>
      <c r="DB60" s="383">
        <f>'Preisindizes Strom 2023 Bas.''15'!AO60</f>
        <v>2.4975000000000001</v>
      </c>
      <c r="DC60" s="359">
        <f t="shared" si="55"/>
        <v>7.8868807487493919E-2</v>
      </c>
      <c r="DD60" s="359">
        <f t="shared" si="56"/>
        <v>8.1441441441441276E-2</v>
      </c>
      <c r="DE60" s="359">
        <f t="shared" si="57"/>
        <v>-2.5726339539473564E-3</v>
      </c>
      <c r="DF60" s="444">
        <f t="shared" si="58"/>
        <v>-1.8699999999999939E-2</v>
      </c>
      <c r="DG60" s="380">
        <f t="shared" si="59"/>
        <v>-7.4874874874875097E-3</v>
      </c>
      <c r="DI60" s="421">
        <v>1980</v>
      </c>
      <c r="DJ60" s="390">
        <f t="shared" si="77"/>
        <v>53.8</v>
      </c>
      <c r="DK60" s="409">
        <f>'Preisindizes Strom 2023 Bas.''15'!AT60</f>
        <v>60.9</v>
      </c>
      <c r="DL60" s="411">
        <f t="shared" si="60"/>
        <v>6.5346534653465183E-2</v>
      </c>
      <c r="DM60" s="359">
        <f t="shared" si="61"/>
        <v>6.654991243432562E-2</v>
      </c>
      <c r="DN60" s="404">
        <f t="shared" si="62"/>
        <v>-1.2033777808604373E-3</v>
      </c>
      <c r="DP60" s="421">
        <v>1980</v>
      </c>
      <c r="DQ60" s="390">
        <f t="shared" si="78"/>
        <v>2.4238</v>
      </c>
      <c r="DR60" s="409">
        <f>'Preisindizes Strom 2023 Bas.''15'!AU60</f>
        <v>2.4449999999999998</v>
      </c>
      <c r="DS60" s="411">
        <f t="shared" si="63"/>
        <v>6.5351926726627596E-2</v>
      </c>
      <c r="DT60" s="359">
        <f t="shared" si="64"/>
        <v>6.6543967280163541E-2</v>
      </c>
      <c r="DU60" s="404">
        <f t="shared" si="65"/>
        <v>-1.1920405535359446E-3</v>
      </c>
      <c r="DV60" s="414">
        <f t="shared" si="66"/>
        <v>-2.1199999999999886E-2</v>
      </c>
      <c r="DW60" s="458">
        <f t="shared" si="67"/>
        <v>-8.6707566462167485E-3</v>
      </c>
    </row>
    <row r="61" spans="1:127" x14ac:dyDescent="0.6">
      <c r="A61" s="233"/>
      <c r="B61" s="162">
        <v>1979</v>
      </c>
      <c r="C61" s="154">
        <f>VLOOKUP(B61,'Basisreihen Destatis 2023 B.''21'!$B$7:$I$95,2,FALSE)</f>
        <v>32.9</v>
      </c>
      <c r="D61" s="155"/>
      <c r="E61" s="155">
        <f t="shared" si="20"/>
        <v>32.9</v>
      </c>
      <c r="F61" s="155"/>
      <c r="G61" s="156">
        <f t="shared" si="68"/>
        <v>32.9</v>
      </c>
      <c r="H61" s="157">
        <f t="shared" si="21"/>
        <v>3.8601999999999999</v>
      </c>
      <c r="I61" s="163"/>
      <c r="J61" s="162">
        <v>1979</v>
      </c>
      <c r="K61" s="154">
        <f>VLOOKUP(J61,'Basisreihen Destatis 2023 B.''21'!$B$7:$I$95,3,FALSE)</f>
        <v>44</v>
      </c>
      <c r="L61" s="155"/>
      <c r="M61" s="155">
        <f t="shared" si="1"/>
        <v>44</v>
      </c>
      <c r="N61" s="155"/>
      <c r="O61" s="155">
        <f>VLOOKUP(J61,'Basisreihen Destatis 2023 B.''21'!$K$7:$R$91,5,FALSE)</f>
        <v>80</v>
      </c>
      <c r="P61" s="155">
        <f t="shared" si="69"/>
        <v>107.1</v>
      </c>
      <c r="Q61" s="156">
        <f t="shared" si="3"/>
        <v>62.9</v>
      </c>
      <c r="R61" s="157">
        <f t="shared" si="22"/>
        <v>1.9809000000000001</v>
      </c>
      <c r="S61" s="163"/>
      <c r="T61" s="162">
        <v>1979</v>
      </c>
      <c r="U61" s="154">
        <f>VLOOKUP(T61,'Basisreihen Destatis 2023 B.''21'!$B$7:$I$95,3,FALSE)</f>
        <v>44</v>
      </c>
      <c r="V61" s="155"/>
      <c r="W61" s="155">
        <f t="shared" si="4"/>
        <v>44</v>
      </c>
      <c r="X61" s="155"/>
      <c r="Y61" s="155">
        <f>VLOOKUP(T61,'Basisreihen Destatis 2023 B.''21'!$K$7:$R$91,6,FALSE)</f>
        <v>77.2</v>
      </c>
      <c r="Z61" s="155">
        <f t="shared" si="70"/>
        <v>86.1</v>
      </c>
      <c r="AA61" s="155">
        <f>VLOOKUP(T61,'Basisreihen Destatis 2023 B.''21'!$B$7:$I$95,5,FALSE)</f>
        <v>49.4</v>
      </c>
      <c r="AB61" s="155"/>
      <c r="AC61" s="155">
        <f t="shared" si="6"/>
        <v>49.4</v>
      </c>
      <c r="AD61" s="156">
        <f t="shared" si="7"/>
        <v>52.2</v>
      </c>
      <c r="AE61" s="157">
        <f t="shared" si="23"/>
        <v>2.4712999999999998</v>
      </c>
      <c r="AG61" s="162">
        <v>1979</v>
      </c>
      <c r="AH61" s="154">
        <f>VLOOKUP(AG61,'Basisreihen Destatis 2023 B.''21'!$B$7:$I$95,3,FALSE)</f>
        <v>44</v>
      </c>
      <c r="AI61" s="155"/>
      <c r="AJ61" s="155">
        <f t="shared" si="8"/>
        <v>44</v>
      </c>
      <c r="AK61" s="155">
        <f>VLOOKUP(AG61,'Basisreihen Destatis 2023 B.''21'!$B$7:$I$95,6,FALSE)</f>
        <v>50.5</v>
      </c>
      <c r="AL61" s="155"/>
      <c r="AM61" s="155">
        <f t="shared" si="9"/>
        <v>50.5</v>
      </c>
      <c r="AN61" s="156">
        <f t="shared" si="10"/>
        <v>48.2</v>
      </c>
      <c r="AO61" s="157">
        <f t="shared" si="24"/>
        <v>2.6743000000000001</v>
      </c>
      <c r="AQ61" s="162">
        <v>1979</v>
      </c>
      <c r="AR61" s="154">
        <f>VLOOKUP(AQ61,'Basisreihen Destatis 2023 B.''21'!$B$7:$I$95,6,FALSE)</f>
        <v>50.5</v>
      </c>
      <c r="AS61" s="155"/>
      <c r="AT61" s="156">
        <f t="shared" si="11"/>
        <v>50.5</v>
      </c>
      <c r="AU61" s="157">
        <f t="shared" si="25"/>
        <v>2.5821999999999998</v>
      </c>
      <c r="AW61" s="399">
        <v>1979</v>
      </c>
      <c r="AX61" s="383">
        <f t="shared" si="26"/>
        <v>32.9</v>
      </c>
      <c r="AY61" s="400">
        <f>'Preisindizes Strom 2023 Bas.''15'!G61</f>
        <v>42.1</v>
      </c>
      <c r="AZ61" s="359">
        <f t="shared" si="27"/>
        <v>7.5163398692810413E-2</v>
      </c>
      <c r="BA61" s="359">
        <f t="shared" si="28"/>
        <v>7.3979591836734748E-2</v>
      </c>
      <c r="BB61" s="380">
        <f t="shared" si="29"/>
        <v>1.1838068560756643E-3</v>
      </c>
      <c r="BD61" s="399">
        <v>1979</v>
      </c>
      <c r="BE61" s="383">
        <f t="shared" si="30"/>
        <v>3.8601999999999999</v>
      </c>
      <c r="BF61" s="383">
        <f>'Preisindizes Strom 2023 Bas.''15'!H61</f>
        <v>3.8645999999999998</v>
      </c>
      <c r="BG61" s="359">
        <f t="shared" si="31"/>
        <v>7.5151546551992077E-2</v>
      </c>
      <c r="BH61" s="359">
        <f t="shared" si="32"/>
        <v>7.3979195777053253E-2</v>
      </c>
      <c r="BI61" s="360">
        <f t="shared" si="33"/>
        <v>1.172350774938824E-3</v>
      </c>
      <c r="BJ61" s="446">
        <f t="shared" si="34"/>
        <v>-4.3999999999999595E-3</v>
      </c>
      <c r="BK61" s="380">
        <f t="shared" si="35"/>
        <v>-1.1385395642498075E-3</v>
      </c>
      <c r="BM61" s="399">
        <v>1979</v>
      </c>
      <c r="BN61" s="383">
        <f t="shared" si="71"/>
        <v>62.9</v>
      </c>
      <c r="BO61" s="383">
        <f>'Preisindizes Strom 2023 Bas.''15'!Q61</f>
        <v>73.099999999999994</v>
      </c>
      <c r="BP61" s="359">
        <f t="shared" si="36"/>
        <v>8.6355785837651133E-2</v>
      </c>
      <c r="BQ61" s="359">
        <f t="shared" si="37"/>
        <v>8.7797619047618847E-2</v>
      </c>
      <c r="BR61" s="380">
        <f t="shared" si="38"/>
        <v>-1.4418332099677134E-3</v>
      </c>
      <c r="BT61" s="399">
        <v>1979</v>
      </c>
      <c r="BU61" s="383">
        <f t="shared" si="72"/>
        <v>1.9809000000000001</v>
      </c>
      <c r="BV61" s="383">
        <f>'Preisindizes Strom 2023 Bas.''15'!R61</f>
        <v>2.0615999999999999</v>
      </c>
      <c r="BW61" s="359">
        <f t="shared" si="39"/>
        <v>8.6374880105002827E-2</v>
      </c>
      <c r="BX61" s="359">
        <f t="shared" si="40"/>
        <v>8.7795886689949532E-2</v>
      </c>
      <c r="BY61" s="359">
        <f t="shared" si="41"/>
        <v>-1.4210065849467046E-3</v>
      </c>
      <c r="BZ61" s="444">
        <f t="shared" si="42"/>
        <v>-8.0699999999999772E-2</v>
      </c>
      <c r="CA61" s="380">
        <f t="shared" si="43"/>
        <v>-3.9144353899883466E-2</v>
      </c>
      <c r="CC61" s="399">
        <v>1979</v>
      </c>
      <c r="CD61" s="383">
        <f t="shared" si="73"/>
        <v>52.2</v>
      </c>
      <c r="CE61" s="383">
        <f>'Preisindizes Strom 2023 Bas.''15'!AD61</f>
        <v>61.5</v>
      </c>
      <c r="CF61" s="359">
        <f t="shared" si="44"/>
        <v>7.6288659793814384E-2</v>
      </c>
      <c r="CG61" s="359">
        <f t="shared" si="45"/>
        <v>7.7057793345008729E-2</v>
      </c>
      <c r="CH61" s="380">
        <f t="shared" si="46"/>
        <v>-7.6913355119434534E-4</v>
      </c>
      <c r="CJ61" s="399">
        <v>1979</v>
      </c>
      <c r="CK61" s="383">
        <f t="shared" si="74"/>
        <v>2.4712999999999998</v>
      </c>
      <c r="CL61" s="383">
        <f>'Preisindizes Strom 2023 Bas.''15'!AE61</f>
        <v>2.5041000000000002</v>
      </c>
      <c r="CM61" s="359">
        <f t="shared" si="47"/>
        <v>7.6275644397685527E-2</v>
      </c>
      <c r="CN61" s="359">
        <f t="shared" si="48"/>
        <v>7.7033664789744716E-2</v>
      </c>
      <c r="CO61" s="359">
        <f t="shared" si="49"/>
        <v>-7.5802039205918881E-4</v>
      </c>
      <c r="CP61" s="444">
        <f t="shared" si="50"/>
        <v>-3.2800000000000384E-2</v>
      </c>
      <c r="CQ61" s="380">
        <f t="shared" si="51"/>
        <v>-1.3098518429775274E-2</v>
      </c>
      <c r="CS61" s="399">
        <v>1979</v>
      </c>
      <c r="CT61" s="383">
        <f t="shared" si="75"/>
        <v>48.2</v>
      </c>
      <c r="CU61" s="383">
        <f>'Preisindizes Strom 2023 Bas.''15'!AN61</f>
        <v>56.5</v>
      </c>
      <c r="CV61" s="359">
        <f t="shared" si="52"/>
        <v>5.4704595185995686E-2</v>
      </c>
      <c r="CW61" s="359">
        <f t="shared" si="53"/>
        <v>5.6074766355140193E-2</v>
      </c>
      <c r="CX61" s="380">
        <f t="shared" si="54"/>
        <v>-1.3701711691445073E-3</v>
      </c>
      <c r="CZ61" s="399">
        <v>1979</v>
      </c>
      <c r="DA61" s="383">
        <f t="shared" si="76"/>
        <v>2.6743000000000001</v>
      </c>
      <c r="DB61" s="383">
        <f>'Preisindizes Strom 2023 Bas.''15'!AO61</f>
        <v>2.7008999999999999</v>
      </c>
      <c r="DC61" s="359">
        <f t="shared" si="55"/>
        <v>5.4705904348801626E-2</v>
      </c>
      <c r="DD61" s="359">
        <f t="shared" si="56"/>
        <v>5.6055388944425966E-2</v>
      </c>
      <c r="DE61" s="359">
        <f t="shared" si="57"/>
        <v>-1.3494845956243395E-3</v>
      </c>
      <c r="DF61" s="444">
        <f t="shared" si="58"/>
        <v>-2.6599999999999735E-2</v>
      </c>
      <c r="DG61" s="380">
        <f t="shared" si="59"/>
        <v>-9.8485689955198907E-3</v>
      </c>
      <c r="DI61" s="421">
        <v>1979</v>
      </c>
      <c r="DJ61" s="390">
        <f t="shared" si="77"/>
        <v>50.5</v>
      </c>
      <c r="DK61" s="409">
        <f>'Preisindizes Strom 2023 Bas.''15'!AT61</f>
        <v>57.1</v>
      </c>
      <c r="DL61" s="411">
        <f t="shared" si="60"/>
        <v>3.696098562628336E-2</v>
      </c>
      <c r="DM61" s="359">
        <f t="shared" si="61"/>
        <v>3.6297640653357499E-2</v>
      </c>
      <c r="DN61" s="404">
        <f t="shared" si="62"/>
        <v>6.6334497292586114E-4</v>
      </c>
      <c r="DP61" s="421">
        <v>1979</v>
      </c>
      <c r="DQ61" s="390">
        <f t="shared" si="78"/>
        <v>2.5821999999999998</v>
      </c>
      <c r="DR61" s="409">
        <f>'Preisindizes Strom 2023 Bas.''15'!AU61</f>
        <v>2.6076999999999999</v>
      </c>
      <c r="DS61" s="411">
        <f t="shared" si="63"/>
        <v>3.6945240492603171E-2</v>
      </c>
      <c r="DT61" s="359">
        <f t="shared" si="64"/>
        <v>3.6315527092840361E-2</v>
      </c>
      <c r="DU61" s="404">
        <f t="shared" si="65"/>
        <v>6.2971339976281016E-4</v>
      </c>
      <c r="DV61" s="414">
        <f t="shared" si="66"/>
        <v>-2.5500000000000078E-2</v>
      </c>
      <c r="DW61" s="458">
        <f t="shared" si="67"/>
        <v>-9.7787322161292378E-3</v>
      </c>
    </row>
    <row r="62" spans="1:127" x14ac:dyDescent="0.6">
      <c r="A62" s="233"/>
      <c r="B62" s="162">
        <v>1978</v>
      </c>
      <c r="C62" s="154">
        <f>VLOOKUP(B62,'Basisreihen Destatis 2023 B.''21'!$B$7:$I$95,2,FALSE)</f>
        <v>30.6</v>
      </c>
      <c r="D62" s="155"/>
      <c r="E62" s="155">
        <f t="shared" si="20"/>
        <v>30.6</v>
      </c>
      <c r="F62" s="155"/>
      <c r="G62" s="156">
        <f t="shared" si="68"/>
        <v>30.6</v>
      </c>
      <c r="H62" s="157">
        <f>ROUND($G$17/G62,4)</f>
        <v>4.1502999999999997</v>
      </c>
      <c r="I62" s="163"/>
      <c r="J62" s="162">
        <v>1978</v>
      </c>
      <c r="K62" s="154">
        <f>VLOOKUP(J62,'Basisreihen Destatis 2023 B.''21'!$B$7:$I$95,3,FALSE)</f>
        <v>40</v>
      </c>
      <c r="L62" s="155"/>
      <c r="M62" s="155">
        <f t="shared" si="1"/>
        <v>40</v>
      </c>
      <c r="N62" s="155"/>
      <c r="O62" s="155">
        <f>VLOOKUP(J62,'Basisreihen Destatis 2023 B.''21'!$K$7:$R$91,5,FALSE)</f>
        <v>74.3</v>
      </c>
      <c r="P62" s="155">
        <f t="shared" si="69"/>
        <v>99.5</v>
      </c>
      <c r="Q62" s="156">
        <f t="shared" si="3"/>
        <v>57.9</v>
      </c>
      <c r="R62" s="157">
        <f t="shared" si="22"/>
        <v>2.1520000000000001</v>
      </c>
      <c r="S62" s="163"/>
      <c r="T62" s="162">
        <v>1978</v>
      </c>
      <c r="U62" s="154">
        <f>VLOOKUP(T62,'Basisreihen Destatis 2023 B.''21'!$B$7:$I$95,3,FALSE)</f>
        <v>40</v>
      </c>
      <c r="V62" s="155"/>
      <c r="W62" s="155">
        <f t="shared" si="4"/>
        <v>40</v>
      </c>
      <c r="X62" s="155"/>
      <c r="Y62" s="155">
        <f>VLOOKUP(T62,'Basisreihen Destatis 2023 B.''21'!$K$7:$R$91,6,FALSE)</f>
        <v>70.3</v>
      </c>
      <c r="Z62" s="155">
        <f t="shared" si="70"/>
        <v>78.400000000000006</v>
      </c>
      <c r="AA62" s="155">
        <f>VLOOKUP(T62,'Basisreihen Destatis 2023 B.''21'!$B$7:$I$95,5,FALSE)</f>
        <v>47.9</v>
      </c>
      <c r="AB62" s="155"/>
      <c r="AC62" s="155">
        <f t="shared" si="6"/>
        <v>47.9</v>
      </c>
      <c r="AD62" s="156">
        <f t="shared" si="7"/>
        <v>48.5</v>
      </c>
      <c r="AE62" s="157">
        <f t="shared" si="23"/>
        <v>2.6598000000000002</v>
      </c>
      <c r="AG62" s="162">
        <v>1978</v>
      </c>
      <c r="AH62" s="154">
        <f>VLOOKUP(AG62,'Basisreihen Destatis 2023 B.''21'!$B$7:$I$95,3,FALSE)</f>
        <v>40</v>
      </c>
      <c r="AI62" s="155"/>
      <c r="AJ62" s="155">
        <f t="shared" si="8"/>
        <v>40</v>
      </c>
      <c r="AK62" s="155">
        <f>VLOOKUP(AG62,'Basisreihen Destatis 2023 B.''21'!$B$7:$I$95,6,FALSE)</f>
        <v>48.7</v>
      </c>
      <c r="AL62" s="155"/>
      <c r="AM62" s="155">
        <f t="shared" si="9"/>
        <v>48.7</v>
      </c>
      <c r="AN62" s="156">
        <f t="shared" si="10"/>
        <v>45.7</v>
      </c>
      <c r="AO62" s="157">
        <f t="shared" si="24"/>
        <v>2.8206000000000002</v>
      </c>
      <c r="AQ62" s="162">
        <v>1978</v>
      </c>
      <c r="AR62" s="154">
        <f>VLOOKUP(AQ62,'Basisreihen Destatis 2023 B.''21'!$B$7:$I$95,6,FALSE)</f>
        <v>48.7</v>
      </c>
      <c r="AS62" s="155"/>
      <c r="AT62" s="156">
        <f t="shared" si="11"/>
        <v>48.7</v>
      </c>
      <c r="AU62" s="157">
        <f t="shared" si="25"/>
        <v>2.6776</v>
      </c>
      <c r="AW62" s="399">
        <v>1978</v>
      </c>
      <c r="AX62" s="383">
        <f t="shared" si="26"/>
        <v>30.6</v>
      </c>
      <c r="AY62" s="400">
        <f>'Preisindizes Strom 2023 Bas.''15'!G62</f>
        <v>39.200000000000003</v>
      </c>
      <c r="AZ62" s="359">
        <f t="shared" si="27"/>
        <v>4.4368600682593851E-2</v>
      </c>
      <c r="BA62" s="359">
        <f t="shared" si="28"/>
        <v>4.5333333333333448E-2</v>
      </c>
      <c r="BB62" s="380">
        <f t="shared" si="29"/>
        <v>-9.6473265073959702E-4</v>
      </c>
      <c r="BD62" s="399">
        <v>1978</v>
      </c>
      <c r="BE62" s="383">
        <f t="shared" si="30"/>
        <v>4.1502999999999997</v>
      </c>
      <c r="BF62" s="383">
        <f>'Preisindizes Strom 2023 Bas.''15'!H62</f>
        <v>4.1505000000000001</v>
      </c>
      <c r="BG62" s="359">
        <f t="shared" si="31"/>
        <v>4.4382333807194696E-2</v>
      </c>
      <c r="BH62" s="359">
        <f t="shared" si="32"/>
        <v>4.5343934465727154E-2</v>
      </c>
      <c r="BI62" s="360">
        <f t="shared" si="33"/>
        <v>-9.6160065853245769E-4</v>
      </c>
      <c r="BJ62" s="446">
        <f t="shared" si="34"/>
        <v>-2.0000000000042206E-4</v>
      </c>
      <c r="BK62" s="380">
        <f t="shared" si="35"/>
        <v>-4.818696542596701E-5</v>
      </c>
      <c r="BM62" s="399">
        <v>1978</v>
      </c>
      <c r="BN62" s="383">
        <f t="shared" si="71"/>
        <v>57.9</v>
      </c>
      <c r="BO62" s="383">
        <f>'Preisindizes Strom 2023 Bas.''15'!Q62</f>
        <v>67.2</v>
      </c>
      <c r="BP62" s="359">
        <f t="shared" si="36"/>
        <v>2.1164021164021163E-2</v>
      </c>
      <c r="BQ62" s="359">
        <f t="shared" si="37"/>
        <v>2.2831050228310446E-2</v>
      </c>
      <c r="BR62" s="380">
        <f t="shared" si="38"/>
        <v>-1.6670290642892827E-3</v>
      </c>
      <c r="BT62" s="399">
        <v>1978</v>
      </c>
      <c r="BU62" s="383">
        <f t="shared" si="72"/>
        <v>2.1520000000000001</v>
      </c>
      <c r="BV62" s="383">
        <f>'Preisindizes Strom 2023 Bas.''15'!R62</f>
        <v>2.2425999999999999</v>
      </c>
      <c r="BW62" s="359">
        <f t="shared" si="39"/>
        <v>2.1143122676579695E-2</v>
      </c>
      <c r="BX62" s="359">
        <f t="shared" si="40"/>
        <v>2.2830643003656448E-2</v>
      </c>
      <c r="BY62" s="359">
        <f t="shared" si="41"/>
        <v>-1.6875203270767525E-3</v>
      </c>
      <c r="BZ62" s="444">
        <f t="shared" si="42"/>
        <v>-9.0599999999999792E-2</v>
      </c>
      <c r="CA62" s="380">
        <f t="shared" si="43"/>
        <v>-4.0399536252563872E-2</v>
      </c>
      <c r="CC62" s="399">
        <v>1978</v>
      </c>
      <c r="CD62" s="383">
        <f t="shared" si="73"/>
        <v>48.5</v>
      </c>
      <c r="CE62" s="383">
        <f>'Preisindizes Strom 2023 Bas.''15'!AD62</f>
        <v>57.1</v>
      </c>
      <c r="CF62" s="359">
        <f t="shared" si="44"/>
        <v>-1.0204081632653073E-2</v>
      </c>
      <c r="CG62" s="359">
        <f t="shared" si="45"/>
        <v>-6.9565217391304168E-3</v>
      </c>
      <c r="CH62" s="380">
        <f t="shared" si="46"/>
        <v>-3.2475598935226557E-3</v>
      </c>
      <c r="CJ62" s="399">
        <v>1978</v>
      </c>
      <c r="CK62" s="383">
        <f t="shared" si="74"/>
        <v>2.6598000000000002</v>
      </c>
      <c r="CL62" s="383">
        <f>'Preisindizes Strom 2023 Bas.''15'!AE62</f>
        <v>2.6970000000000001</v>
      </c>
      <c r="CM62" s="359">
        <f t="shared" si="47"/>
        <v>-1.018873599518777E-2</v>
      </c>
      <c r="CN62" s="359">
        <f t="shared" si="48"/>
        <v>-6.9336299592138717E-3</v>
      </c>
      <c r="CO62" s="359">
        <f t="shared" si="49"/>
        <v>-3.2551060359738981E-3</v>
      </c>
      <c r="CP62" s="444">
        <f t="shared" si="50"/>
        <v>-3.71999999999999E-2</v>
      </c>
      <c r="CQ62" s="380">
        <f t="shared" si="51"/>
        <v>-1.3793103448275779E-2</v>
      </c>
      <c r="CS62" s="399">
        <v>1978</v>
      </c>
      <c r="CT62" s="383">
        <f t="shared" si="75"/>
        <v>45.7</v>
      </c>
      <c r="CU62" s="383">
        <f>'Preisindizes Strom 2023 Bas.''15'!AN62</f>
        <v>53.5</v>
      </c>
      <c r="CV62" s="359">
        <f t="shared" si="52"/>
        <v>2.6966292134831482E-2</v>
      </c>
      <c r="CW62" s="359">
        <f t="shared" si="53"/>
        <v>2.4904214559386961E-2</v>
      </c>
      <c r="CX62" s="380">
        <f t="shared" si="54"/>
        <v>2.0620775754445209E-3</v>
      </c>
      <c r="CZ62" s="399">
        <v>1978</v>
      </c>
      <c r="DA62" s="383">
        <f t="shared" si="76"/>
        <v>2.8206000000000002</v>
      </c>
      <c r="DB62" s="383">
        <f>'Preisindizes Strom 2023 Bas.''15'!AO62</f>
        <v>2.8523000000000001</v>
      </c>
      <c r="DC62" s="359">
        <f t="shared" si="55"/>
        <v>2.6944621711692429E-2</v>
      </c>
      <c r="DD62" s="359">
        <f t="shared" si="56"/>
        <v>2.4927251691617247E-2</v>
      </c>
      <c r="DE62" s="359">
        <f t="shared" si="57"/>
        <v>2.0173700200751821E-3</v>
      </c>
      <c r="DF62" s="444">
        <f t="shared" si="58"/>
        <v>-3.1699999999999839E-2</v>
      </c>
      <c r="DG62" s="380">
        <f t="shared" si="59"/>
        <v>-1.1113837955334271E-2</v>
      </c>
      <c r="DI62" s="421">
        <v>1978</v>
      </c>
      <c r="DJ62" s="390">
        <f t="shared" si="77"/>
        <v>48.7</v>
      </c>
      <c r="DK62" s="409">
        <f>'Preisindizes Strom 2023 Bas.''15'!AT62</f>
        <v>55.1</v>
      </c>
      <c r="DL62" s="411">
        <f t="shared" si="60"/>
        <v>1.2474012474012586E-2</v>
      </c>
      <c r="DM62" s="359">
        <f t="shared" si="61"/>
        <v>1.1009174311926717E-2</v>
      </c>
      <c r="DN62" s="404">
        <f t="shared" si="62"/>
        <v>1.4648381620858686E-3</v>
      </c>
      <c r="DP62" s="421">
        <v>1978</v>
      </c>
      <c r="DQ62" s="390">
        <f t="shared" si="78"/>
        <v>2.6776</v>
      </c>
      <c r="DR62" s="409">
        <f>'Preisindizes Strom 2023 Bas.''15'!AU62</f>
        <v>2.7023999999999999</v>
      </c>
      <c r="DS62" s="411">
        <f t="shared" si="63"/>
        <v>1.2473857185539172E-2</v>
      </c>
      <c r="DT62" s="359">
        <f t="shared" si="64"/>
        <v>1.0990230905861376E-2</v>
      </c>
      <c r="DU62" s="404">
        <f t="shared" si="65"/>
        <v>1.4836262796777966E-3</v>
      </c>
      <c r="DV62" s="414">
        <f t="shared" si="66"/>
        <v>-2.4799999999999933E-2</v>
      </c>
      <c r="DW62" s="458">
        <f t="shared" si="67"/>
        <v>-9.1770278271166017E-3</v>
      </c>
    </row>
    <row r="63" spans="1:127" x14ac:dyDescent="0.6">
      <c r="A63" s="233"/>
      <c r="B63" s="162">
        <v>1977</v>
      </c>
      <c r="C63" s="154">
        <f>VLOOKUP(B63,'Basisreihen Destatis 2023 B.''21'!$B$7:$I$95,2,FALSE)</f>
        <v>29.3</v>
      </c>
      <c r="D63" s="155"/>
      <c r="E63" s="155">
        <f t="shared" si="20"/>
        <v>29.3</v>
      </c>
      <c r="F63" s="155"/>
      <c r="G63" s="156">
        <f t="shared" si="68"/>
        <v>29.3</v>
      </c>
      <c r="H63" s="157">
        <f t="shared" si="21"/>
        <v>4.3345000000000002</v>
      </c>
      <c r="I63" s="163"/>
      <c r="J63" s="162">
        <v>1977</v>
      </c>
      <c r="K63" s="154">
        <f>VLOOKUP(J63,'Basisreihen Destatis 2023 B.''21'!$B$7:$I$95,3,FALSE)</f>
        <v>37.799999999999997</v>
      </c>
      <c r="L63" s="155"/>
      <c r="M63" s="155">
        <f t="shared" si="1"/>
        <v>37.799999999999997</v>
      </c>
      <c r="N63" s="155"/>
      <c r="O63" s="155">
        <f>VLOOKUP(J63,'Basisreihen Destatis 2023 B.''21'!$K$7:$R$91,5,FALSE)</f>
        <v>75.2</v>
      </c>
      <c r="P63" s="155">
        <f t="shared" si="69"/>
        <v>100.7</v>
      </c>
      <c r="Q63" s="156">
        <f t="shared" si="3"/>
        <v>56.7</v>
      </c>
      <c r="R63" s="157">
        <f t="shared" si="22"/>
        <v>2.1974999999999998</v>
      </c>
      <c r="S63" s="163"/>
      <c r="T63" s="162">
        <v>1977</v>
      </c>
      <c r="U63" s="154">
        <f>VLOOKUP(T63,'Basisreihen Destatis 2023 B.''21'!$B$7:$I$95,3,FALSE)</f>
        <v>37.799999999999997</v>
      </c>
      <c r="V63" s="155"/>
      <c r="W63" s="155">
        <f t="shared" si="4"/>
        <v>37.799999999999997</v>
      </c>
      <c r="X63" s="155"/>
      <c r="Y63" s="155">
        <f>VLOOKUP(T63,'Basisreihen Destatis 2023 B.''21'!$K$7:$R$91,6,FALSE)</f>
        <v>74.599999999999994</v>
      </c>
      <c r="Z63" s="155">
        <f t="shared" si="70"/>
        <v>83.2</v>
      </c>
      <c r="AA63" s="155">
        <f>VLOOKUP(T63,'Basisreihen Destatis 2023 B.''21'!$B$7:$I$95,5,FALSE)</f>
        <v>50.2</v>
      </c>
      <c r="AB63" s="155"/>
      <c r="AC63" s="155">
        <f t="shared" si="6"/>
        <v>50.2</v>
      </c>
      <c r="AD63" s="156">
        <f t="shared" si="7"/>
        <v>49</v>
      </c>
      <c r="AE63" s="157">
        <f t="shared" si="23"/>
        <v>2.6326999999999998</v>
      </c>
      <c r="AG63" s="162">
        <v>1977</v>
      </c>
      <c r="AH63" s="154">
        <f>VLOOKUP(AG63,'Basisreihen Destatis 2023 B.''21'!$B$7:$I$95,3,FALSE)</f>
        <v>37.799999999999997</v>
      </c>
      <c r="AI63" s="155"/>
      <c r="AJ63" s="155">
        <f t="shared" si="8"/>
        <v>37.799999999999997</v>
      </c>
      <c r="AK63" s="155">
        <f>VLOOKUP(AG63,'Basisreihen Destatis 2023 B.''21'!$B$7:$I$95,6,FALSE)</f>
        <v>48.1</v>
      </c>
      <c r="AL63" s="155"/>
      <c r="AM63" s="155">
        <f t="shared" si="9"/>
        <v>48.1</v>
      </c>
      <c r="AN63" s="156">
        <f t="shared" si="10"/>
        <v>44.5</v>
      </c>
      <c r="AO63" s="157">
        <f t="shared" si="24"/>
        <v>2.8965999999999998</v>
      </c>
      <c r="AQ63" s="162">
        <v>1977</v>
      </c>
      <c r="AR63" s="154">
        <f>VLOOKUP(AQ63,'Basisreihen Destatis 2023 B.''21'!$B$7:$I$95,6,FALSE)</f>
        <v>48.1</v>
      </c>
      <c r="AS63" s="155"/>
      <c r="AT63" s="156">
        <f t="shared" si="11"/>
        <v>48.1</v>
      </c>
      <c r="AU63" s="157">
        <f t="shared" si="25"/>
        <v>2.7109999999999999</v>
      </c>
      <c r="AW63" s="399">
        <v>1977</v>
      </c>
      <c r="AX63" s="383">
        <f t="shared" si="26"/>
        <v>29.3</v>
      </c>
      <c r="AY63" s="400">
        <f>'Preisindizes Strom 2023 Bas.''15'!G63</f>
        <v>37.5</v>
      </c>
      <c r="AZ63" s="359">
        <f t="shared" si="27"/>
        <v>4.2704626334519435E-2</v>
      </c>
      <c r="BA63" s="359">
        <f t="shared" si="28"/>
        <v>4.1666666666666741E-2</v>
      </c>
      <c r="BB63" s="380">
        <f t="shared" si="29"/>
        <v>1.0379596678526948E-3</v>
      </c>
      <c r="BD63" s="399">
        <v>1977</v>
      </c>
      <c r="BE63" s="383">
        <f t="shared" si="30"/>
        <v>4.3345000000000002</v>
      </c>
      <c r="BF63" s="383">
        <f>'Preisindizes Strom 2023 Bas.''15'!H63</f>
        <v>4.3387000000000002</v>
      </c>
      <c r="BG63" s="359">
        <f t="shared" si="31"/>
        <v>4.2703887414926589E-2</v>
      </c>
      <c r="BH63" s="359">
        <f t="shared" si="32"/>
        <v>4.1648420033650657E-2</v>
      </c>
      <c r="BI63" s="360">
        <f t="shared" si="33"/>
        <v>1.0554673812759319E-3</v>
      </c>
      <c r="BJ63" s="446">
        <f t="shared" si="34"/>
        <v>-4.1999999999999815E-3</v>
      </c>
      <c r="BK63" s="380">
        <f t="shared" si="35"/>
        <v>-9.6803189895589004E-4</v>
      </c>
      <c r="BM63" s="399">
        <v>1977</v>
      </c>
      <c r="BN63" s="383">
        <f t="shared" si="71"/>
        <v>56.7</v>
      </c>
      <c r="BO63" s="383">
        <f>'Preisindizes Strom 2023 Bas.''15'!Q63</f>
        <v>65.7</v>
      </c>
      <c r="BP63" s="359">
        <f t="shared" si="36"/>
        <v>7.1047957371226378E-3</v>
      </c>
      <c r="BQ63" s="359">
        <f t="shared" si="37"/>
        <v>1.0769230769230864E-2</v>
      </c>
      <c r="BR63" s="380">
        <f t="shared" si="38"/>
        <v>-3.6644350321082264E-3</v>
      </c>
      <c r="BT63" s="399">
        <v>1977</v>
      </c>
      <c r="BU63" s="383">
        <f t="shared" si="72"/>
        <v>2.1974999999999998</v>
      </c>
      <c r="BV63" s="383">
        <f>'Preisindizes Strom 2023 Bas.''15'!R63</f>
        <v>2.2938000000000001</v>
      </c>
      <c r="BW63" s="359">
        <f t="shared" si="39"/>
        <v>7.0989761092150605E-3</v>
      </c>
      <c r="BX63" s="359">
        <f t="shared" si="40"/>
        <v>1.0768157642340181E-2</v>
      </c>
      <c r="BY63" s="359">
        <f t="shared" si="41"/>
        <v>-3.669181533125121E-3</v>
      </c>
      <c r="BZ63" s="444">
        <f t="shared" si="42"/>
        <v>-9.6300000000000274E-2</v>
      </c>
      <c r="CA63" s="380">
        <f t="shared" si="43"/>
        <v>-4.1982736071148441E-2</v>
      </c>
      <c r="CC63" s="399">
        <v>1977</v>
      </c>
      <c r="CD63" s="383">
        <f t="shared" si="73"/>
        <v>49</v>
      </c>
      <c r="CE63" s="383">
        <f>'Preisindizes Strom 2023 Bas.''15'!AD63</f>
        <v>57.5</v>
      </c>
      <c r="CF63" s="359">
        <f t="shared" si="44"/>
        <v>1.2396694214876103E-2</v>
      </c>
      <c r="CG63" s="359">
        <f t="shared" si="45"/>
        <v>1.4109347442680775E-2</v>
      </c>
      <c r="CH63" s="380">
        <f t="shared" si="46"/>
        <v>-1.7126532278046724E-3</v>
      </c>
      <c r="CJ63" s="399">
        <v>1977</v>
      </c>
      <c r="CK63" s="383">
        <f t="shared" si="74"/>
        <v>2.6326999999999998</v>
      </c>
      <c r="CL63" s="383">
        <f>'Preisindizes Strom 2023 Bas.''15'!AE63</f>
        <v>2.6783000000000001</v>
      </c>
      <c r="CM63" s="359">
        <f t="shared" si="47"/>
        <v>1.2382724959167479E-2</v>
      </c>
      <c r="CN63" s="359">
        <f t="shared" si="48"/>
        <v>1.4076093044095073E-2</v>
      </c>
      <c r="CO63" s="359">
        <f t="shared" si="49"/>
        <v>-1.6933680849275934E-3</v>
      </c>
      <c r="CP63" s="444">
        <f t="shared" si="50"/>
        <v>-4.5600000000000307E-2</v>
      </c>
      <c r="CQ63" s="380">
        <f t="shared" si="51"/>
        <v>-1.7025725273494441E-2</v>
      </c>
      <c r="CS63" s="399">
        <v>1977</v>
      </c>
      <c r="CT63" s="383">
        <f t="shared" si="75"/>
        <v>44.5</v>
      </c>
      <c r="CU63" s="383">
        <f>'Preisindizes Strom 2023 Bas.''15'!AN63</f>
        <v>52.2</v>
      </c>
      <c r="CV63" s="359">
        <f t="shared" si="52"/>
        <v>3.009259259259256E-2</v>
      </c>
      <c r="CW63" s="359">
        <f t="shared" si="53"/>
        <v>3.1620553359683834E-2</v>
      </c>
      <c r="CX63" s="380">
        <f t="shared" si="54"/>
        <v>-1.5279607670912743E-3</v>
      </c>
      <c r="CZ63" s="399">
        <v>1977</v>
      </c>
      <c r="DA63" s="383">
        <f t="shared" si="76"/>
        <v>2.8965999999999998</v>
      </c>
      <c r="DB63" s="383">
        <f>'Preisindizes Strom 2023 Bas.''15'!AO63</f>
        <v>2.9234</v>
      </c>
      <c r="DC63" s="359">
        <f t="shared" si="55"/>
        <v>3.0104260167092445E-2</v>
      </c>
      <c r="DD63" s="359">
        <f t="shared" si="56"/>
        <v>3.1607032906889154E-2</v>
      </c>
      <c r="DE63" s="359">
        <f t="shared" si="57"/>
        <v>-1.5027727397967094E-3</v>
      </c>
      <c r="DF63" s="444">
        <f t="shared" si="58"/>
        <v>-2.6800000000000157E-2</v>
      </c>
      <c r="DG63" s="380">
        <f t="shared" si="59"/>
        <v>-9.1674078128207714E-3</v>
      </c>
      <c r="DI63" s="421">
        <v>1977</v>
      </c>
      <c r="DJ63" s="390">
        <f t="shared" si="77"/>
        <v>48.1</v>
      </c>
      <c r="DK63" s="409">
        <f>'Preisindizes Strom 2023 Bas.''15'!AT63</f>
        <v>54.5</v>
      </c>
      <c r="DL63" s="411">
        <f t="shared" si="60"/>
        <v>2.7777777777777901E-2</v>
      </c>
      <c r="DM63" s="359">
        <f t="shared" si="61"/>
        <v>3.0245746691871522E-2</v>
      </c>
      <c r="DN63" s="404">
        <f t="shared" si="62"/>
        <v>-2.4679689140936212E-3</v>
      </c>
      <c r="DP63" s="421">
        <v>1977</v>
      </c>
      <c r="DQ63" s="390">
        <f t="shared" si="78"/>
        <v>2.7109999999999999</v>
      </c>
      <c r="DR63" s="409">
        <f>'Preisindizes Strom 2023 Bas.''15'!AU63</f>
        <v>2.7321</v>
      </c>
      <c r="DS63" s="411">
        <f t="shared" si="63"/>
        <v>2.7775728513463882E-2</v>
      </c>
      <c r="DT63" s="359">
        <f t="shared" si="64"/>
        <v>3.0233153984114969E-2</v>
      </c>
      <c r="DU63" s="404">
        <f t="shared" si="65"/>
        <v>-2.4574254706510867E-3</v>
      </c>
      <c r="DV63" s="414">
        <f t="shared" si="66"/>
        <v>-2.1100000000000119E-2</v>
      </c>
      <c r="DW63" s="458">
        <f t="shared" si="67"/>
        <v>-7.7229969620439265E-3</v>
      </c>
    </row>
    <row r="64" spans="1:127" x14ac:dyDescent="0.6">
      <c r="A64" s="233"/>
      <c r="B64" s="162">
        <v>1976</v>
      </c>
      <c r="C64" s="154">
        <f>VLOOKUP(B64,'Basisreihen Destatis 2023 B.''21'!$B$7:$I$95,2,FALSE)</f>
        <v>28.1</v>
      </c>
      <c r="D64" s="155"/>
      <c r="E64" s="155">
        <f t="shared" si="20"/>
        <v>28.1</v>
      </c>
      <c r="F64" s="155"/>
      <c r="G64" s="156">
        <f t="shared" si="68"/>
        <v>28.1</v>
      </c>
      <c r="H64" s="157">
        <f t="shared" si="21"/>
        <v>4.5195999999999996</v>
      </c>
      <c r="I64" s="163"/>
      <c r="J64" s="162">
        <v>1976</v>
      </c>
      <c r="K64" s="154">
        <f>VLOOKUP(J64,'Basisreihen Destatis 2023 B.''21'!$B$7:$I$95,3,FALSE)</f>
        <v>36.6</v>
      </c>
      <c r="L64" s="155"/>
      <c r="M64" s="155">
        <f t="shared" si="1"/>
        <v>36.6</v>
      </c>
      <c r="N64" s="155"/>
      <c r="O64" s="155">
        <f>VLOOKUP(J64,'Basisreihen Destatis 2023 B.''21'!$K$7:$R$91,5,FALSE)</f>
        <v>76.400000000000006</v>
      </c>
      <c r="P64" s="155">
        <f t="shared" si="69"/>
        <v>102.3</v>
      </c>
      <c r="Q64" s="156">
        <f t="shared" si="3"/>
        <v>56.3</v>
      </c>
      <c r="R64" s="157">
        <f t="shared" si="22"/>
        <v>2.2130999999999998</v>
      </c>
      <c r="S64" s="163"/>
      <c r="T64" s="162">
        <v>1976</v>
      </c>
      <c r="U64" s="154">
        <f>VLOOKUP(T64,'Basisreihen Destatis 2023 B.''21'!$B$7:$I$95,3,FALSE)</f>
        <v>36.6</v>
      </c>
      <c r="V64" s="155"/>
      <c r="W64" s="155">
        <f t="shared" si="4"/>
        <v>36.6</v>
      </c>
      <c r="X64" s="155"/>
      <c r="Y64" s="155">
        <f>VLOOKUP(T64,'Basisreihen Destatis 2023 B.''21'!$K$7:$R$91,6,FALSE)</f>
        <v>79.8</v>
      </c>
      <c r="Z64" s="155">
        <f t="shared" si="70"/>
        <v>89.1</v>
      </c>
      <c r="AA64" s="155">
        <f>VLOOKUP(T64,'Basisreihen Destatis 2023 B.''21'!$B$7:$I$95,5,FALSE)</f>
        <v>47.9</v>
      </c>
      <c r="AB64" s="155">
        <f>VLOOKUP(T64,'Basisreihen Destatis 2023 B.''21'!$K$7:$R$91,7,FALSE)</f>
        <v>60.8</v>
      </c>
      <c r="AC64" s="155">
        <f>ROUND(IF(AA64&gt;0,AA64,AB64*$AA$64/$AB$64),1)</f>
        <v>47.9</v>
      </c>
      <c r="AD64" s="156">
        <f t="shared" si="7"/>
        <v>48.4</v>
      </c>
      <c r="AE64" s="157">
        <f t="shared" si="23"/>
        <v>2.6652999999999998</v>
      </c>
      <c r="AG64" s="162">
        <v>1976</v>
      </c>
      <c r="AH64" s="154">
        <f>VLOOKUP(AG64,'Basisreihen Destatis 2023 B.''21'!$B$7:$I$95,3,FALSE)</f>
        <v>36.6</v>
      </c>
      <c r="AI64" s="155"/>
      <c r="AJ64" s="155">
        <f t="shared" si="8"/>
        <v>36.6</v>
      </c>
      <c r="AK64" s="155">
        <f>VLOOKUP(AG64,'Basisreihen Destatis 2023 B.''21'!$B$7:$I$95,6,FALSE)</f>
        <v>46.8</v>
      </c>
      <c r="AL64" s="155">
        <f>VLOOKUP(AG64,'Basisreihen Destatis 2023 B.''21'!$K$7:$R$91,8,FALSE)</f>
        <v>44.9</v>
      </c>
      <c r="AM64" s="155">
        <f>ROUND(IF(AK64&gt;0,AK64,AL64*$AK$64/$AL$64),1)</f>
        <v>46.8</v>
      </c>
      <c r="AN64" s="156">
        <f t="shared" si="10"/>
        <v>43.2</v>
      </c>
      <c r="AO64" s="157">
        <f t="shared" si="24"/>
        <v>2.9838</v>
      </c>
      <c r="AQ64" s="162">
        <v>1976</v>
      </c>
      <c r="AR64" s="154">
        <f>VLOOKUP(AQ64,'Basisreihen Destatis 2023 B.''21'!$B$7:$I$95,6,FALSE)</f>
        <v>46.8</v>
      </c>
      <c r="AS64" s="155">
        <f>VLOOKUP(AQ64,'Basisreihen Destatis 2023 B.''21'!$K$7:$R$91,8,FALSE)</f>
        <v>44.9</v>
      </c>
      <c r="AT64" s="156">
        <f>ROUND(IF(AR64&gt;0,AR64,AS64*$AR$64/$AS$64),1)</f>
        <v>46.8</v>
      </c>
      <c r="AU64" s="157">
        <f t="shared" si="25"/>
        <v>2.7863000000000002</v>
      </c>
      <c r="AW64" s="399">
        <v>1976</v>
      </c>
      <c r="AX64" s="383">
        <f t="shared" si="26"/>
        <v>28.1</v>
      </c>
      <c r="AY64" s="400">
        <f>'Preisindizes Strom 2023 Bas.''15'!G64</f>
        <v>36</v>
      </c>
      <c r="AZ64" s="359">
        <f t="shared" si="27"/>
        <v>3.6900369003689981E-2</v>
      </c>
      <c r="BA64" s="359">
        <f t="shared" si="28"/>
        <v>3.7463976945244948E-2</v>
      </c>
      <c r="BB64" s="380">
        <f t="shared" si="29"/>
        <v>-5.6360794155496663E-4</v>
      </c>
      <c r="BD64" s="399">
        <v>1976</v>
      </c>
      <c r="BE64" s="383">
        <f t="shared" si="30"/>
        <v>4.5195999999999996</v>
      </c>
      <c r="BF64" s="383">
        <f>'Preisindizes Strom 2023 Bas.''15'!H64</f>
        <v>4.5194000000000001</v>
      </c>
      <c r="BG64" s="359">
        <f t="shared" si="31"/>
        <v>3.6883795026108723E-2</v>
      </c>
      <c r="BH64" s="359">
        <f t="shared" si="32"/>
        <v>3.7482851705978648E-2</v>
      </c>
      <c r="BI64" s="360">
        <f t="shared" si="33"/>
        <v>-5.9905667986992484E-4</v>
      </c>
      <c r="BJ64" s="446">
        <f t="shared" si="34"/>
        <v>1.9999999999953388E-4</v>
      </c>
      <c r="BK64" s="380">
        <f t="shared" si="35"/>
        <v>4.425366199045655E-5</v>
      </c>
      <c r="BM64" s="399">
        <v>1976</v>
      </c>
      <c r="BN64" s="383">
        <f t="shared" si="71"/>
        <v>56.3</v>
      </c>
      <c r="BO64" s="383">
        <f>'Preisindizes Strom 2023 Bas.''15'!Q64</f>
        <v>65</v>
      </c>
      <c r="BP64" s="359">
        <f t="shared" si="36"/>
        <v>2.3636363636363678E-2</v>
      </c>
      <c r="BQ64" s="359">
        <f t="shared" si="37"/>
        <v>2.3622047244094446E-2</v>
      </c>
      <c r="BR64" s="380">
        <f t="shared" si="38"/>
        <v>1.4316392269231315E-5</v>
      </c>
      <c r="BT64" s="399">
        <v>1976</v>
      </c>
      <c r="BU64" s="383">
        <f t="shared" si="72"/>
        <v>2.2130999999999998</v>
      </c>
      <c r="BV64" s="383">
        <f>'Preisindizes Strom 2023 Bas.''15'!R64</f>
        <v>2.3184999999999998</v>
      </c>
      <c r="BW64" s="359">
        <f t="shared" si="39"/>
        <v>2.3677194885002972E-2</v>
      </c>
      <c r="BX64" s="359">
        <f t="shared" si="40"/>
        <v>2.3592840198404241E-2</v>
      </c>
      <c r="BY64" s="359">
        <f t="shared" si="41"/>
        <v>8.4354686598731021E-5</v>
      </c>
      <c r="BZ64" s="444">
        <f t="shared" si="42"/>
        <v>-0.10539999999999994</v>
      </c>
      <c r="CA64" s="380">
        <f t="shared" si="43"/>
        <v>-4.5460427000215686E-2</v>
      </c>
      <c r="CC64" s="399">
        <v>1976</v>
      </c>
      <c r="CD64" s="383">
        <f t="shared" si="73"/>
        <v>48.4</v>
      </c>
      <c r="CE64" s="383">
        <f>'Preisindizes Strom 2023 Bas.''15'!AD64</f>
        <v>56.7</v>
      </c>
      <c r="CF64" s="359">
        <f t="shared" si="44"/>
        <v>3.4188034188034289E-2</v>
      </c>
      <c r="CG64" s="359">
        <f t="shared" si="45"/>
        <v>3.4671532846715536E-2</v>
      </c>
      <c r="CH64" s="380">
        <f t="shared" si="46"/>
        <v>-4.8349865868124731E-4</v>
      </c>
      <c r="CJ64" s="399">
        <v>1976</v>
      </c>
      <c r="CK64" s="383">
        <f t="shared" si="74"/>
        <v>2.6652999999999998</v>
      </c>
      <c r="CL64" s="383">
        <f>'Preisindizes Strom 2023 Bas.''15'!AE64</f>
        <v>2.7160000000000002</v>
      </c>
      <c r="CM64" s="359">
        <f t="shared" si="47"/>
        <v>3.4180017258845341E-2</v>
      </c>
      <c r="CN64" s="359">
        <f t="shared" si="48"/>
        <v>3.4683357879234045E-2</v>
      </c>
      <c r="CO64" s="359">
        <f t="shared" si="49"/>
        <v>-5.0334062038870364E-4</v>
      </c>
      <c r="CP64" s="444">
        <f t="shared" si="50"/>
        <v>-5.0700000000000411E-2</v>
      </c>
      <c r="CQ64" s="380">
        <f t="shared" si="51"/>
        <v>-1.8667157584683514E-2</v>
      </c>
      <c r="CS64" s="399">
        <v>1976</v>
      </c>
      <c r="CT64" s="383">
        <f t="shared" si="75"/>
        <v>43.2</v>
      </c>
      <c r="CU64" s="383">
        <f>'Preisindizes Strom 2023 Bas.''15'!AN64</f>
        <v>50.6</v>
      </c>
      <c r="CV64" s="359">
        <f t="shared" si="52"/>
        <v>3.3492822966507241E-2</v>
      </c>
      <c r="CW64" s="359">
        <f t="shared" si="53"/>
        <v>3.2653061224489743E-2</v>
      </c>
      <c r="CX64" s="380">
        <f t="shared" si="54"/>
        <v>8.3976174201749743E-4</v>
      </c>
      <c r="CZ64" s="399">
        <v>1976</v>
      </c>
      <c r="DA64" s="383">
        <f t="shared" si="76"/>
        <v>2.9838</v>
      </c>
      <c r="DB64" s="383">
        <f>'Preisindizes Strom 2023 Bas.''15'!AO64</f>
        <v>3.0158</v>
      </c>
      <c r="DC64" s="359">
        <f t="shared" si="55"/>
        <v>3.3480796300020099E-2</v>
      </c>
      <c r="DD64" s="359">
        <f t="shared" si="56"/>
        <v>3.2661317063465756E-2</v>
      </c>
      <c r="DE64" s="359">
        <f t="shared" si="57"/>
        <v>8.1947923655434352E-4</v>
      </c>
      <c r="DF64" s="444">
        <f t="shared" si="58"/>
        <v>-3.2000000000000028E-2</v>
      </c>
      <c r="DG64" s="380">
        <f t="shared" si="59"/>
        <v>-1.0610783208435559E-2</v>
      </c>
      <c r="DI64" s="421">
        <v>1976</v>
      </c>
      <c r="DJ64" s="390">
        <f t="shared" si="77"/>
        <v>46.8</v>
      </c>
      <c r="DK64" s="409">
        <f>'Preisindizes Strom 2023 Bas.''15'!AT64</f>
        <v>52.9</v>
      </c>
      <c r="DL64" s="411">
        <f t="shared" si="60"/>
        <v>3.7694013303769314E-2</v>
      </c>
      <c r="DM64" s="359">
        <f t="shared" si="61"/>
        <v>3.7254901960784181E-2</v>
      </c>
      <c r="DN64" s="404">
        <f t="shared" si="62"/>
        <v>4.3911134298513232E-4</v>
      </c>
      <c r="DP64" s="421">
        <v>1976</v>
      </c>
      <c r="DQ64" s="390">
        <f t="shared" si="78"/>
        <v>2.7863000000000002</v>
      </c>
      <c r="DR64" s="409">
        <f>'Preisindizes Strom 2023 Bas.''15'!AU64</f>
        <v>2.8147000000000002</v>
      </c>
      <c r="DS64" s="411">
        <f t="shared" si="63"/>
        <v>3.7720274198758119E-2</v>
      </c>
      <c r="DT64" s="359">
        <f t="shared" si="64"/>
        <v>3.7268625430774138E-2</v>
      </c>
      <c r="DU64" s="404">
        <f t="shared" si="65"/>
        <v>4.516487679839809E-4</v>
      </c>
      <c r="DV64" s="414">
        <f t="shared" si="66"/>
        <v>-2.8399999999999981E-2</v>
      </c>
      <c r="DW64" s="458">
        <f t="shared" si="67"/>
        <v>-1.0089885245319175E-2</v>
      </c>
    </row>
    <row r="65" spans="1:127" x14ac:dyDescent="0.6">
      <c r="A65" s="233"/>
      <c r="B65" s="162">
        <v>1975</v>
      </c>
      <c r="C65" s="154">
        <f>VLOOKUP(B65,'Basisreihen Destatis 2023 B.''21'!$B$7:$I$95,2,FALSE)</f>
        <v>27.1</v>
      </c>
      <c r="D65" s="155"/>
      <c r="E65" s="155">
        <f t="shared" si="20"/>
        <v>27.1</v>
      </c>
      <c r="F65" s="155"/>
      <c r="G65" s="156">
        <f t="shared" si="68"/>
        <v>27.1</v>
      </c>
      <c r="H65" s="157">
        <f t="shared" si="21"/>
        <v>4.6863000000000001</v>
      </c>
      <c r="I65" s="163"/>
      <c r="J65" s="162">
        <v>1975</v>
      </c>
      <c r="K65" s="154">
        <f>VLOOKUP(J65,'Basisreihen Destatis 2023 B.''21'!$B$7:$I$95,3,FALSE)</f>
        <v>35.799999999999997</v>
      </c>
      <c r="L65" s="155"/>
      <c r="M65" s="155">
        <f t="shared" si="1"/>
        <v>35.799999999999997</v>
      </c>
      <c r="N65" s="155"/>
      <c r="O65" s="155">
        <f>VLOOKUP(J65,'Basisreihen Destatis 2023 B.''21'!$K$7:$R$91,5,FALSE)</f>
        <v>74.5</v>
      </c>
      <c r="P65" s="155">
        <f t="shared" si="69"/>
        <v>99.7</v>
      </c>
      <c r="Q65" s="156">
        <f t="shared" si="3"/>
        <v>55</v>
      </c>
      <c r="R65" s="157">
        <f t="shared" si="22"/>
        <v>2.2654999999999998</v>
      </c>
      <c r="S65" s="163"/>
      <c r="T65" s="162">
        <v>1975</v>
      </c>
      <c r="U65" s="154">
        <f>VLOOKUP(T65,'Basisreihen Destatis 2023 B.''21'!$B$7:$I$95,3,FALSE)</f>
        <v>35.799999999999997</v>
      </c>
      <c r="V65" s="155"/>
      <c r="W65" s="155">
        <f t="shared" si="4"/>
        <v>35.799999999999997</v>
      </c>
      <c r="X65" s="155"/>
      <c r="Y65" s="155">
        <f>VLOOKUP(T65,'Basisreihen Destatis 2023 B.''21'!$K$7:$R$91,6,FALSE)</f>
        <v>75.8</v>
      </c>
      <c r="Z65" s="155">
        <f t="shared" si="70"/>
        <v>84.6</v>
      </c>
      <c r="AA65" s="155"/>
      <c r="AB65" s="155">
        <f>VLOOKUP(T65,'Basisreihen Destatis 2023 B.''21'!$K$7:$R$91,7,FALSE)</f>
        <v>58.6</v>
      </c>
      <c r="AC65" s="155">
        <f>ROUND(IF(AA65&gt;0,AA65,AB65*$AA$64/$AB$64),1)</f>
        <v>46.2</v>
      </c>
      <c r="AD65" s="156">
        <f t="shared" si="7"/>
        <v>46.8</v>
      </c>
      <c r="AE65" s="157">
        <f t="shared" si="23"/>
        <v>2.7564000000000002</v>
      </c>
      <c r="AG65" s="162">
        <v>1975</v>
      </c>
      <c r="AH65" s="154">
        <f>VLOOKUP(AG65,'Basisreihen Destatis 2023 B.''21'!$B$7:$I$95,3,FALSE)</f>
        <v>35.799999999999997</v>
      </c>
      <c r="AI65" s="155"/>
      <c r="AJ65" s="155">
        <f t="shared" si="8"/>
        <v>35.799999999999997</v>
      </c>
      <c r="AK65" s="155"/>
      <c r="AL65" s="155">
        <f>VLOOKUP(AG65,'Basisreihen Destatis 2023 B.''21'!$K$7:$R$91,8,FALSE)</f>
        <v>43.3</v>
      </c>
      <c r="AM65" s="155">
        <f>ROUND(IF(AK65&gt;0,AK65,AL65*$AK$64/$AL$64),1)</f>
        <v>45.1</v>
      </c>
      <c r="AN65" s="156">
        <f>ROUND(0.35*AJ65+0.65*AM65,1)</f>
        <v>41.8</v>
      </c>
      <c r="AO65" s="157">
        <f t="shared" si="24"/>
        <v>3.0836999999999999</v>
      </c>
      <c r="AQ65" s="162">
        <v>1975</v>
      </c>
      <c r="AR65" s="154"/>
      <c r="AS65" s="155">
        <f>VLOOKUP(AQ65,'Basisreihen Destatis 2023 B.''21'!$K$7:$R$91,8,FALSE)</f>
        <v>43.3</v>
      </c>
      <c r="AT65" s="156">
        <f t="shared" ref="AT65:AT90" si="79">ROUND(IF(AR65&gt;0,AR65,AS65*$AR$64/$AS$64),1)</f>
        <v>45.1</v>
      </c>
      <c r="AU65" s="157">
        <f t="shared" si="25"/>
        <v>2.8914</v>
      </c>
      <c r="AW65" s="399">
        <v>1975</v>
      </c>
      <c r="AX65" s="383">
        <f t="shared" si="26"/>
        <v>27.1</v>
      </c>
      <c r="AY65" s="400">
        <f>'Preisindizes Strom 2023 Bas.''15'!G65</f>
        <v>34.700000000000003</v>
      </c>
      <c r="AZ65" s="359">
        <f t="shared" si="27"/>
        <v>2.6515151515151603E-2</v>
      </c>
      <c r="BA65" s="359">
        <f t="shared" si="28"/>
        <v>2.662721893491149E-2</v>
      </c>
      <c r="BB65" s="380">
        <f t="shared" si="29"/>
        <v>-1.1206741975988699E-4</v>
      </c>
      <c r="BD65" s="399">
        <v>1975</v>
      </c>
      <c r="BE65" s="383">
        <f t="shared" si="30"/>
        <v>4.6863000000000001</v>
      </c>
      <c r="BF65" s="383">
        <f>'Preisindizes Strom 2023 Bas.''15'!H65</f>
        <v>4.6887999999999996</v>
      </c>
      <c r="BG65" s="359">
        <f t="shared" si="31"/>
        <v>2.6524123508951503E-2</v>
      </c>
      <c r="BH65" s="359">
        <f t="shared" si="32"/>
        <v>2.6616618324518004E-2</v>
      </c>
      <c r="BI65" s="360">
        <f t="shared" si="33"/>
        <v>-9.2494815566501742E-5</v>
      </c>
      <c r="BJ65" s="446">
        <f t="shared" si="34"/>
        <v>-2.4999999999995026E-3</v>
      </c>
      <c r="BK65" s="380">
        <f t="shared" si="35"/>
        <v>-5.3318546323144478E-4</v>
      </c>
      <c r="BM65" s="399">
        <v>1975</v>
      </c>
      <c r="BN65" s="383">
        <f t="shared" si="71"/>
        <v>55</v>
      </c>
      <c r="BO65" s="383">
        <f>'Preisindizes Strom 2023 Bas.''15'!Q65</f>
        <v>63.5</v>
      </c>
      <c r="BP65" s="359">
        <f t="shared" si="36"/>
        <v>-5.1724137931034475E-2</v>
      </c>
      <c r="BQ65" s="359">
        <f t="shared" si="37"/>
        <v>-4.7976011994003032E-2</v>
      </c>
      <c r="BR65" s="380">
        <f t="shared" si="38"/>
        <v>-3.7481259370314435E-3</v>
      </c>
      <c r="BT65" s="399">
        <v>1975</v>
      </c>
      <c r="BU65" s="383">
        <f t="shared" si="72"/>
        <v>2.2654999999999998</v>
      </c>
      <c r="BV65" s="383">
        <f>'Preisindizes Strom 2023 Bas.''15'!R65</f>
        <v>2.3732000000000002</v>
      </c>
      <c r="BW65" s="359">
        <f t="shared" si="39"/>
        <v>-5.1732509379827873E-2</v>
      </c>
      <c r="BX65" s="359">
        <f t="shared" si="40"/>
        <v>-4.7952132142255355E-2</v>
      </c>
      <c r="BY65" s="359">
        <f t="shared" si="41"/>
        <v>-3.7803772375725186E-3</v>
      </c>
      <c r="BZ65" s="444">
        <f t="shared" si="42"/>
        <v>-0.10770000000000035</v>
      </c>
      <c r="CA65" s="380">
        <f t="shared" si="43"/>
        <v>-4.5381763020394539E-2</v>
      </c>
      <c r="CC65" s="399">
        <v>1975</v>
      </c>
      <c r="CD65" s="383">
        <f t="shared" si="73"/>
        <v>46.8</v>
      </c>
      <c r="CE65" s="383">
        <f>'Preisindizes Strom 2023 Bas.''15'!AD65</f>
        <v>54.8</v>
      </c>
      <c r="CF65" s="359">
        <f t="shared" si="44"/>
        <v>-4.4897959183673564E-2</v>
      </c>
      <c r="CG65" s="359">
        <f t="shared" si="45"/>
        <v>-4.028021015761829E-2</v>
      </c>
      <c r="CH65" s="380">
        <f t="shared" si="46"/>
        <v>-4.6177490260552734E-3</v>
      </c>
      <c r="CJ65" s="399">
        <v>1975</v>
      </c>
      <c r="CK65" s="383">
        <f t="shared" si="74"/>
        <v>2.7564000000000002</v>
      </c>
      <c r="CL65" s="383">
        <f>'Preisindizes Strom 2023 Bas.''15'!AE65</f>
        <v>2.8102</v>
      </c>
      <c r="CM65" s="359">
        <f t="shared" si="47"/>
        <v>-4.4877376287911885E-2</v>
      </c>
      <c r="CN65" s="359">
        <f t="shared" si="48"/>
        <v>-4.0281830474699243E-2</v>
      </c>
      <c r="CO65" s="359">
        <f t="shared" si="49"/>
        <v>-4.5955458132126425E-3</v>
      </c>
      <c r="CP65" s="444">
        <f t="shared" si="50"/>
        <v>-5.3799999999999848E-2</v>
      </c>
      <c r="CQ65" s="380">
        <f t="shared" si="51"/>
        <v>-1.9144544872251035E-2</v>
      </c>
      <c r="CS65" s="399">
        <v>1975</v>
      </c>
      <c r="CT65" s="383">
        <f t="shared" si="75"/>
        <v>41.8</v>
      </c>
      <c r="CU65" s="383">
        <f>'Preisindizes Strom 2023 Bas.''15'!AN65</f>
        <v>49</v>
      </c>
      <c r="CV65" s="359">
        <f t="shared" si="52"/>
        <v>3.4653465346534684E-2</v>
      </c>
      <c r="CW65" s="359">
        <f t="shared" si="53"/>
        <v>3.5940803382663811E-2</v>
      </c>
      <c r="CX65" s="380">
        <f t="shared" si="54"/>
        <v>-1.2873380361291265E-3</v>
      </c>
      <c r="CZ65" s="399">
        <v>1975</v>
      </c>
      <c r="DA65" s="383">
        <f t="shared" si="76"/>
        <v>3.0836999999999999</v>
      </c>
      <c r="DB65" s="383">
        <f>'Preisindizes Strom 2023 Bas.''15'!AO65</f>
        <v>3.1143000000000001</v>
      </c>
      <c r="DC65" s="359">
        <f t="shared" si="55"/>
        <v>3.4666147809449654E-2</v>
      </c>
      <c r="DD65" s="359">
        <f t="shared" si="56"/>
        <v>3.5931027839321894E-2</v>
      </c>
      <c r="DE65" s="359">
        <f t="shared" si="57"/>
        <v>-1.2648800298722396E-3</v>
      </c>
      <c r="DF65" s="444">
        <f t="shared" si="58"/>
        <v>-3.0600000000000183E-2</v>
      </c>
      <c r="DG65" s="380">
        <f t="shared" si="59"/>
        <v>-9.825643001637685E-3</v>
      </c>
      <c r="DI65" s="421">
        <v>1975</v>
      </c>
      <c r="DJ65" s="390">
        <f t="shared" si="77"/>
        <v>45.1</v>
      </c>
      <c r="DK65" s="409">
        <f>'Preisindizes Strom 2023 Bas.''15'!AT65</f>
        <v>51</v>
      </c>
      <c r="DL65" s="411">
        <f t="shared" si="60"/>
        <v>4.3981481481481399E-2</v>
      </c>
      <c r="DM65" s="359">
        <f t="shared" si="61"/>
        <v>4.508196721311486E-2</v>
      </c>
      <c r="DN65" s="404">
        <f t="shared" si="62"/>
        <v>-1.1004857316334604E-3</v>
      </c>
      <c r="DP65" s="421">
        <v>1975</v>
      </c>
      <c r="DQ65" s="390">
        <f t="shared" si="78"/>
        <v>2.8914</v>
      </c>
      <c r="DR65" s="409">
        <f>'Preisindizes Strom 2023 Bas.''15'!AU65</f>
        <v>2.9196</v>
      </c>
      <c r="DS65" s="411">
        <f t="shared" si="63"/>
        <v>4.3957944248461001E-2</v>
      </c>
      <c r="DT65" s="359">
        <f t="shared" si="64"/>
        <v>4.5074667762707188E-2</v>
      </c>
      <c r="DU65" s="404">
        <f t="shared" si="65"/>
        <v>-1.1167235142461873E-3</v>
      </c>
      <c r="DV65" s="414">
        <f t="shared" si="66"/>
        <v>-2.8200000000000003E-2</v>
      </c>
      <c r="DW65" s="458">
        <f t="shared" si="67"/>
        <v>-9.6588573777229847E-3</v>
      </c>
    </row>
    <row r="66" spans="1:127" x14ac:dyDescent="0.6">
      <c r="A66" s="233"/>
      <c r="B66" s="162">
        <v>1974</v>
      </c>
      <c r="C66" s="154">
        <f>VLOOKUP(B66,'Basisreihen Destatis 2023 B.''21'!$B$7:$I$95,2,FALSE)</f>
        <v>26.4</v>
      </c>
      <c r="D66" s="155"/>
      <c r="E66" s="155">
        <f>ROUND(IF(C66&gt;0,C66,D66*$C$72/$D$72),1)</f>
        <v>26.4</v>
      </c>
      <c r="F66" s="155"/>
      <c r="G66" s="156">
        <f t="shared" si="68"/>
        <v>26.4</v>
      </c>
      <c r="H66" s="157">
        <f t="shared" si="21"/>
        <v>4.8106</v>
      </c>
      <c r="I66" s="163"/>
      <c r="J66" s="162">
        <v>1974</v>
      </c>
      <c r="K66" s="154">
        <f>VLOOKUP(J66,'Basisreihen Destatis 2023 B.''21'!$B$7:$I$95,3,FALSE)</f>
        <v>35.200000000000003</v>
      </c>
      <c r="L66" s="155"/>
      <c r="M66" s="155">
        <f t="shared" si="1"/>
        <v>35.200000000000003</v>
      </c>
      <c r="N66" s="155"/>
      <c r="O66" s="155">
        <f>VLOOKUP(J66,'Basisreihen Destatis 2023 B.''21'!$K$7:$R$91,5,FALSE)</f>
        <v>83.1</v>
      </c>
      <c r="P66" s="155">
        <f t="shared" si="69"/>
        <v>111.2</v>
      </c>
      <c r="Q66" s="156">
        <f t="shared" si="3"/>
        <v>58</v>
      </c>
      <c r="R66" s="157">
        <f t="shared" si="22"/>
        <v>2.1482999999999999</v>
      </c>
      <c r="S66" s="163"/>
      <c r="T66" s="162">
        <v>1974</v>
      </c>
      <c r="U66" s="154">
        <f>VLOOKUP(T66,'Basisreihen Destatis 2023 B.''21'!$B$7:$I$95,3,FALSE)</f>
        <v>35.200000000000003</v>
      </c>
      <c r="V66" s="155"/>
      <c r="W66" s="155">
        <f t="shared" si="4"/>
        <v>35.200000000000003</v>
      </c>
      <c r="X66" s="155"/>
      <c r="Y66" s="155">
        <f>VLOOKUP(T66,'Basisreihen Destatis 2023 B.''21'!$K$7:$R$91,6,FALSE)</f>
        <v>97.3</v>
      </c>
      <c r="Z66" s="155">
        <f t="shared" si="70"/>
        <v>108.6</v>
      </c>
      <c r="AA66" s="155"/>
      <c r="AB66" s="155">
        <f>VLOOKUP(T66,'Basisreihen Destatis 2023 B.''21'!$K$7:$R$91,7,FALSE)</f>
        <v>55</v>
      </c>
      <c r="AC66" s="155">
        <f>ROUND(IF(AA66&gt;0,AA66,AB66*$AA$64/$AB$64),1)</f>
        <v>43.3</v>
      </c>
      <c r="AD66" s="156">
        <f t="shared" si="7"/>
        <v>49</v>
      </c>
      <c r="AE66" s="157">
        <f t="shared" si="23"/>
        <v>2.6326999999999998</v>
      </c>
      <c r="AG66" s="162">
        <v>1974</v>
      </c>
      <c r="AH66" s="154">
        <f>VLOOKUP(AG66,'Basisreihen Destatis 2023 B.''21'!$B$7:$I$95,3,FALSE)</f>
        <v>35.200000000000003</v>
      </c>
      <c r="AI66" s="155"/>
      <c r="AJ66" s="155">
        <f t="shared" si="8"/>
        <v>35.200000000000003</v>
      </c>
      <c r="AK66" s="155"/>
      <c r="AL66" s="155">
        <f>VLOOKUP(AG66,'Basisreihen Destatis 2023 B.''21'!$K$7:$R$91,8,FALSE)</f>
        <v>41.4</v>
      </c>
      <c r="AM66" s="155">
        <f>ROUND(IF(AK66&gt;0,AK66,AL66*$AK$64/$AL$64),1)</f>
        <v>43.2</v>
      </c>
      <c r="AN66" s="156">
        <f t="shared" si="10"/>
        <v>40.4</v>
      </c>
      <c r="AO66" s="157">
        <f t="shared" si="24"/>
        <v>3.1905999999999999</v>
      </c>
      <c r="AQ66" s="162">
        <v>1974</v>
      </c>
      <c r="AR66" s="154"/>
      <c r="AS66" s="155">
        <f>VLOOKUP(AQ66,'Basisreihen Destatis 2023 B.''21'!$K$7:$R$91,8,FALSE)</f>
        <v>41.4</v>
      </c>
      <c r="AT66" s="156">
        <f t="shared" si="79"/>
        <v>43.2</v>
      </c>
      <c r="AU66" s="157">
        <f t="shared" si="25"/>
        <v>3.0185</v>
      </c>
      <c r="AW66" s="399">
        <v>1974</v>
      </c>
      <c r="AX66" s="383">
        <f t="shared" si="26"/>
        <v>26.4</v>
      </c>
      <c r="AY66" s="400">
        <f>'Preisindizes Strom 2023 Bas.''15'!G66</f>
        <v>33.799999999999997</v>
      </c>
      <c r="AZ66" s="359">
        <f t="shared" si="27"/>
        <v>6.024096385542177E-2</v>
      </c>
      <c r="BA66" s="359">
        <f t="shared" si="28"/>
        <v>5.9561128526645746E-2</v>
      </c>
      <c r="BB66" s="380">
        <f t="shared" si="29"/>
        <v>6.7983532877602393E-4</v>
      </c>
      <c r="BD66" s="399">
        <v>1974</v>
      </c>
      <c r="BE66" s="383">
        <f t="shared" si="30"/>
        <v>4.8106</v>
      </c>
      <c r="BF66" s="383">
        <f>'Preisindizes Strom 2023 Bas.''15'!H66</f>
        <v>4.8136000000000001</v>
      </c>
      <c r="BG66" s="359">
        <f t="shared" si="31"/>
        <v>6.0241965659169283E-2</v>
      </c>
      <c r="BH66" s="359">
        <f t="shared" si="32"/>
        <v>5.9560412165530874E-2</v>
      </c>
      <c r="BI66" s="360">
        <f t="shared" si="33"/>
        <v>6.8155349363840934E-4</v>
      </c>
      <c r="BJ66" s="446">
        <f t="shared" si="34"/>
        <v>-3.0000000000001137E-3</v>
      </c>
      <c r="BK66" s="380">
        <f t="shared" si="35"/>
        <v>-6.2323416985210489E-4</v>
      </c>
      <c r="BM66" s="399">
        <v>1974</v>
      </c>
      <c r="BN66" s="383">
        <f t="shared" si="71"/>
        <v>58</v>
      </c>
      <c r="BO66" s="383">
        <f>'Preisindizes Strom 2023 Bas.''15'!Q66</f>
        <v>66.7</v>
      </c>
      <c r="BP66" s="359">
        <f t="shared" si="36"/>
        <v>6.0329067641681888E-2</v>
      </c>
      <c r="BQ66" s="359">
        <f t="shared" si="37"/>
        <v>6.210191082802563E-2</v>
      </c>
      <c r="BR66" s="380">
        <f t="shared" si="38"/>
        <v>-1.7728431863437422E-3</v>
      </c>
      <c r="BT66" s="399">
        <v>1974</v>
      </c>
      <c r="BU66" s="383">
        <f t="shared" si="72"/>
        <v>2.1482999999999999</v>
      </c>
      <c r="BV66" s="383">
        <f>'Preisindizes Strom 2023 Bas.''15'!R66</f>
        <v>2.2593999999999999</v>
      </c>
      <c r="BW66" s="359">
        <f t="shared" si="39"/>
        <v>6.0326770004189401E-2</v>
      </c>
      <c r="BX66" s="359">
        <f t="shared" si="40"/>
        <v>6.2096131716385061E-2</v>
      </c>
      <c r="BY66" s="359">
        <f t="shared" si="41"/>
        <v>-1.7693617121956606E-3</v>
      </c>
      <c r="BZ66" s="444">
        <f t="shared" si="42"/>
        <v>-0.11109999999999998</v>
      </c>
      <c r="CA66" s="380">
        <f t="shared" si="43"/>
        <v>-4.9172346640701026E-2</v>
      </c>
      <c r="CC66" s="399">
        <v>1974</v>
      </c>
      <c r="CD66" s="383">
        <f t="shared" si="73"/>
        <v>49</v>
      </c>
      <c r="CE66" s="383">
        <f>'Preisindizes Strom 2023 Bas.''15'!AD66</f>
        <v>57.1</v>
      </c>
      <c r="CF66" s="359">
        <f t="shared" si="44"/>
        <v>6.7538126361655904E-2</v>
      </c>
      <c r="CG66" s="359">
        <f t="shared" si="45"/>
        <v>6.9288389513108672E-2</v>
      </c>
      <c r="CH66" s="380">
        <f t="shared" si="46"/>
        <v>-1.7502631514527689E-3</v>
      </c>
      <c r="CJ66" s="399">
        <v>1974</v>
      </c>
      <c r="CK66" s="383">
        <f t="shared" si="74"/>
        <v>2.6326999999999998</v>
      </c>
      <c r="CL66" s="383">
        <f>'Preisindizes Strom 2023 Bas.''15'!AE66</f>
        <v>2.6970000000000001</v>
      </c>
      <c r="CM66" s="359">
        <f t="shared" si="47"/>
        <v>6.7535229992023549E-2</v>
      </c>
      <c r="CN66" s="359">
        <f t="shared" si="48"/>
        <v>6.9299221357063345E-2</v>
      </c>
      <c r="CO66" s="359">
        <f t="shared" si="49"/>
        <v>-1.7639913650397965E-3</v>
      </c>
      <c r="CP66" s="444">
        <f t="shared" si="50"/>
        <v>-6.4300000000000246E-2</v>
      </c>
      <c r="CQ66" s="380">
        <f t="shared" si="51"/>
        <v>-2.3841305153874726E-2</v>
      </c>
      <c r="CS66" s="399">
        <v>1974</v>
      </c>
      <c r="CT66" s="383">
        <f t="shared" si="75"/>
        <v>40.4</v>
      </c>
      <c r="CU66" s="383">
        <f>'Preisindizes Strom 2023 Bas.''15'!AN66</f>
        <v>47.3</v>
      </c>
      <c r="CV66" s="359">
        <f t="shared" si="52"/>
        <v>0.112947658402204</v>
      </c>
      <c r="CW66" s="359">
        <f t="shared" si="53"/>
        <v>0.1129411764705881</v>
      </c>
      <c r="CX66" s="380">
        <f t="shared" si="54"/>
        <v>6.4819316158981621E-6</v>
      </c>
      <c r="CZ66" s="399">
        <v>1974</v>
      </c>
      <c r="DA66" s="383">
        <f t="shared" si="76"/>
        <v>3.1905999999999999</v>
      </c>
      <c r="DB66" s="383">
        <f>'Preisindizes Strom 2023 Bas.''15'!AO66</f>
        <v>3.2262</v>
      </c>
      <c r="DC66" s="359">
        <f t="shared" si="55"/>
        <v>0.11295681063122931</v>
      </c>
      <c r="DD66" s="359">
        <f t="shared" si="56"/>
        <v>0.11295022007315092</v>
      </c>
      <c r="DE66" s="359">
        <f t="shared" si="57"/>
        <v>6.5905580783898188E-6</v>
      </c>
      <c r="DF66" s="444">
        <f t="shared" si="58"/>
        <v>-3.5600000000000076E-2</v>
      </c>
      <c r="DG66" s="380">
        <f t="shared" si="59"/>
        <v>-1.1034653772239778E-2</v>
      </c>
      <c r="DI66" s="421">
        <v>1974</v>
      </c>
      <c r="DJ66" s="390">
        <f t="shared" si="77"/>
        <v>43.2</v>
      </c>
      <c r="DK66" s="409">
        <f>'Preisindizes Strom 2023 Bas.''15'!AT66</f>
        <v>48.8</v>
      </c>
      <c r="DL66" s="411">
        <f t="shared" si="60"/>
        <v>0.13684210526315788</v>
      </c>
      <c r="DM66" s="359">
        <f t="shared" si="61"/>
        <v>0.13488372093023249</v>
      </c>
      <c r="DN66" s="404">
        <f t="shared" si="62"/>
        <v>1.9583843329253892E-3</v>
      </c>
      <c r="DP66" s="421">
        <v>1974</v>
      </c>
      <c r="DQ66" s="390">
        <f t="shared" si="78"/>
        <v>3.0185</v>
      </c>
      <c r="DR66" s="409">
        <f>'Preisindizes Strom 2023 Bas.''15'!AU66</f>
        <v>3.0512000000000001</v>
      </c>
      <c r="DS66" s="411">
        <f t="shared" si="63"/>
        <v>0.13685605433162173</v>
      </c>
      <c r="DT66" s="359">
        <f t="shared" si="64"/>
        <v>0.1348977451494493</v>
      </c>
      <c r="DU66" s="404">
        <f t="shared" si="65"/>
        <v>1.9583091821724352E-3</v>
      </c>
      <c r="DV66" s="414">
        <f t="shared" si="66"/>
        <v>-3.2700000000000173E-2</v>
      </c>
      <c r="DW66" s="458">
        <f t="shared" si="67"/>
        <v>-1.0717094913476721E-2</v>
      </c>
    </row>
    <row r="67" spans="1:127" x14ac:dyDescent="0.6">
      <c r="A67" s="233"/>
      <c r="B67" s="162">
        <v>1973</v>
      </c>
      <c r="C67" s="154">
        <f>VLOOKUP(B67,'Basisreihen Destatis 2023 B.''21'!$B$7:$I$95,2,FALSE)</f>
        <v>24.9</v>
      </c>
      <c r="D67" s="155"/>
      <c r="E67" s="155">
        <f t="shared" si="20"/>
        <v>24.9</v>
      </c>
      <c r="F67" s="155"/>
      <c r="G67" s="156">
        <f t="shared" si="68"/>
        <v>24.9</v>
      </c>
      <c r="H67" s="157">
        <f t="shared" si="21"/>
        <v>5.1003999999999996</v>
      </c>
      <c r="I67" s="163"/>
      <c r="J67" s="162">
        <v>1973</v>
      </c>
      <c r="K67" s="154">
        <f>VLOOKUP(J67,'Basisreihen Destatis 2023 B.''21'!$B$7:$I$95,3,FALSE)</f>
        <v>33</v>
      </c>
      <c r="L67" s="155"/>
      <c r="M67" s="155">
        <f t="shared" si="1"/>
        <v>33</v>
      </c>
      <c r="N67" s="155"/>
      <c r="O67" s="155">
        <f>VLOOKUP(J67,'Basisreihen Destatis 2023 B.''21'!$K$7:$R$91,5,FALSE)</f>
        <v>78.599999999999994</v>
      </c>
      <c r="P67" s="155">
        <f t="shared" si="69"/>
        <v>105.2</v>
      </c>
      <c r="Q67" s="156">
        <f t="shared" si="3"/>
        <v>54.7</v>
      </c>
      <c r="R67" s="157">
        <f t="shared" si="22"/>
        <v>2.2778999999999998</v>
      </c>
      <c r="S67" s="163"/>
      <c r="T67" s="162">
        <v>1973</v>
      </c>
      <c r="U67" s="154">
        <f>VLOOKUP(T67,'Basisreihen Destatis 2023 B.''21'!$B$7:$I$95,3,FALSE)</f>
        <v>33</v>
      </c>
      <c r="V67" s="155"/>
      <c r="W67" s="155">
        <f t="shared" si="4"/>
        <v>33</v>
      </c>
      <c r="X67" s="155"/>
      <c r="Y67" s="155">
        <f>VLOOKUP(T67,'Basisreihen Destatis 2023 B.''21'!$K$7:$R$91,6,FALSE)</f>
        <v>90.3</v>
      </c>
      <c r="Z67" s="155">
        <f t="shared" si="70"/>
        <v>100.8</v>
      </c>
      <c r="AA67" s="155"/>
      <c r="AB67" s="155">
        <f>VLOOKUP(T67,'Basisreihen Destatis 2023 B.''21'!$K$7:$R$91,7,FALSE)</f>
        <v>51.9</v>
      </c>
      <c r="AC67" s="155">
        <f t="shared" ref="AC67:AC82" si="80">ROUND(IF(AA67&gt;0,AA67,AB67*$AA$64/$AB$64),1)</f>
        <v>40.9</v>
      </c>
      <c r="AD67" s="156">
        <f t="shared" si="7"/>
        <v>45.9</v>
      </c>
      <c r="AE67" s="157">
        <f t="shared" si="23"/>
        <v>2.8105000000000002</v>
      </c>
      <c r="AG67" s="162">
        <v>1973</v>
      </c>
      <c r="AH67" s="154">
        <f>VLOOKUP(AG67,'Basisreihen Destatis 2023 B.''21'!$B$7:$I$95,3,FALSE)</f>
        <v>33</v>
      </c>
      <c r="AI67" s="155"/>
      <c r="AJ67" s="155">
        <f t="shared" si="8"/>
        <v>33</v>
      </c>
      <c r="AK67" s="155"/>
      <c r="AL67" s="155">
        <f>VLOOKUP(AG67,'Basisreihen Destatis 2023 B.''21'!$K$7:$R$91,8,FALSE)</f>
        <v>36.5</v>
      </c>
      <c r="AM67" s="155">
        <f t="shared" ref="AM67:AM82" si="81">ROUND(IF(AK67&gt;0,AK67,AL67*$AK$64/$AL$64),1)</f>
        <v>38</v>
      </c>
      <c r="AN67" s="156">
        <f t="shared" si="10"/>
        <v>36.299999999999997</v>
      </c>
      <c r="AO67" s="157">
        <f t="shared" si="24"/>
        <v>3.5510000000000002</v>
      </c>
      <c r="AQ67" s="162">
        <v>1973</v>
      </c>
      <c r="AR67" s="154"/>
      <c r="AS67" s="155">
        <f>VLOOKUP(AQ67,'Basisreihen Destatis 2023 B.''21'!$K$7:$R$91,8,FALSE)</f>
        <v>36.5</v>
      </c>
      <c r="AT67" s="156">
        <f t="shared" si="79"/>
        <v>38</v>
      </c>
      <c r="AU67" s="157">
        <f t="shared" si="25"/>
        <v>3.4316</v>
      </c>
      <c r="AW67" s="399">
        <v>1973</v>
      </c>
      <c r="AX67" s="383">
        <f t="shared" si="26"/>
        <v>24.9</v>
      </c>
      <c r="AY67" s="400">
        <f>'Preisindizes Strom 2023 Bas.''15'!G67</f>
        <v>31.9</v>
      </c>
      <c r="AZ67" s="359">
        <f t="shared" si="27"/>
        <v>5.9574468085106247E-2</v>
      </c>
      <c r="BA67" s="359">
        <f t="shared" si="28"/>
        <v>6.3333333333333242E-2</v>
      </c>
      <c r="BB67" s="380">
        <f t="shared" si="29"/>
        <v>-3.7588652482269946E-3</v>
      </c>
      <c r="BD67" s="399">
        <v>1973</v>
      </c>
      <c r="BE67" s="383">
        <f t="shared" si="30"/>
        <v>5.1003999999999996</v>
      </c>
      <c r="BF67" s="383">
        <f>'Preisindizes Strom 2023 Bas.''15'!H67</f>
        <v>5.1002999999999998</v>
      </c>
      <c r="BG67" s="359">
        <f t="shared" si="31"/>
        <v>5.9583562073562968E-2</v>
      </c>
      <c r="BH67" s="359">
        <f t="shared" si="32"/>
        <v>6.3329608062270948E-2</v>
      </c>
      <c r="BI67" s="360">
        <f t="shared" si="33"/>
        <v>-3.74604598870798E-3</v>
      </c>
      <c r="BJ67" s="446">
        <f t="shared" si="34"/>
        <v>9.9999999999766942E-5</v>
      </c>
      <c r="BK67" s="380">
        <f t="shared" si="35"/>
        <v>1.9606689802609267E-5</v>
      </c>
      <c r="BM67" s="399">
        <v>1973</v>
      </c>
      <c r="BN67" s="383">
        <f t="shared" si="71"/>
        <v>54.7</v>
      </c>
      <c r="BO67" s="383">
        <f>'Preisindizes Strom 2023 Bas.''15'!Q67</f>
        <v>62.8</v>
      </c>
      <c r="BP67" s="359">
        <f t="shared" si="36"/>
        <v>5.3949903660886367E-2</v>
      </c>
      <c r="BQ67" s="359">
        <f t="shared" si="37"/>
        <v>5.1926298157453754E-2</v>
      </c>
      <c r="BR67" s="380">
        <f t="shared" si="38"/>
        <v>2.0236055034326128E-3</v>
      </c>
      <c r="BT67" s="399">
        <v>1973</v>
      </c>
      <c r="BU67" s="383">
        <f t="shared" si="72"/>
        <v>2.2778999999999998</v>
      </c>
      <c r="BV67" s="383">
        <f>'Preisindizes Strom 2023 Bas.''15'!R67</f>
        <v>2.3997000000000002</v>
      </c>
      <c r="BW67" s="359">
        <f t="shared" si="39"/>
        <v>5.3953202511084708E-2</v>
      </c>
      <c r="BX67" s="359">
        <f t="shared" si="40"/>
        <v>5.1923157061299241E-2</v>
      </c>
      <c r="BY67" s="359">
        <f t="shared" si="41"/>
        <v>2.030045449785467E-3</v>
      </c>
      <c r="BZ67" s="444">
        <f t="shared" si="42"/>
        <v>-0.12180000000000035</v>
      </c>
      <c r="CA67" s="380">
        <f t="shared" si="43"/>
        <v>-5.0756344543067988E-2</v>
      </c>
      <c r="CC67" s="399">
        <v>1973</v>
      </c>
      <c r="CD67" s="383">
        <f t="shared" si="73"/>
        <v>45.9</v>
      </c>
      <c r="CE67" s="383">
        <f>'Preisindizes Strom 2023 Bas.''15'!AD67</f>
        <v>53.4</v>
      </c>
      <c r="CF67" s="359">
        <f t="shared" si="44"/>
        <v>4.318181818181821E-2</v>
      </c>
      <c r="CG67" s="359">
        <f t="shared" si="45"/>
        <v>4.296875E-2</v>
      </c>
      <c r="CH67" s="380">
        <f t="shared" si="46"/>
        <v>2.1306818181821008E-4</v>
      </c>
      <c r="CJ67" s="399">
        <v>1973</v>
      </c>
      <c r="CK67" s="383">
        <f t="shared" si="74"/>
        <v>2.8105000000000002</v>
      </c>
      <c r="CL67" s="383">
        <f>'Preisindizes Strom 2023 Bas.''15'!AE67</f>
        <v>2.8839000000000001</v>
      </c>
      <c r="CM67" s="359">
        <f t="shared" si="47"/>
        <v>4.3159580145881504E-2</v>
      </c>
      <c r="CN67" s="359">
        <f t="shared" si="48"/>
        <v>4.2962654738375017E-2</v>
      </c>
      <c r="CO67" s="359">
        <f t="shared" si="49"/>
        <v>1.9692540750648746E-4</v>
      </c>
      <c r="CP67" s="444">
        <f t="shared" si="50"/>
        <v>-7.339999999999991E-2</v>
      </c>
      <c r="CQ67" s="380">
        <f t="shared" si="51"/>
        <v>-2.5451645341378004E-2</v>
      </c>
      <c r="CS67" s="399">
        <v>1973</v>
      </c>
      <c r="CT67" s="383">
        <f t="shared" si="75"/>
        <v>36.299999999999997</v>
      </c>
      <c r="CU67" s="383">
        <f>'Preisindizes Strom 2023 Bas.''15'!AN67</f>
        <v>42.5</v>
      </c>
      <c r="CV67" s="359">
        <f t="shared" si="52"/>
        <v>5.523255813953476E-2</v>
      </c>
      <c r="CW67" s="359">
        <f t="shared" si="53"/>
        <v>5.4590570719603049E-2</v>
      </c>
      <c r="CX67" s="380">
        <f t="shared" si="54"/>
        <v>6.4198741993171105E-4</v>
      </c>
      <c r="CZ67" s="399">
        <v>1973</v>
      </c>
      <c r="DA67" s="383">
        <f t="shared" si="76"/>
        <v>3.5510000000000002</v>
      </c>
      <c r="DB67" s="383">
        <f>'Preisindizes Strom 2023 Bas.''15'!AO67</f>
        <v>3.5905999999999998</v>
      </c>
      <c r="DC67" s="359">
        <f t="shared" si="55"/>
        <v>5.5223880597014885E-2</v>
      </c>
      <c r="DD67" s="359">
        <f t="shared" si="56"/>
        <v>5.4586977106890311E-2</v>
      </c>
      <c r="DE67" s="359">
        <f t="shared" si="57"/>
        <v>6.3690349012457403E-4</v>
      </c>
      <c r="DF67" s="444">
        <f t="shared" si="58"/>
        <v>-3.9599999999999635E-2</v>
      </c>
      <c r="DG67" s="380">
        <f t="shared" si="59"/>
        <v>-1.102879741547369E-2</v>
      </c>
      <c r="DI67" s="421">
        <v>1973</v>
      </c>
      <c r="DJ67" s="390">
        <f t="shared" si="77"/>
        <v>38</v>
      </c>
      <c r="DK67" s="409">
        <f>'Preisindizes Strom 2023 Bas.''15'!AT67</f>
        <v>43</v>
      </c>
      <c r="DL67" s="411">
        <f t="shared" si="60"/>
        <v>6.1452513966480549E-2</v>
      </c>
      <c r="DM67" s="359">
        <f t="shared" si="61"/>
        <v>6.4356435643564414E-2</v>
      </c>
      <c r="DN67" s="404">
        <f t="shared" si="62"/>
        <v>-2.9039216770838649E-3</v>
      </c>
      <c r="DP67" s="421">
        <v>1973</v>
      </c>
      <c r="DQ67" s="390">
        <f t="shared" si="78"/>
        <v>3.4316</v>
      </c>
      <c r="DR67" s="409">
        <f>'Preisindizes Strom 2023 Bas.''15'!AU67</f>
        <v>3.4628000000000001</v>
      </c>
      <c r="DS67" s="411">
        <f t="shared" si="63"/>
        <v>6.1458211912810423E-2</v>
      </c>
      <c r="DT67" s="359">
        <f t="shared" si="64"/>
        <v>6.4340995726001937E-2</v>
      </c>
      <c r="DU67" s="404">
        <f t="shared" si="65"/>
        <v>-2.882783813191514E-3</v>
      </c>
      <c r="DV67" s="414">
        <f t="shared" si="66"/>
        <v>-3.1200000000000117E-2</v>
      </c>
      <c r="DW67" s="458">
        <f t="shared" si="67"/>
        <v>-9.0100496707866684E-3</v>
      </c>
    </row>
    <row r="68" spans="1:127" x14ac:dyDescent="0.6">
      <c r="A68" s="233"/>
      <c r="B68" s="162">
        <v>1972</v>
      </c>
      <c r="C68" s="154">
        <f>VLOOKUP(B68,'Basisreihen Destatis 2023 B.''21'!$B$7:$I$95,2,FALSE)</f>
        <v>23.5</v>
      </c>
      <c r="D68" s="155"/>
      <c r="E68" s="155">
        <f t="shared" si="20"/>
        <v>23.5</v>
      </c>
      <c r="F68" s="155"/>
      <c r="G68" s="156">
        <f t="shared" si="68"/>
        <v>23.5</v>
      </c>
      <c r="H68" s="157">
        <f t="shared" si="21"/>
        <v>5.4043000000000001</v>
      </c>
      <c r="I68" s="163"/>
      <c r="J68" s="162">
        <v>1972</v>
      </c>
      <c r="K68" s="154">
        <f>VLOOKUP(J68,'Basisreihen Destatis 2023 B.''21'!$B$7:$I$95,3,FALSE)</f>
        <v>31.7</v>
      </c>
      <c r="L68" s="155"/>
      <c r="M68" s="155">
        <f t="shared" si="1"/>
        <v>31.7</v>
      </c>
      <c r="N68" s="155"/>
      <c r="O68" s="155">
        <f>VLOOKUP(J68,'Basisreihen Destatis 2023 B.''21'!$K$7:$R$91,5,FALSE)</f>
        <v>74</v>
      </c>
      <c r="P68" s="155">
        <f t="shared" si="69"/>
        <v>99.1</v>
      </c>
      <c r="Q68" s="156">
        <f t="shared" si="3"/>
        <v>51.9</v>
      </c>
      <c r="R68" s="157">
        <f t="shared" si="22"/>
        <v>2.4007999999999998</v>
      </c>
      <c r="S68" s="163"/>
      <c r="T68" s="162">
        <v>1972</v>
      </c>
      <c r="U68" s="154">
        <f>VLOOKUP(T68,'Basisreihen Destatis 2023 B.''21'!$B$7:$I$95,3,FALSE)</f>
        <v>31.7</v>
      </c>
      <c r="V68" s="155"/>
      <c r="W68" s="155">
        <f t="shared" si="4"/>
        <v>31.7</v>
      </c>
      <c r="X68" s="155"/>
      <c r="Y68" s="155">
        <f>VLOOKUP(T68,'Basisreihen Destatis 2023 B.''21'!$K$7:$R$91,6,FALSE)</f>
        <v>84.4</v>
      </c>
      <c r="Z68" s="155">
        <f t="shared" si="70"/>
        <v>94.2</v>
      </c>
      <c r="AA68" s="155"/>
      <c r="AB68" s="155">
        <f>VLOOKUP(T68,'Basisreihen Destatis 2023 B.''21'!$K$7:$R$91,7,FALSE)</f>
        <v>50.8</v>
      </c>
      <c r="AC68" s="155">
        <f t="shared" si="80"/>
        <v>40</v>
      </c>
      <c r="AD68" s="156">
        <f t="shared" si="7"/>
        <v>44</v>
      </c>
      <c r="AE68" s="157">
        <f t="shared" si="23"/>
        <v>2.9318</v>
      </c>
      <c r="AG68" s="162">
        <v>1972</v>
      </c>
      <c r="AH68" s="154">
        <f>VLOOKUP(AG68,'Basisreihen Destatis 2023 B.''21'!$B$7:$I$95,3,FALSE)</f>
        <v>31.7</v>
      </c>
      <c r="AI68" s="155"/>
      <c r="AJ68" s="155">
        <f t="shared" si="8"/>
        <v>31.7</v>
      </c>
      <c r="AK68" s="155"/>
      <c r="AL68" s="155">
        <f>VLOOKUP(AG68,'Basisreihen Destatis 2023 B.''21'!$K$7:$R$91,8,FALSE)</f>
        <v>34.299999999999997</v>
      </c>
      <c r="AM68" s="155">
        <f t="shared" si="81"/>
        <v>35.799999999999997</v>
      </c>
      <c r="AN68" s="156">
        <f t="shared" si="10"/>
        <v>34.4</v>
      </c>
      <c r="AO68" s="157">
        <f t="shared" si="24"/>
        <v>3.7471000000000001</v>
      </c>
      <c r="AQ68" s="162">
        <v>1972</v>
      </c>
      <c r="AR68" s="154"/>
      <c r="AS68" s="155">
        <f>VLOOKUP(AQ68,'Basisreihen Destatis 2023 B.''21'!$K$7:$R$91,8,FALSE)</f>
        <v>34.299999999999997</v>
      </c>
      <c r="AT68" s="156">
        <f t="shared" si="79"/>
        <v>35.799999999999997</v>
      </c>
      <c r="AU68" s="157">
        <f t="shared" si="25"/>
        <v>3.6425000000000001</v>
      </c>
      <c r="AW68" s="399">
        <v>1972</v>
      </c>
      <c r="AX68" s="383">
        <f t="shared" si="26"/>
        <v>23.5</v>
      </c>
      <c r="AY68" s="400">
        <f>'Preisindizes Strom 2023 Bas.''15'!G68</f>
        <v>30</v>
      </c>
      <c r="AZ68" s="359">
        <f t="shared" si="27"/>
        <v>4.9107142857143016E-2</v>
      </c>
      <c r="BA68" s="359">
        <f t="shared" si="28"/>
        <v>4.8951048951048959E-2</v>
      </c>
      <c r="BB68" s="380">
        <f t="shared" si="29"/>
        <v>1.5609390609405693E-4</v>
      </c>
      <c r="BD68" s="399">
        <v>1972</v>
      </c>
      <c r="BE68" s="383">
        <f t="shared" si="30"/>
        <v>5.4043000000000001</v>
      </c>
      <c r="BF68" s="383">
        <f>'Preisindizes Strom 2023 Bas.''15'!H68</f>
        <v>5.4233000000000002</v>
      </c>
      <c r="BG68" s="359">
        <f t="shared" si="31"/>
        <v>4.9090539015228529E-2</v>
      </c>
      <c r="BH68" s="359">
        <f t="shared" si="32"/>
        <v>4.8955433038924578E-2</v>
      </c>
      <c r="BI68" s="360">
        <f t="shared" si="33"/>
        <v>1.3510597630395083E-4</v>
      </c>
      <c r="BJ68" s="446">
        <f t="shared" si="34"/>
        <v>-1.9000000000000128E-2</v>
      </c>
      <c r="BK68" s="380">
        <f t="shared" si="35"/>
        <v>-3.5034019877197009E-3</v>
      </c>
      <c r="BM68" s="399">
        <v>1972</v>
      </c>
      <c r="BN68" s="383">
        <f t="shared" si="71"/>
        <v>51.9</v>
      </c>
      <c r="BO68" s="383">
        <f>'Preisindizes Strom 2023 Bas.''15'!Q68</f>
        <v>59.7</v>
      </c>
      <c r="BP68" s="359">
        <f t="shared" si="36"/>
        <v>3.8684719535782008E-3</v>
      </c>
      <c r="BQ68" s="359">
        <f t="shared" si="37"/>
        <v>6.7453625632378778E-3</v>
      </c>
      <c r="BR68" s="380">
        <f t="shared" si="38"/>
        <v>-2.8768906096596769E-3</v>
      </c>
      <c r="BT68" s="399">
        <v>1972</v>
      </c>
      <c r="BU68" s="383">
        <f t="shared" si="72"/>
        <v>2.4007999999999998</v>
      </c>
      <c r="BV68" s="383">
        <f>'Preisindizes Strom 2023 Bas.''15'!R68</f>
        <v>2.5243000000000002</v>
      </c>
      <c r="BW68" s="359">
        <f t="shared" si="39"/>
        <v>3.873708763745487E-3</v>
      </c>
      <c r="BX68" s="359">
        <f t="shared" si="40"/>
        <v>6.7345402685892175E-3</v>
      </c>
      <c r="BY68" s="359">
        <f t="shared" si="41"/>
        <v>-2.8608315048437305E-3</v>
      </c>
      <c r="BZ68" s="444">
        <f t="shared" si="42"/>
        <v>-0.12350000000000039</v>
      </c>
      <c r="CA68" s="380">
        <f t="shared" si="43"/>
        <v>-4.89244543041637E-2</v>
      </c>
      <c r="CC68" s="399">
        <v>1972</v>
      </c>
      <c r="CD68" s="383">
        <f t="shared" si="73"/>
        <v>44</v>
      </c>
      <c r="CE68" s="383">
        <f>'Preisindizes Strom 2023 Bas.''15'!AD68</f>
        <v>51.2</v>
      </c>
      <c r="CF68" s="359">
        <f t="shared" si="44"/>
        <v>-6.7720090293452717E-3</v>
      </c>
      <c r="CG68" s="359">
        <f t="shared" si="45"/>
        <v>-5.8252427184465327E-3</v>
      </c>
      <c r="CH68" s="380">
        <f t="shared" si="46"/>
        <v>-9.4676631089873897E-4</v>
      </c>
      <c r="CJ68" s="399">
        <v>1972</v>
      </c>
      <c r="CK68" s="383">
        <f t="shared" si="74"/>
        <v>2.9318</v>
      </c>
      <c r="CL68" s="383">
        <f>'Preisindizes Strom 2023 Bas.''15'!AE68</f>
        <v>3.0078</v>
      </c>
      <c r="CM68" s="359">
        <f t="shared" si="47"/>
        <v>-6.7535302544512454E-3</v>
      </c>
      <c r="CN68" s="359">
        <f t="shared" si="48"/>
        <v>-5.8182059977391898E-3</v>
      </c>
      <c r="CO68" s="359">
        <f t="shared" si="49"/>
        <v>-9.3532425671205566E-4</v>
      </c>
      <c r="CP68" s="444">
        <f t="shared" si="50"/>
        <v>-7.6000000000000068E-2</v>
      </c>
      <c r="CQ68" s="380">
        <f t="shared" si="51"/>
        <v>-2.5267637475895999E-2</v>
      </c>
      <c r="CS68" s="399">
        <v>1972</v>
      </c>
      <c r="CT68" s="383">
        <f t="shared" si="75"/>
        <v>34.4</v>
      </c>
      <c r="CU68" s="383">
        <f>'Preisindizes Strom 2023 Bas.''15'!AN68</f>
        <v>40.299999999999997</v>
      </c>
      <c r="CV68" s="359">
        <f t="shared" si="52"/>
        <v>3.3033033033033066E-2</v>
      </c>
      <c r="CW68" s="359">
        <f t="shared" si="53"/>
        <v>3.3333333333333215E-2</v>
      </c>
      <c r="CX68" s="380">
        <f t="shared" si="54"/>
        <v>-3.003003003001492E-4</v>
      </c>
      <c r="CZ68" s="399">
        <v>1972</v>
      </c>
      <c r="DA68" s="383">
        <f t="shared" si="76"/>
        <v>3.7471000000000001</v>
      </c>
      <c r="DB68" s="383">
        <f>'Preisindizes Strom 2023 Bas.''15'!AO68</f>
        <v>3.7866</v>
      </c>
      <c r="DC68" s="359">
        <f t="shared" si="55"/>
        <v>3.3038883403164965E-2</v>
      </c>
      <c r="DD68" s="359">
        <f t="shared" si="56"/>
        <v>3.3328051550203242E-2</v>
      </c>
      <c r="DE68" s="359">
        <f t="shared" si="57"/>
        <v>-2.8916814703827676E-4</v>
      </c>
      <c r="DF68" s="444">
        <f t="shared" si="58"/>
        <v>-3.9499999999999869E-2</v>
      </c>
      <c r="DG68" s="380">
        <f t="shared" si="59"/>
        <v>-1.043152168171968E-2</v>
      </c>
      <c r="DI68" s="421">
        <v>1972</v>
      </c>
      <c r="DJ68" s="390">
        <f t="shared" si="77"/>
        <v>35.799999999999997</v>
      </c>
      <c r="DK68" s="409">
        <f>'Preisindizes Strom 2023 Bas.''15'!AT68</f>
        <v>40.4</v>
      </c>
      <c r="DL68" s="411">
        <f t="shared" si="60"/>
        <v>3.170028818443793E-2</v>
      </c>
      <c r="DM68" s="359">
        <f t="shared" si="61"/>
        <v>3.0612244897959107E-2</v>
      </c>
      <c r="DN68" s="404">
        <f t="shared" si="62"/>
        <v>1.0880432864788236E-3</v>
      </c>
      <c r="DP68" s="421">
        <v>1972</v>
      </c>
      <c r="DQ68" s="390">
        <f t="shared" si="78"/>
        <v>3.6425000000000001</v>
      </c>
      <c r="DR68" s="409">
        <f>'Preisindizes Strom 2023 Bas.''15'!AU68</f>
        <v>3.6856</v>
      </c>
      <c r="DS68" s="411">
        <f t="shared" si="63"/>
        <v>3.1681537405627846E-2</v>
      </c>
      <c r="DT68" s="359">
        <f t="shared" si="64"/>
        <v>3.063273279791634E-2</v>
      </c>
      <c r="DU68" s="404">
        <f t="shared" si="65"/>
        <v>1.0488046077115065E-3</v>
      </c>
      <c r="DV68" s="414">
        <f t="shared" si="66"/>
        <v>-4.3099999999999916E-2</v>
      </c>
      <c r="DW68" s="458">
        <f t="shared" si="67"/>
        <v>-1.169416105925758E-2</v>
      </c>
    </row>
    <row r="69" spans="1:127" x14ac:dyDescent="0.6">
      <c r="A69" s="233"/>
      <c r="B69" s="162">
        <v>1971</v>
      </c>
      <c r="C69" s="154">
        <f>VLOOKUP(B69,'Basisreihen Destatis 2023 B.''21'!$B$7:$I$95,2,FALSE)</f>
        <v>22.4</v>
      </c>
      <c r="D69" s="155"/>
      <c r="E69" s="155">
        <f>ROUND(IF(C69&gt;0,C69,D69*$C$72/$D$72),1)</f>
        <v>22.4</v>
      </c>
      <c r="F69" s="155"/>
      <c r="G69" s="156">
        <f t="shared" si="68"/>
        <v>22.4</v>
      </c>
      <c r="H69" s="157">
        <f t="shared" si="21"/>
        <v>5.6696</v>
      </c>
      <c r="I69" s="163"/>
      <c r="J69" s="162">
        <v>1971</v>
      </c>
      <c r="K69" s="154">
        <f>VLOOKUP(J69,'Basisreihen Destatis 2023 B.''21'!$B$7:$I$95,3,FALSE)</f>
        <v>30.7</v>
      </c>
      <c r="L69" s="155"/>
      <c r="M69" s="155">
        <f t="shared" si="1"/>
        <v>30.7</v>
      </c>
      <c r="N69" s="155"/>
      <c r="O69" s="155">
        <f>VLOOKUP(J69,'Basisreihen Destatis 2023 B.''21'!$K$7:$R$91,5,FALSE)</f>
        <v>75.3</v>
      </c>
      <c r="P69" s="155">
        <f t="shared" si="69"/>
        <v>100.8</v>
      </c>
      <c r="Q69" s="156">
        <f t="shared" si="3"/>
        <v>51.7</v>
      </c>
      <c r="R69" s="157">
        <f t="shared" si="22"/>
        <v>2.4100999999999999</v>
      </c>
      <c r="S69" s="163"/>
      <c r="T69" s="162">
        <v>1971</v>
      </c>
      <c r="U69" s="154">
        <f>VLOOKUP(T69,'Basisreihen Destatis 2023 B.''21'!$B$7:$I$95,3,FALSE)</f>
        <v>30.7</v>
      </c>
      <c r="V69" s="155"/>
      <c r="W69" s="155">
        <f t="shared" si="4"/>
        <v>30.7</v>
      </c>
      <c r="X69" s="155"/>
      <c r="Y69" s="155">
        <f>VLOOKUP(T69,'Basisreihen Destatis 2023 B.''21'!$K$7:$R$91,6,FALSE)</f>
        <v>89.5</v>
      </c>
      <c r="Z69" s="155">
        <f t="shared" si="70"/>
        <v>99.9</v>
      </c>
      <c r="AA69" s="155"/>
      <c r="AB69" s="155">
        <f>VLOOKUP(T69,'Basisreihen Destatis 2023 B.''21'!$K$7:$R$91,7,FALSE)</f>
        <v>50.8</v>
      </c>
      <c r="AC69" s="155">
        <f t="shared" si="80"/>
        <v>40</v>
      </c>
      <c r="AD69" s="156">
        <f t="shared" si="7"/>
        <v>44.3</v>
      </c>
      <c r="AE69" s="157">
        <f t="shared" si="23"/>
        <v>2.9119999999999999</v>
      </c>
      <c r="AG69" s="162">
        <v>1971</v>
      </c>
      <c r="AH69" s="154">
        <f>VLOOKUP(AG69,'Basisreihen Destatis 2023 B.''21'!$B$7:$I$95,3,FALSE)</f>
        <v>30.7</v>
      </c>
      <c r="AI69" s="155"/>
      <c r="AJ69" s="155">
        <f t="shared" si="8"/>
        <v>30.7</v>
      </c>
      <c r="AK69" s="155"/>
      <c r="AL69" s="155">
        <f>VLOOKUP(AG69,'Basisreihen Destatis 2023 B.''21'!$K$7:$R$91,8,FALSE)</f>
        <v>33.299999999999997</v>
      </c>
      <c r="AM69" s="155">
        <f t="shared" si="81"/>
        <v>34.700000000000003</v>
      </c>
      <c r="AN69" s="156">
        <f t="shared" si="10"/>
        <v>33.299999999999997</v>
      </c>
      <c r="AO69" s="157">
        <f t="shared" si="24"/>
        <v>3.8708999999999998</v>
      </c>
      <c r="AQ69" s="162">
        <v>1971</v>
      </c>
      <c r="AR69" s="154"/>
      <c r="AS69" s="155">
        <f>VLOOKUP(AQ69,'Basisreihen Destatis 2023 B.''21'!$K$7:$R$91,8,FALSE)</f>
        <v>33.299999999999997</v>
      </c>
      <c r="AT69" s="156">
        <f t="shared" si="79"/>
        <v>34.700000000000003</v>
      </c>
      <c r="AU69" s="157">
        <f t="shared" si="25"/>
        <v>3.7578999999999998</v>
      </c>
      <c r="AW69" s="399">
        <v>1971</v>
      </c>
      <c r="AX69" s="383">
        <f t="shared" si="26"/>
        <v>22.4</v>
      </c>
      <c r="AY69" s="400">
        <f>'Preisindizes Strom 2023 Bas.''15'!G69</f>
        <v>28.6</v>
      </c>
      <c r="AZ69" s="359">
        <f t="shared" si="27"/>
        <v>0.10891089108910879</v>
      </c>
      <c r="BA69" s="359">
        <f t="shared" si="28"/>
        <v>0.10852713178294571</v>
      </c>
      <c r="BB69" s="380">
        <f t="shared" si="29"/>
        <v>3.8375930616307841E-4</v>
      </c>
      <c r="BD69" s="399">
        <v>1971</v>
      </c>
      <c r="BE69" s="383">
        <f t="shared" si="30"/>
        <v>5.6696</v>
      </c>
      <c r="BF69" s="383">
        <f>'Preisindizes Strom 2023 Bas.''15'!H69</f>
        <v>5.6887999999999996</v>
      </c>
      <c r="BG69" s="359">
        <f t="shared" si="31"/>
        <v>0.10891420911528149</v>
      </c>
      <c r="BH69" s="359">
        <f t="shared" si="32"/>
        <v>0.10852903951624238</v>
      </c>
      <c r="BI69" s="360">
        <f t="shared" si="33"/>
        <v>3.8516959903911463E-4</v>
      </c>
      <c r="BJ69" s="446">
        <f t="shared" si="34"/>
        <v>-1.9199999999999662E-2</v>
      </c>
      <c r="BK69" s="380">
        <f t="shared" si="35"/>
        <v>-3.3750527351988913E-3</v>
      </c>
      <c r="BM69" s="399">
        <v>1971</v>
      </c>
      <c r="BN69" s="383">
        <f t="shared" si="71"/>
        <v>51.7</v>
      </c>
      <c r="BO69" s="383">
        <f>'Preisindizes Strom 2023 Bas.''15'!Q69</f>
        <v>59.3</v>
      </c>
      <c r="BP69" s="359">
        <f t="shared" si="36"/>
        <v>-3.3644859813084071E-2</v>
      </c>
      <c r="BQ69" s="359">
        <f t="shared" si="37"/>
        <v>-2.6272577996716007E-2</v>
      </c>
      <c r="BR69" s="380">
        <f t="shared" si="38"/>
        <v>-7.3722818163680648E-3</v>
      </c>
      <c r="BT69" s="399">
        <v>1971</v>
      </c>
      <c r="BU69" s="383">
        <f t="shared" si="72"/>
        <v>2.4100999999999999</v>
      </c>
      <c r="BV69" s="383">
        <f>'Preisindizes Strom 2023 Bas.''15'!R69</f>
        <v>2.5413000000000001</v>
      </c>
      <c r="BW69" s="359">
        <f t="shared" si="39"/>
        <v>-3.3650056014273177E-2</v>
      </c>
      <c r="BX69" s="359">
        <f t="shared" si="40"/>
        <v>-2.6285759257073216E-2</v>
      </c>
      <c r="BY69" s="359">
        <f t="shared" si="41"/>
        <v>-7.3642967571999618E-3</v>
      </c>
      <c r="BZ69" s="444">
        <f t="shared" si="42"/>
        <v>-0.13120000000000021</v>
      </c>
      <c r="CA69" s="380">
        <f t="shared" si="43"/>
        <v>-5.1627119977964098E-2</v>
      </c>
      <c r="CC69" s="399">
        <v>1971</v>
      </c>
      <c r="CD69" s="383">
        <f t="shared" si="73"/>
        <v>44.3</v>
      </c>
      <c r="CE69" s="383">
        <f>'Preisindizes Strom 2023 Bas.''15'!AD69</f>
        <v>51.5</v>
      </c>
      <c r="CF69" s="359">
        <f t="shared" si="44"/>
        <v>-1.3363028953229383E-2</v>
      </c>
      <c r="CG69" s="359">
        <f t="shared" si="45"/>
        <v>-7.7071290944122905E-3</v>
      </c>
      <c r="CH69" s="380">
        <f t="shared" si="46"/>
        <v>-5.6558998588170928E-3</v>
      </c>
      <c r="CJ69" s="399">
        <v>1971</v>
      </c>
      <c r="CK69" s="383">
        <f t="shared" si="74"/>
        <v>2.9119999999999999</v>
      </c>
      <c r="CL69" s="383">
        <f>'Preisindizes Strom 2023 Bas.''15'!AE69</f>
        <v>2.9903</v>
      </c>
      <c r="CM69" s="359">
        <f t="shared" si="47"/>
        <v>-1.3358516483516492E-2</v>
      </c>
      <c r="CN69" s="359">
        <f t="shared" si="48"/>
        <v>-7.724977427013946E-3</v>
      </c>
      <c r="CO69" s="359">
        <f t="shared" si="49"/>
        <v>-5.6335390565025456E-3</v>
      </c>
      <c r="CP69" s="444">
        <f t="shared" si="50"/>
        <v>-7.8300000000000036E-2</v>
      </c>
      <c r="CQ69" s="380">
        <f t="shared" si="51"/>
        <v>-2.6184663746112391E-2</v>
      </c>
      <c r="CS69" s="399">
        <v>1971</v>
      </c>
      <c r="CT69" s="383">
        <f t="shared" si="75"/>
        <v>33.299999999999997</v>
      </c>
      <c r="CU69" s="383">
        <f>'Preisindizes Strom 2023 Bas.''15'!AN69</f>
        <v>39</v>
      </c>
      <c r="CV69" s="359">
        <f t="shared" si="52"/>
        <v>5.3797468354430222E-2</v>
      </c>
      <c r="CW69" s="359">
        <f t="shared" si="53"/>
        <v>5.4054054054053946E-2</v>
      </c>
      <c r="CX69" s="380">
        <f t="shared" si="54"/>
        <v>-2.5658569962372368E-4</v>
      </c>
      <c r="CZ69" s="399">
        <v>1971</v>
      </c>
      <c r="DA69" s="383">
        <f t="shared" si="76"/>
        <v>3.8708999999999998</v>
      </c>
      <c r="DB69" s="383">
        <f>'Preisindizes Strom 2023 Bas.''15'!AO69</f>
        <v>3.9127999999999998</v>
      </c>
      <c r="DC69" s="359">
        <f t="shared" si="55"/>
        <v>5.3785941253972069E-2</v>
      </c>
      <c r="DD69" s="359">
        <f t="shared" si="56"/>
        <v>5.4053363320384351E-2</v>
      </c>
      <c r="DE69" s="359">
        <f t="shared" si="57"/>
        <v>-2.6742206641228172E-4</v>
      </c>
      <c r="DF69" s="444">
        <f t="shared" si="58"/>
        <v>-4.1900000000000048E-2</v>
      </c>
      <c r="DG69" s="380">
        <f t="shared" si="59"/>
        <v>-1.0708444080965052E-2</v>
      </c>
      <c r="DI69" s="421">
        <v>1971</v>
      </c>
      <c r="DJ69" s="390">
        <f t="shared" si="77"/>
        <v>34.700000000000003</v>
      </c>
      <c r="DK69" s="409">
        <f>'Preisindizes Strom 2023 Bas.''15'!AT69</f>
        <v>39.200000000000003</v>
      </c>
      <c r="DL69" s="411">
        <f t="shared" si="60"/>
        <v>3.8922155688622784E-2</v>
      </c>
      <c r="DM69" s="359">
        <f t="shared" si="61"/>
        <v>3.9787798408488007E-2</v>
      </c>
      <c r="DN69" s="404">
        <f t="shared" si="62"/>
        <v>-8.6564271986522279E-4</v>
      </c>
      <c r="DP69" s="421">
        <v>1971</v>
      </c>
      <c r="DQ69" s="390">
        <f t="shared" si="78"/>
        <v>3.7578999999999998</v>
      </c>
      <c r="DR69" s="409">
        <f>'Preisindizes Strom 2023 Bas.''15'!AU69</f>
        <v>3.7985000000000002</v>
      </c>
      <c r="DS69" s="411">
        <f t="shared" si="63"/>
        <v>3.8931318023364136E-2</v>
      </c>
      <c r="DT69" s="359">
        <f t="shared" si="64"/>
        <v>3.9778860076346012E-2</v>
      </c>
      <c r="DU69" s="404">
        <f t="shared" si="65"/>
        <v>-8.4754205298187557E-4</v>
      </c>
      <c r="DV69" s="414">
        <f t="shared" si="66"/>
        <v>-4.0600000000000414E-2</v>
      </c>
      <c r="DW69" s="458">
        <f t="shared" si="67"/>
        <v>-1.0688429643280317E-2</v>
      </c>
    </row>
    <row r="70" spans="1:127" x14ac:dyDescent="0.6">
      <c r="A70" s="233"/>
      <c r="B70" s="162">
        <v>1970</v>
      </c>
      <c r="C70" s="154">
        <f>VLOOKUP(B70,'Basisreihen Destatis 2023 B.''21'!$B$7:$I$95,2,FALSE)</f>
        <v>20.2</v>
      </c>
      <c r="D70" s="155"/>
      <c r="E70" s="155">
        <f t="shared" si="20"/>
        <v>20.2</v>
      </c>
      <c r="F70" s="155"/>
      <c r="G70" s="156">
        <f t="shared" si="68"/>
        <v>20.2</v>
      </c>
      <c r="H70" s="157">
        <f t="shared" si="21"/>
        <v>6.2870999999999997</v>
      </c>
      <c r="I70" s="163"/>
      <c r="J70" s="162">
        <v>1970</v>
      </c>
      <c r="K70" s="154">
        <f>VLOOKUP(J70,'Basisreihen Destatis 2023 B.''21'!$B$7:$I$95,3,FALSE)</f>
        <v>28.3</v>
      </c>
      <c r="L70" s="155"/>
      <c r="M70" s="155">
        <f t="shared" si="1"/>
        <v>28.3</v>
      </c>
      <c r="N70" s="155"/>
      <c r="O70" s="155">
        <f>VLOOKUP(J70,'Basisreihen Destatis 2023 B.''21'!$K$7:$R$91,5,FALSE)</f>
        <v>83.8</v>
      </c>
      <c r="P70" s="155">
        <f t="shared" si="69"/>
        <v>112.2</v>
      </c>
      <c r="Q70" s="156">
        <f t="shared" si="3"/>
        <v>53.5</v>
      </c>
      <c r="R70" s="157">
        <f>ROUND($Q$17/Q70,4)</f>
        <v>2.3290000000000002</v>
      </c>
      <c r="S70" s="163"/>
      <c r="T70" s="162">
        <v>1970</v>
      </c>
      <c r="U70" s="154">
        <f>VLOOKUP(T70,'Basisreihen Destatis 2023 B.''21'!$B$7:$I$95,3,FALSE)</f>
        <v>28.3</v>
      </c>
      <c r="V70" s="155"/>
      <c r="W70" s="155">
        <f t="shared" si="4"/>
        <v>28.3</v>
      </c>
      <c r="X70" s="155"/>
      <c r="Y70" s="155">
        <f>VLOOKUP(T70,'Basisreihen Destatis 2023 B.''21'!$K$7:$R$91,6,FALSE)</f>
        <v>105.3</v>
      </c>
      <c r="Z70" s="155">
        <f t="shared" si="70"/>
        <v>117.5</v>
      </c>
      <c r="AA70" s="155"/>
      <c r="AB70" s="155">
        <f>VLOOKUP(T70,'Basisreihen Destatis 2023 B.''21'!$K$7:$R$91,7,FALSE)</f>
        <v>47.6</v>
      </c>
      <c r="AC70" s="155">
        <f t="shared" si="80"/>
        <v>37.5</v>
      </c>
      <c r="AD70" s="156">
        <f t="shared" si="7"/>
        <v>44.9</v>
      </c>
      <c r="AE70" s="157">
        <f t="shared" si="23"/>
        <v>2.8731</v>
      </c>
      <c r="AG70" s="162">
        <v>1970</v>
      </c>
      <c r="AH70" s="154">
        <f>VLOOKUP(AG70,'Basisreihen Destatis 2023 B.''21'!$B$7:$I$95,3,FALSE)</f>
        <v>28.3</v>
      </c>
      <c r="AI70" s="155"/>
      <c r="AJ70" s="155">
        <f t="shared" si="8"/>
        <v>28.3</v>
      </c>
      <c r="AK70" s="155"/>
      <c r="AL70" s="155">
        <f>VLOOKUP(AG70,'Basisreihen Destatis 2023 B.''21'!$K$7:$R$91,8,FALSE)</f>
        <v>32</v>
      </c>
      <c r="AM70" s="155">
        <f t="shared" si="81"/>
        <v>33.4</v>
      </c>
      <c r="AN70" s="156">
        <f t="shared" si="10"/>
        <v>31.6</v>
      </c>
      <c r="AO70" s="157">
        <f t="shared" si="24"/>
        <v>4.0791000000000004</v>
      </c>
      <c r="AQ70" s="162">
        <v>1970</v>
      </c>
      <c r="AR70" s="154"/>
      <c r="AS70" s="155">
        <f>VLOOKUP(AQ70,'Basisreihen Destatis 2023 B.''21'!$K$7:$R$91,8,FALSE)</f>
        <v>32</v>
      </c>
      <c r="AT70" s="156">
        <f t="shared" si="79"/>
        <v>33.4</v>
      </c>
      <c r="AU70" s="157">
        <f t="shared" si="25"/>
        <v>3.9041999999999999</v>
      </c>
      <c r="AW70" s="399">
        <v>1970</v>
      </c>
      <c r="AX70" s="383">
        <f t="shared" si="26"/>
        <v>20.2</v>
      </c>
      <c r="AY70" s="400">
        <f>'Preisindizes Strom 2023 Bas.''15'!G70</f>
        <v>25.8</v>
      </c>
      <c r="AZ70" s="359">
        <f t="shared" si="27"/>
        <v>0.18128654970760216</v>
      </c>
      <c r="BA70" s="359">
        <f t="shared" si="28"/>
        <v>0.1834862385321101</v>
      </c>
      <c r="BB70" s="380">
        <f t="shared" si="29"/>
        <v>-2.1996888245079393E-3</v>
      </c>
      <c r="BD70" s="399">
        <v>1970</v>
      </c>
      <c r="BE70" s="383">
        <f t="shared" si="30"/>
        <v>6.2870999999999997</v>
      </c>
      <c r="BF70" s="383">
        <f>'Preisindizes Strom 2023 Bas.''15'!H70</f>
        <v>6.3061999999999996</v>
      </c>
      <c r="BG70" s="359">
        <f t="shared" si="31"/>
        <v>0.181291851569086</v>
      </c>
      <c r="BH70" s="359">
        <f t="shared" si="32"/>
        <v>0.18348609305128294</v>
      </c>
      <c r="BI70" s="360">
        <f t="shared" si="33"/>
        <v>-2.1942414821969347E-3</v>
      </c>
      <c r="BJ70" s="446">
        <f t="shared" si="34"/>
        <v>-1.9099999999999895E-2</v>
      </c>
      <c r="BK70" s="380">
        <f t="shared" si="35"/>
        <v>-3.0287653420443261E-3</v>
      </c>
      <c r="BM70" s="399">
        <v>1970</v>
      </c>
      <c r="BN70" s="383">
        <f t="shared" si="71"/>
        <v>53.5</v>
      </c>
      <c r="BO70" s="383">
        <f>'Preisindizes Strom 2023 Bas.''15'!Q70</f>
        <v>60.9</v>
      </c>
      <c r="BP70" s="359">
        <f t="shared" si="36"/>
        <v>7.0000000000000062E-2</v>
      </c>
      <c r="BQ70" s="359">
        <f t="shared" si="37"/>
        <v>7.5971731448763125E-2</v>
      </c>
      <c r="BR70" s="380">
        <f t="shared" si="38"/>
        <v>-5.9717314487630624E-3</v>
      </c>
      <c r="BT70" s="399">
        <v>1970</v>
      </c>
      <c r="BU70" s="383">
        <f t="shared" si="72"/>
        <v>2.3290000000000002</v>
      </c>
      <c r="BV70" s="383">
        <f>'Preisindizes Strom 2023 Bas.''15'!R70</f>
        <v>2.4744999999999999</v>
      </c>
      <c r="BW70" s="359">
        <f t="shared" si="39"/>
        <v>6.9987118935165293E-2</v>
      </c>
      <c r="BX70" s="359">
        <f t="shared" si="40"/>
        <v>7.5974944433218949E-2</v>
      </c>
      <c r="BY70" s="359">
        <f t="shared" si="41"/>
        <v>-5.987825498053656E-3</v>
      </c>
      <c r="BZ70" s="444">
        <f t="shared" si="42"/>
        <v>-0.14549999999999974</v>
      </c>
      <c r="CA70" s="380">
        <f t="shared" si="43"/>
        <v>-5.8799757526773022E-2</v>
      </c>
      <c r="CC70" s="399">
        <v>1970</v>
      </c>
      <c r="CD70" s="383">
        <f t="shared" si="73"/>
        <v>44.9</v>
      </c>
      <c r="CE70" s="383">
        <f>'Preisindizes Strom 2023 Bas.''15'!AD70</f>
        <v>51.9</v>
      </c>
      <c r="CF70" s="359">
        <f t="shared" si="44"/>
        <v>0.11138613861386149</v>
      </c>
      <c r="CG70" s="359">
        <f t="shared" si="45"/>
        <v>0.11853448275862077</v>
      </c>
      <c r="CH70" s="380">
        <f t="shared" si="46"/>
        <v>-7.1483441447592888E-3</v>
      </c>
      <c r="CJ70" s="399">
        <v>1970</v>
      </c>
      <c r="CK70" s="383">
        <f t="shared" si="74"/>
        <v>2.8731</v>
      </c>
      <c r="CL70" s="383">
        <f>'Preisindizes Strom 2023 Bas.''15'!AE70</f>
        <v>2.9672000000000001</v>
      </c>
      <c r="CM70" s="359">
        <f t="shared" si="47"/>
        <v>0.11137795412620499</v>
      </c>
      <c r="CN70" s="359">
        <f t="shared" si="48"/>
        <v>0.11856295497438651</v>
      </c>
      <c r="CO70" s="359">
        <f t="shared" si="49"/>
        <v>-7.185000848181522E-3</v>
      </c>
      <c r="CP70" s="444">
        <f t="shared" si="50"/>
        <v>-9.4100000000000072E-2</v>
      </c>
      <c r="CQ70" s="380">
        <f t="shared" si="51"/>
        <v>-3.1713399838231404E-2</v>
      </c>
      <c r="CS70" s="399">
        <v>1970</v>
      </c>
      <c r="CT70" s="383">
        <f t="shared" si="75"/>
        <v>31.6</v>
      </c>
      <c r="CU70" s="383">
        <f>'Preisindizes Strom 2023 Bas.''15'!AN70</f>
        <v>37</v>
      </c>
      <c r="CV70" s="359">
        <f t="shared" si="52"/>
        <v>8.2191780821917915E-2</v>
      </c>
      <c r="CW70" s="359">
        <f t="shared" si="53"/>
        <v>8.8235294117646967E-2</v>
      </c>
      <c r="CX70" s="380">
        <f t="shared" si="54"/>
        <v>-6.0435132957290527E-3</v>
      </c>
      <c r="CZ70" s="399">
        <v>1970</v>
      </c>
      <c r="DA70" s="383">
        <f t="shared" si="76"/>
        <v>4.0791000000000004</v>
      </c>
      <c r="DB70" s="383">
        <f>'Preisindizes Strom 2023 Bas.''15'!AO70</f>
        <v>4.1242999999999999</v>
      </c>
      <c r="DC70" s="359">
        <f t="shared" si="55"/>
        <v>8.2199504792723754E-2</v>
      </c>
      <c r="DD70" s="359">
        <f t="shared" si="56"/>
        <v>8.8233154717164197E-2</v>
      </c>
      <c r="DE70" s="359">
        <f t="shared" si="57"/>
        <v>-6.0336499244404429E-3</v>
      </c>
      <c r="DF70" s="444">
        <f t="shared" si="58"/>
        <v>-4.5199999999999463E-2</v>
      </c>
      <c r="DG70" s="380">
        <f t="shared" si="59"/>
        <v>-1.0959435540576434E-2</v>
      </c>
      <c r="DI70" s="421">
        <v>1970</v>
      </c>
      <c r="DJ70" s="390">
        <f t="shared" si="77"/>
        <v>33.4</v>
      </c>
      <c r="DK70" s="409">
        <f>'Preisindizes Strom 2023 Bas.''15'!AT70</f>
        <v>37.700000000000003</v>
      </c>
      <c r="DL70" s="411">
        <f t="shared" si="60"/>
        <v>5.031446540880502E-2</v>
      </c>
      <c r="DM70" s="359">
        <f t="shared" si="61"/>
        <v>5.0139275766016844E-2</v>
      </c>
      <c r="DN70" s="404">
        <f t="shared" si="62"/>
        <v>1.7518964278817606E-4</v>
      </c>
      <c r="DP70" s="421">
        <v>1970</v>
      </c>
      <c r="DQ70" s="390">
        <f t="shared" si="78"/>
        <v>3.9041999999999999</v>
      </c>
      <c r="DR70" s="409">
        <f>'Preisindizes Strom 2023 Bas.''15'!AU70</f>
        <v>3.9496000000000002</v>
      </c>
      <c r="DS70" s="411">
        <f t="shared" si="63"/>
        <v>5.0304799959018487E-2</v>
      </c>
      <c r="DT70" s="359">
        <f t="shared" si="64"/>
        <v>5.0131658902167198E-2</v>
      </c>
      <c r="DU70" s="404">
        <f t="shared" si="65"/>
        <v>1.7314105685128922E-4</v>
      </c>
      <c r="DV70" s="414">
        <f t="shared" si="66"/>
        <v>-4.5400000000000329E-2</v>
      </c>
      <c r="DW70" s="458">
        <f t="shared" si="67"/>
        <v>-1.1494834919991925E-2</v>
      </c>
    </row>
    <row r="71" spans="1:127" x14ac:dyDescent="0.6">
      <c r="A71" s="233"/>
      <c r="B71" s="162">
        <v>1969</v>
      </c>
      <c r="C71" s="154">
        <f>VLOOKUP(B71,'Basisreihen Destatis 2023 B.''21'!$B$7:$I$95,2,FALSE)</f>
        <v>17.100000000000001</v>
      </c>
      <c r="D71" s="155"/>
      <c r="E71" s="155">
        <f>ROUND(IF(C71&gt;0,C71,D71*$C$72/$D$72),1)</f>
        <v>17.100000000000001</v>
      </c>
      <c r="F71" s="155"/>
      <c r="G71" s="156">
        <f t="shared" si="68"/>
        <v>17.100000000000001</v>
      </c>
      <c r="H71" s="157">
        <f t="shared" si="21"/>
        <v>7.4268999999999998</v>
      </c>
      <c r="I71" s="163"/>
      <c r="J71" s="162">
        <v>1969</v>
      </c>
      <c r="K71" s="154">
        <f>VLOOKUP(J71,'Basisreihen Destatis 2023 B.''21'!$B$7:$I$95,3,FALSE)</f>
        <v>24.3</v>
      </c>
      <c r="L71" s="155"/>
      <c r="M71" s="155">
        <f t="shared" si="1"/>
        <v>24.3</v>
      </c>
      <c r="N71" s="155"/>
      <c r="O71" s="155">
        <f>VLOOKUP(J71,'Basisreihen Destatis 2023 B.''21'!$K$7:$R$91,5,FALSE)</f>
        <v>82.1</v>
      </c>
      <c r="P71" s="155">
        <f t="shared" si="69"/>
        <v>109.9</v>
      </c>
      <c r="Q71" s="156">
        <f t="shared" si="3"/>
        <v>50</v>
      </c>
      <c r="R71" s="157">
        <f t="shared" si="22"/>
        <v>2.492</v>
      </c>
      <c r="S71" s="163"/>
      <c r="T71" s="162">
        <v>1969</v>
      </c>
      <c r="U71" s="154">
        <f>VLOOKUP(T71,'Basisreihen Destatis 2023 B.''21'!$B$7:$I$95,3,FALSE)</f>
        <v>24.3</v>
      </c>
      <c r="V71" s="155"/>
      <c r="W71" s="155">
        <f>ROUND(IF(U71&gt;0,U71,V71*$U$72/$V$72),1)</f>
        <v>24.3</v>
      </c>
      <c r="X71" s="155"/>
      <c r="Y71" s="155">
        <f>VLOOKUP(T71,'Basisreihen Destatis 2023 B.''21'!$K$7:$R$91,6,FALSE)</f>
        <v>101.6</v>
      </c>
      <c r="Z71" s="155">
        <f t="shared" si="70"/>
        <v>113.4</v>
      </c>
      <c r="AA71" s="155"/>
      <c r="AB71" s="155">
        <f>VLOOKUP(T71,'Basisreihen Destatis 2023 B.''21'!$K$7:$R$91,7,FALSE)</f>
        <v>40.799999999999997</v>
      </c>
      <c r="AC71" s="155">
        <f t="shared" si="80"/>
        <v>32.1</v>
      </c>
      <c r="AD71" s="156">
        <f t="shared" si="7"/>
        <v>40.4</v>
      </c>
      <c r="AE71" s="157">
        <f t="shared" si="23"/>
        <v>3.1930999999999998</v>
      </c>
      <c r="AG71" s="162">
        <v>1969</v>
      </c>
      <c r="AH71" s="154">
        <f>VLOOKUP(AG71,'Basisreihen Destatis 2023 B.''21'!$B$7:$I$95,3,FALSE)</f>
        <v>24.3</v>
      </c>
      <c r="AI71" s="155"/>
      <c r="AJ71" s="155">
        <f t="shared" si="8"/>
        <v>24.3</v>
      </c>
      <c r="AK71" s="155"/>
      <c r="AL71" s="155">
        <f>VLOOKUP(AG71,'Basisreihen Destatis 2023 B.''21'!$K$7:$R$91,8,FALSE)</f>
        <v>30.5</v>
      </c>
      <c r="AM71" s="155">
        <f t="shared" si="81"/>
        <v>31.8</v>
      </c>
      <c r="AN71" s="156">
        <f t="shared" si="10"/>
        <v>29.2</v>
      </c>
      <c r="AO71" s="157">
        <f t="shared" si="24"/>
        <v>4.4143999999999997</v>
      </c>
      <c r="AQ71" s="162">
        <v>1969</v>
      </c>
      <c r="AR71" s="154"/>
      <c r="AS71" s="155">
        <f>VLOOKUP(AQ71,'Basisreihen Destatis 2023 B.''21'!$K$7:$R$91,8,FALSE)</f>
        <v>30.5</v>
      </c>
      <c r="AT71" s="156">
        <f t="shared" si="79"/>
        <v>31.8</v>
      </c>
      <c r="AU71" s="157">
        <f t="shared" si="25"/>
        <v>4.1006</v>
      </c>
      <c r="AW71" s="399">
        <v>1969</v>
      </c>
      <c r="AX71" s="383">
        <f t="shared" si="26"/>
        <v>17.100000000000001</v>
      </c>
      <c r="AY71" s="400">
        <f>'Preisindizes Strom 2023 Bas.''15'!G71</f>
        <v>21.8</v>
      </c>
      <c r="AZ71" s="359">
        <f t="shared" si="27"/>
        <v>8.2278481012658222E-2</v>
      </c>
      <c r="BA71" s="359">
        <f t="shared" si="28"/>
        <v>7.3891625615763568E-2</v>
      </c>
      <c r="BB71" s="380">
        <f t="shared" si="29"/>
        <v>8.3868553968946546E-3</v>
      </c>
      <c r="BD71" s="399">
        <v>1969</v>
      </c>
      <c r="BE71" s="383">
        <f t="shared" si="30"/>
        <v>7.4268999999999998</v>
      </c>
      <c r="BF71" s="383">
        <f>'Preisindizes Strom 2023 Bas.''15'!H71</f>
        <v>7.4633000000000003</v>
      </c>
      <c r="BG71" s="359">
        <f t="shared" si="31"/>
        <v>8.228197498283274E-2</v>
      </c>
      <c r="BH71" s="359">
        <f t="shared" si="32"/>
        <v>7.3894925837096004E-2</v>
      </c>
      <c r="BI71" s="360">
        <f t="shared" si="33"/>
        <v>8.3870491457367358E-3</v>
      </c>
      <c r="BJ71" s="446">
        <f t="shared" si="34"/>
        <v>-3.6400000000000432E-2</v>
      </c>
      <c r="BK71" s="380">
        <f t="shared" si="35"/>
        <v>-4.8771990942345633E-3</v>
      </c>
      <c r="BM71" s="399">
        <v>1969</v>
      </c>
      <c r="BN71" s="383">
        <f t="shared" si="71"/>
        <v>50</v>
      </c>
      <c r="BO71" s="383">
        <f>'Preisindizes Strom 2023 Bas.''15'!Q71</f>
        <v>56.6</v>
      </c>
      <c r="BP71" s="359">
        <f t="shared" si="36"/>
        <v>4.6025104602510414E-2</v>
      </c>
      <c r="BQ71" s="359">
        <f t="shared" si="37"/>
        <v>4.621072088724576E-2</v>
      </c>
      <c r="BR71" s="380">
        <f t="shared" si="38"/>
        <v>-1.8561628473534597E-4</v>
      </c>
      <c r="BT71" s="399">
        <v>1969</v>
      </c>
      <c r="BU71" s="383">
        <f t="shared" si="72"/>
        <v>2.492</v>
      </c>
      <c r="BV71" s="383">
        <f>'Preisindizes Strom 2023 Bas.''15'!R71</f>
        <v>2.6625000000000001</v>
      </c>
      <c r="BW71" s="359">
        <f t="shared" si="39"/>
        <v>4.6027287319422072E-2</v>
      </c>
      <c r="BX71" s="359">
        <f t="shared" si="40"/>
        <v>4.6234741784037636E-2</v>
      </c>
      <c r="BY71" s="359">
        <f t="shared" si="41"/>
        <v>-2.0745446461556405E-4</v>
      </c>
      <c r="BZ71" s="444">
        <f t="shared" si="42"/>
        <v>-0.1705000000000001</v>
      </c>
      <c r="CA71" s="380">
        <f t="shared" si="43"/>
        <v>-6.4037558685446028E-2</v>
      </c>
      <c r="CC71" s="399">
        <v>1969</v>
      </c>
      <c r="CD71" s="383">
        <f t="shared" si="73"/>
        <v>40.4</v>
      </c>
      <c r="CE71" s="383">
        <f>'Preisindizes Strom 2023 Bas.''15'!AD71</f>
        <v>46.4</v>
      </c>
      <c r="CF71" s="359">
        <f t="shared" si="44"/>
        <v>8.3109919571045632E-2</v>
      </c>
      <c r="CG71" s="359">
        <f t="shared" si="45"/>
        <v>8.1585081585081598E-2</v>
      </c>
      <c r="CH71" s="380">
        <f t="shared" si="46"/>
        <v>1.5248379859640337E-3</v>
      </c>
      <c r="CJ71" s="399">
        <v>1969</v>
      </c>
      <c r="CK71" s="383">
        <f t="shared" si="74"/>
        <v>3.1930999999999998</v>
      </c>
      <c r="CL71" s="383">
        <f>'Preisindizes Strom 2023 Bas.''15'!AE71</f>
        <v>3.319</v>
      </c>
      <c r="CM71" s="359">
        <f t="shared" si="47"/>
        <v>8.3085402900003213E-2</v>
      </c>
      <c r="CN71" s="359">
        <f t="shared" si="48"/>
        <v>8.1560711057547586E-2</v>
      </c>
      <c r="CO71" s="359">
        <f t="shared" si="49"/>
        <v>1.5246918424556277E-3</v>
      </c>
      <c r="CP71" s="444">
        <f t="shared" si="50"/>
        <v>-0.12590000000000012</v>
      </c>
      <c r="CQ71" s="380">
        <f t="shared" si="51"/>
        <v>-3.7933112383248035E-2</v>
      </c>
      <c r="CS71" s="399">
        <v>1969</v>
      </c>
      <c r="CT71" s="383">
        <f t="shared" si="75"/>
        <v>29.2</v>
      </c>
      <c r="CU71" s="383">
        <f>'Preisindizes Strom 2023 Bas.''15'!AN71</f>
        <v>34</v>
      </c>
      <c r="CV71" s="359">
        <f t="shared" si="52"/>
        <v>2.4561403508772006E-2</v>
      </c>
      <c r="CW71" s="359">
        <f t="shared" si="53"/>
        <v>2.409638554216853E-2</v>
      </c>
      <c r="CX71" s="380">
        <f t="shared" si="54"/>
        <v>4.6501796660347594E-4</v>
      </c>
      <c r="CZ71" s="399">
        <v>1969</v>
      </c>
      <c r="DA71" s="383">
        <f t="shared" si="76"/>
        <v>4.4143999999999997</v>
      </c>
      <c r="DB71" s="383">
        <f>'Preisindizes Strom 2023 Bas.''15'!AO71</f>
        <v>4.4882</v>
      </c>
      <c r="DC71" s="359">
        <f t="shared" si="55"/>
        <v>2.455599855019952E-2</v>
      </c>
      <c r="DD71" s="359">
        <f t="shared" si="56"/>
        <v>2.4107660086448934E-2</v>
      </c>
      <c r="DE71" s="359">
        <f t="shared" si="57"/>
        <v>4.4833846375058606E-4</v>
      </c>
      <c r="DF71" s="444">
        <f t="shared" si="58"/>
        <v>-7.380000000000031E-2</v>
      </c>
      <c r="DG71" s="380">
        <f t="shared" si="59"/>
        <v>-1.6443117508132543E-2</v>
      </c>
      <c r="DI71" s="421">
        <v>1969</v>
      </c>
      <c r="DJ71" s="390">
        <f t="shared" si="77"/>
        <v>31.8</v>
      </c>
      <c r="DK71" s="409">
        <f>'Preisindizes Strom 2023 Bas.''15'!AT71</f>
        <v>35.9</v>
      </c>
      <c r="DL71" s="411">
        <f t="shared" si="60"/>
        <v>1.5974440894568787E-2</v>
      </c>
      <c r="DM71" s="359">
        <f t="shared" si="61"/>
        <v>1.6997167138810276E-2</v>
      </c>
      <c r="DN71" s="404">
        <f t="shared" si="62"/>
        <v>-1.0227262442414897E-3</v>
      </c>
      <c r="DP71" s="421">
        <v>1969</v>
      </c>
      <c r="DQ71" s="390">
        <f t="shared" si="78"/>
        <v>4.1006</v>
      </c>
      <c r="DR71" s="409">
        <f>'Preisindizes Strom 2023 Bas.''15'!AU71</f>
        <v>4.1475999999999997</v>
      </c>
      <c r="DS71" s="411">
        <f t="shared" si="63"/>
        <v>1.5973272204067746E-2</v>
      </c>
      <c r="DT71" s="359">
        <f t="shared" si="64"/>
        <v>1.6997781849744431E-2</v>
      </c>
      <c r="DU71" s="404">
        <f t="shared" si="65"/>
        <v>-1.0245096456766856E-3</v>
      </c>
      <c r="DV71" s="414">
        <f t="shared" si="66"/>
        <v>-4.6999999999999709E-2</v>
      </c>
      <c r="DW71" s="458">
        <f t="shared" si="67"/>
        <v>-1.1331854566496213E-2</v>
      </c>
    </row>
    <row r="72" spans="1:127" x14ac:dyDescent="0.6">
      <c r="A72" s="233"/>
      <c r="B72" s="162">
        <v>1968</v>
      </c>
      <c r="C72" s="154">
        <f>VLOOKUP(B72,'Basisreihen Destatis 2023 B.''21'!$B$7:$I$95,2,FALSE)</f>
        <v>15.8</v>
      </c>
      <c r="D72" s="155">
        <f>VLOOKUP(B72,'Basisreihen Destatis 2023 B.''21'!$T$7:$W$125,2,FALSE)</f>
        <v>14.6</v>
      </c>
      <c r="E72" s="155">
        <f>ROUND(IF(C72&gt;0,C72,D72*$C$72/$D$72),1)</f>
        <v>15.8</v>
      </c>
      <c r="F72" s="155"/>
      <c r="G72" s="156">
        <f t="shared" si="68"/>
        <v>15.8</v>
      </c>
      <c r="H72" s="157">
        <f t="shared" si="21"/>
        <v>8.0380000000000003</v>
      </c>
      <c r="I72" s="163"/>
      <c r="J72" s="162">
        <v>1968</v>
      </c>
      <c r="K72" s="154">
        <f>VLOOKUP(J72,'Basisreihen Destatis 2023 B.''21'!$B$7:$I$95,3,FALSE)</f>
        <v>23.2</v>
      </c>
      <c r="L72" s="155">
        <f>VLOOKUP(J72,'Basisreihen Destatis 2023 B.''21'!$T$7:$W$125,3,FALSE)</f>
        <v>21.6</v>
      </c>
      <c r="M72" s="155">
        <f>ROUND(IF(K72&gt;0,K72,L72*$K$72/$L$72),1)</f>
        <v>23.2</v>
      </c>
      <c r="N72" s="155"/>
      <c r="O72" s="155">
        <f>VLOOKUP(J72,'Basisreihen Destatis 2023 B.''21'!$K$7:$R$91,5,FALSE)</f>
        <v>78.5</v>
      </c>
      <c r="P72" s="155">
        <f t="shared" si="69"/>
        <v>105.1</v>
      </c>
      <c r="Q72" s="156">
        <f t="shared" si="3"/>
        <v>47.8</v>
      </c>
      <c r="R72" s="157">
        <f t="shared" si="22"/>
        <v>2.6067</v>
      </c>
      <c r="S72" s="163"/>
      <c r="T72" s="162">
        <v>1968</v>
      </c>
      <c r="U72" s="154">
        <f>VLOOKUP(T72,'Basisreihen Destatis 2023 B.''21'!$B$7:$I$95,3,FALSE)</f>
        <v>23.2</v>
      </c>
      <c r="V72" s="155">
        <f>VLOOKUP(T72,'Basisreihen Destatis 2023 B.''21'!$T$7:$W$125,3,FALSE)</f>
        <v>21.6</v>
      </c>
      <c r="W72" s="155">
        <f>ROUND(IF(U72&gt;0,U72,V72*$U$72/$V$72),1)</f>
        <v>23.2</v>
      </c>
      <c r="X72" s="155"/>
      <c r="Y72" s="155">
        <f>VLOOKUP(T72,'Basisreihen Destatis 2023 B.''21'!$K$7:$R$91,6,FALSE)</f>
        <v>93.9</v>
      </c>
      <c r="Z72" s="155">
        <f t="shared" si="70"/>
        <v>104.8</v>
      </c>
      <c r="AA72" s="155"/>
      <c r="AB72" s="155">
        <f>VLOOKUP(T72,'Basisreihen Destatis 2023 B.''21'!$K$7:$R$91,7,FALSE)</f>
        <v>36.1</v>
      </c>
      <c r="AC72" s="155">
        <f t="shared" si="80"/>
        <v>28.4</v>
      </c>
      <c r="AD72" s="156">
        <f t="shared" si="7"/>
        <v>37.299999999999997</v>
      </c>
      <c r="AE72" s="157">
        <f t="shared" si="23"/>
        <v>3.4584000000000001</v>
      </c>
      <c r="AG72" s="162">
        <v>1968</v>
      </c>
      <c r="AH72" s="154">
        <f>VLOOKUP(AG72,'Basisreihen Destatis 2023 B.''21'!$B$7:$I$95,3,FALSE)</f>
        <v>23.2</v>
      </c>
      <c r="AI72" s="155">
        <f>VLOOKUP(AG72,'Basisreihen Destatis 2023 B.''21'!$T$7:$W$125,3,FALSE)</f>
        <v>21.6</v>
      </c>
      <c r="AJ72" s="155">
        <f>ROUND(IF(AH72&gt;0,AH72,AI72*$AH$72/$AI$72),1)</f>
        <v>23.2</v>
      </c>
      <c r="AK72" s="155"/>
      <c r="AL72" s="155">
        <f>VLOOKUP(AG72,'Basisreihen Destatis 2023 B.''21'!$K$7:$R$91,8,FALSE)</f>
        <v>30</v>
      </c>
      <c r="AM72" s="155">
        <f t="shared" si="81"/>
        <v>31.3</v>
      </c>
      <c r="AN72" s="156">
        <f t="shared" si="10"/>
        <v>28.5</v>
      </c>
      <c r="AO72" s="157">
        <f t="shared" si="24"/>
        <v>4.5228000000000002</v>
      </c>
      <c r="AQ72" s="162">
        <v>1968</v>
      </c>
      <c r="AR72" s="154"/>
      <c r="AS72" s="155">
        <f>VLOOKUP(AQ72,'Basisreihen Destatis 2023 B.''21'!$K$7:$R$91,8,FALSE)</f>
        <v>30</v>
      </c>
      <c r="AT72" s="156">
        <f t="shared" si="79"/>
        <v>31.3</v>
      </c>
      <c r="AU72" s="157">
        <f t="shared" si="25"/>
        <v>4.1661000000000001</v>
      </c>
      <c r="AW72" s="399">
        <v>1968</v>
      </c>
      <c r="AX72" s="383">
        <f t="shared" si="26"/>
        <v>15.8</v>
      </c>
      <c r="AY72" s="400">
        <f>'Preisindizes Strom 2023 Bas.''15'!G72</f>
        <v>20.3</v>
      </c>
      <c r="AZ72" s="359">
        <f t="shared" si="27"/>
        <v>5.3333333333333455E-2</v>
      </c>
      <c r="BA72" s="359">
        <f t="shared" si="28"/>
        <v>5.1813471502590636E-2</v>
      </c>
      <c r="BB72" s="380">
        <f t="shared" si="29"/>
        <v>1.5198618307428191E-3</v>
      </c>
      <c r="BD72" s="399">
        <v>1968</v>
      </c>
      <c r="BE72" s="383">
        <f t="shared" si="30"/>
        <v>8.0380000000000003</v>
      </c>
      <c r="BF72" s="383">
        <f>'Preisindizes Strom 2023 Bas.''15'!H72</f>
        <v>8.0147999999999993</v>
      </c>
      <c r="BG72" s="359">
        <f t="shared" si="31"/>
        <v>5.3334162727046497E-2</v>
      </c>
      <c r="BH72" s="359">
        <f t="shared" si="32"/>
        <v>5.1816639217447724E-2</v>
      </c>
      <c r="BI72" s="360">
        <f t="shared" si="33"/>
        <v>1.5175235095987727E-3</v>
      </c>
      <c r="BJ72" s="446">
        <f t="shared" si="34"/>
        <v>2.3200000000000998E-2</v>
      </c>
      <c r="BK72" s="380">
        <f t="shared" si="35"/>
        <v>2.8946449069222613E-3</v>
      </c>
      <c r="BM72" s="399">
        <v>1968</v>
      </c>
      <c r="BN72" s="383">
        <f t="shared" si="71"/>
        <v>47.8</v>
      </c>
      <c r="BO72" s="383">
        <f>'Preisindizes Strom 2023 Bas.''15'!Q72</f>
        <v>54.1</v>
      </c>
      <c r="BP72" s="359">
        <f t="shared" si="36"/>
        <v>2.0964360587001352E-3</v>
      </c>
      <c r="BQ72" s="359">
        <f t="shared" si="37"/>
        <v>1.8518518518517713E-3</v>
      </c>
      <c r="BR72" s="380">
        <f t="shared" si="38"/>
        <v>2.4458420684836391E-4</v>
      </c>
      <c r="BT72" s="399">
        <v>1968</v>
      </c>
      <c r="BU72" s="383">
        <f t="shared" si="72"/>
        <v>2.6067</v>
      </c>
      <c r="BV72" s="383">
        <f>'Preisindizes Strom 2023 Bas.''15'!R72</f>
        <v>2.7856000000000001</v>
      </c>
      <c r="BW72" s="359">
        <f t="shared" si="39"/>
        <v>2.1099474431274245E-3</v>
      </c>
      <c r="BX72" s="359">
        <f t="shared" si="40"/>
        <v>1.8308443423320497E-3</v>
      </c>
      <c r="BY72" s="359">
        <f t="shared" si="41"/>
        <v>2.7910310079537481E-4</v>
      </c>
      <c r="BZ72" s="444">
        <f t="shared" si="42"/>
        <v>-0.17890000000000006</v>
      </c>
      <c r="CA72" s="380">
        <f t="shared" si="43"/>
        <v>-6.4223147616312537E-2</v>
      </c>
      <c r="CC72" s="399">
        <v>1968</v>
      </c>
      <c r="CD72" s="383">
        <f t="shared" si="73"/>
        <v>37.299999999999997</v>
      </c>
      <c r="CE72" s="383">
        <f>'Preisindizes Strom 2023 Bas.''15'!AD72</f>
        <v>42.9</v>
      </c>
      <c r="CF72" s="359">
        <f t="shared" si="44"/>
        <v>-1.5831134564643801E-2</v>
      </c>
      <c r="CG72" s="359">
        <f t="shared" si="45"/>
        <v>-1.379310344827589E-2</v>
      </c>
      <c r="CH72" s="380">
        <f t="shared" si="46"/>
        <v>-2.038031116367911E-3</v>
      </c>
      <c r="CJ72" s="399">
        <v>1968</v>
      </c>
      <c r="CK72" s="383">
        <f t="shared" si="74"/>
        <v>3.4584000000000001</v>
      </c>
      <c r="CL72" s="383">
        <f>'Preisindizes Strom 2023 Bas.''15'!AE72</f>
        <v>3.5897000000000001</v>
      </c>
      <c r="CM72" s="359">
        <f t="shared" si="47"/>
        <v>-1.5816562572287807E-2</v>
      </c>
      <c r="CN72" s="359">
        <f t="shared" si="48"/>
        <v>-1.3789453157645459E-2</v>
      </c>
      <c r="CO72" s="359">
        <f t="shared" si="49"/>
        <v>-2.0271094146423474E-3</v>
      </c>
      <c r="CP72" s="444">
        <f t="shared" si="50"/>
        <v>-0.13129999999999997</v>
      </c>
      <c r="CQ72" s="380">
        <f t="shared" si="51"/>
        <v>-3.6576872719168763E-2</v>
      </c>
      <c r="CS72" s="399">
        <v>1968</v>
      </c>
      <c r="CT72" s="383">
        <f t="shared" si="75"/>
        <v>28.5</v>
      </c>
      <c r="CU72" s="383">
        <f>'Preisindizes Strom 2023 Bas.''15'!AN72</f>
        <v>33.200000000000003</v>
      </c>
      <c r="CV72" s="359">
        <f t="shared" si="52"/>
        <v>1.7857142857142794E-2</v>
      </c>
      <c r="CW72" s="359">
        <f t="shared" si="53"/>
        <v>1.5290519877675823E-2</v>
      </c>
      <c r="CX72" s="380">
        <f t="shared" si="54"/>
        <v>2.5666229794669704E-3</v>
      </c>
      <c r="CZ72" s="399">
        <v>1968</v>
      </c>
      <c r="DA72" s="383">
        <f t="shared" si="76"/>
        <v>4.5228000000000002</v>
      </c>
      <c r="DB72" s="383">
        <f>'Preisindizes Strom 2023 Bas.''15'!AO72</f>
        <v>4.5964</v>
      </c>
      <c r="DC72" s="359">
        <f t="shared" si="55"/>
        <v>1.7865039356151025E-2</v>
      </c>
      <c r="DD72" s="359">
        <f t="shared" si="56"/>
        <v>1.5294578365677491E-2</v>
      </c>
      <c r="DE72" s="359">
        <f t="shared" si="57"/>
        <v>2.5704609904735332E-3</v>
      </c>
      <c r="DF72" s="444">
        <f t="shared" si="58"/>
        <v>-7.3599999999999888E-2</v>
      </c>
      <c r="DG72" s="380">
        <f t="shared" si="59"/>
        <v>-1.6012531546427566E-2</v>
      </c>
      <c r="DI72" s="421">
        <v>1968</v>
      </c>
      <c r="DJ72" s="390">
        <f t="shared" si="77"/>
        <v>31.3</v>
      </c>
      <c r="DK72" s="409">
        <f>'Preisindizes Strom 2023 Bas.''15'!AT72</f>
        <v>35.299999999999997</v>
      </c>
      <c r="DL72" s="411">
        <f t="shared" si="60"/>
        <v>0</v>
      </c>
      <c r="DM72" s="359">
        <f t="shared" si="61"/>
        <v>-2.8248587570621764E-3</v>
      </c>
      <c r="DN72" s="404">
        <f t="shared" si="62"/>
        <v>2.8248587570621764E-3</v>
      </c>
      <c r="DP72" s="421">
        <v>1968</v>
      </c>
      <c r="DQ72" s="390">
        <f t="shared" si="78"/>
        <v>4.1661000000000001</v>
      </c>
      <c r="DR72" s="409">
        <f>'Preisindizes Strom 2023 Bas.''15'!AU72</f>
        <v>4.2180999999999997</v>
      </c>
      <c r="DS72" s="411">
        <f t="shared" si="63"/>
        <v>0</v>
      </c>
      <c r="DT72" s="359">
        <f t="shared" si="64"/>
        <v>-2.8211754107299036E-3</v>
      </c>
      <c r="DU72" s="404">
        <f t="shared" si="65"/>
        <v>2.8211754107299036E-3</v>
      </c>
      <c r="DV72" s="414">
        <f t="shared" si="66"/>
        <v>-5.1999999999999602E-2</v>
      </c>
      <c r="DW72" s="458">
        <f t="shared" si="67"/>
        <v>-1.2327825324197961E-2</v>
      </c>
    </row>
    <row r="73" spans="1:127" x14ac:dyDescent="0.6">
      <c r="A73" s="233"/>
      <c r="B73" s="162">
        <v>1967</v>
      </c>
      <c r="C73" s="154"/>
      <c r="D73" s="155">
        <f>VLOOKUP(B73,'Basisreihen Destatis 2023 B.''21'!$T$7:$W$125,2,FALSE)</f>
        <v>13.9</v>
      </c>
      <c r="E73" s="155">
        <f>ROUND(IF(C73&gt;0,C73,D73*$C$72/$D$72),1)</f>
        <v>15</v>
      </c>
      <c r="F73" s="155"/>
      <c r="G73" s="156">
        <f t="shared" si="68"/>
        <v>15</v>
      </c>
      <c r="H73" s="157">
        <f t="shared" si="21"/>
        <v>8.4666999999999994</v>
      </c>
      <c r="I73" s="163"/>
      <c r="J73" s="162">
        <v>1967</v>
      </c>
      <c r="K73" s="154"/>
      <c r="L73" s="155">
        <f>VLOOKUP(J73,'Basisreihen Destatis 2023 B.''21'!$T$7:$W$125,3,FALSE)</f>
        <v>20.399999999999999</v>
      </c>
      <c r="M73" s="155">
        <f t="shared" ref="M73:M82" si="82">ROUND(IF(K73&gt;0,K73,L73*$K$72/$L$72),1)</f>
        <v>21.9</v>
      </c>
      <c r="N73" s="155"/>
      <c r="O73" s="155">
        <f>VLOOKUP(J73,'Basisreihen Destatis 2023 B.''21'!$K$7:$R$91,5,FALSE)</f>
        <v>80.599999999999994</v>
      </c>
      <c r="P73" s="155">
        <f t="shared" si="69"/>
        <v>107.9</v>
      </c>
      <c r="Q73" s="156">
        <f t="shared" si="3"/>
        <v>47.7</v>
      </c>
      <c r="R73" s="157">
        <f t="shared" si="22"/>
        <v>2.6122000000000001</v>
      </c>
      <c r="S73" s="163"/>
      <c r="T73" s="162">
        <v>1967</v>
      </c>
      <c r="U73" s="154"/>
      <c r="V73" s="155">
        <f>VLOOKUP(T73,'Basisreihen Destatis 2023 B.''21'!$T$7:$W$125,3,FALSE)</f>
        <v>20.399999999999999</v>
      </c>
      <c r="W73" s="155">
        <f>ROUND(IF(U73&gt;0,U73,V73*$U$72/$V$72),1)</f>
        <v>21.9</v>
      </c>
      <c r="X73" s="155"/>
      <c r="Y73" s="155">
        <f>VLOOKUP(T73,'Basisreihen Destatis 2023 B.''21'!$K$7:$R$91,6,FALSE)</f>
        <v>101.4</v>
      </c>
      <c r="Z73" s="155">
        <f t="shared" si="70"/>
        <v>113.2</v>
      </c>
      <c r="AA73" s="155"/>
      <c r="AB73" s="155">
        <f>VLOOKUP(T73,'Basisreihen Destatis 2023 B.''21'!$K$7:$R$91,7,FALSE)</f>
        <v>36.200000000000003</v>
      </c>
      <c r="AC73" s="155">
        <f t="shared" si="80"/>
        <v>28.5</v>
      </c>
      <c r="AD73" s="156">
        <f t="shared" si="7"/>
        <v>37.9</v>
      </c>
      <c r="AE73" s="157">
        <f t="shared" si="23"/>
        <v>3.4037000000000002</v>
      </c>
      <c r="AG73" s="162">
        <v>1967</v>
      </c>
      <c r="AH73" s="154"/>
      <c r="AI73" s="155">
        <f>VLOOKUP(AG73,'Basisreihen Destatis 2023 B.''21'!$T$7:$W$125,3,FALSE)</f>
        <v>20.399999999999999</v>
      </c>
      <c r="AJ73" s="155">
        <f t="shared" ref="AJ73:AJ82" si="83">ROUND(IF(AH73&gt;0,AH73,AI73*$AH$72/$AI$72),1)</f>
        <v>21.9</v>
      </c>
      <c r="AK73" s="155"/>
      <c r="AL73" s="155">
        <f>VLOOKUP(AG73,'Basisreihen Destatis 2023 B.''21'!$K$7:$R$91,8,FALSE)</f>
        <v>30</v>
      </c>
      <c r="AM73" s="155">
        <f t="shared" si="81"/>
        <v>31.3</v>
      </c>
      <c r="AN73" s="156">
        <f t="shared" si="10"/>
        <v>28</v>
      </c>
      <c r="AO73" s="157">
        <f t="shared" si="24"/>
        <v>4.6036000000000001</v>
      </c>
      <c r="AQ73" s="162">
        <v>1967</v>
      </c>
      <c r="AR73" s="154"/>
      <c r="AS73" s="155">
        <f>VLOOKUP(AQ73,'Basisreihen Destatis 2023 B.''21'!$K$7:$R$91,8,FALSE)</f>
        <v>30</v>
      </c>
      <c r="AT73" s="156">
        <f t="shared" si="79"/>
        <v>31.3</v>
      </c>
      <c r="AU73" s="157">
        <f t="shared" si="25"/>
        <v>4.1661000000000001</v>
      </c>
      <c r="AW73" s="399">
        <v>1967</v>
      </c>
      <c r="AX73" s="383">
        <f t="shared" si="26"/>
        <v>15</v>
      </c>
      <c r="AY73" s="400">
        <f>'Preisindizes Strom 2023 Bas.''15'!G73</f>
        <v>19.3</v>
      </c>
      <c r="AZ73" s="359">
        <f t="shared" si="27"/>
        <v>-5.0632911392405111E-2</v>
      </c>
      <c r="BA73" s="359">
        <f t="shared" si="28"/>
        <v>-4.9261083743842415E-2</v>
      </c>
      <c r="BB73" s="380">
        <f t="shared" si="29"/>
        <v>-1.3718276485626957E-3</v>
      </c>
      <c r="BD73" s="399">
        <v>1967</v>
      </c>
      <c r="BE73" s="383">
        <f t="shared" si="30"/>
        <v>8.4666999999999994</v>
      </c>
      <c r="BF73" s="383">
        <f>'Preisindizes Strom 2023 Bas.''15'!H73</f>
        <v>8.4300999999999995</v>
      </c>
      <c r="BG73" s="359">
        <f t="shared" si="31"/>
        <v>-5.063365892260252E-2</v>
      </c>
      <c r="BH73" s="359">
        <f t="shared" si="32"/>
        <v>-4.9263947046891521E-2</v>
      </c>
      <c r="BI73" s="360">
        <f t="shared" si="33"/>
        <v>-1.3697118757109994E-3</v>
      </c>
      <c r="BJ73" s="446">
        <f t="shared" si="34"/>
        <v>3.6599999999999966E-2</v>
      </c>
      <c r="BK73" s="380">
        <f t="shared" si="35"/>
        <v>4.3415855090687128E-3</v>
      </c>
      <c r="BM73" s="399">
        <v>1967</v>
      </c>
      <c r="BN73" s="383">
        <f t="shared" si="71"/>
        <v>47.7</v>
      </c>
      <c r="BO73" s="383">
        <f>'Preisindizes Strom 2023 Bas.''15'!Q73</f>
        <v>54</v>
      </c>
      <c r="BP73" s="359">
        <f t="shared" si="36"/>
        <v>-9.1428571428571415E-2</v>
      </c>
      <c r="BQ73" s="359">
        <f t="shared" si="37"/>
        <v>-8.7837837837837829E-2</v>
      </c>
      <c r="BR73" s="380">
        <f t="shared" si="38"/>
        <v>-3.5907335907335858E-3</v>
      </c>
      <c r="BT73" s="399">
        <v>1967</v>
      </c>
      <c r="BU73" s="383">
        <f t="shared" si="72"/>
        <v>2.6122000000000001</v>
      </c>
      <c r="BV73" s="383">
        <f>'Preisindizes Strom 2023 Bas.''15'!R73</f>
        <v>2.7907000000000002</v>
      </c>
      <c r="BW73" s="359">
        <f t="shared" si="39"/>
        <v>-9.1455478141030611E-2</v>
      </c>
      <c r="BX73" s="359">
        <f t="shared" si="40"/>
        <v>-8.7827426810477727E-2</v>
      </c>
      <c r="BY73" s="359">
        <f t="shared" si="41"/>
        <v>-3.6280513305528839E-3</v>
      </c>
      <c r="BZ73" s="444">
        <f t="shared" si="42"/>
        <v>-0.1785000000000001</v>
      </c>
      <c r="CA73" s="380">
        <f t="shared" si="43"/>
        <v>-6.3962446697961139E-2</v>
      </c>
      <c r="CC73" s="399">
        <v>1967</v>
      </c>
      <c r="CD73" s="383">
        <f t="shared" si="73"/>
        <v>37.9</v>
      </c>
      <c r="CE73" s="383">
        <f>'Preisindizes Strom 2023 Bas.''15'!AD73</f>
        <v>43.5</v>
      </c>
      <c r="CF73" s="359">
        <f t="shared" si="44"/>
        <v>-9.5465393794749387E-2</v>
      </c>
      <c r="CG73" s="359">
        <f t="shared" si="45"/>
        <v>-9.1858037578288032E-2</v>
      </c>
      <c r="CH73" s="380">
        <f t="shared" si="46"/>
        <v>-3.6073562164613548E-3</v>
      </c>
      <c r="CJ73" s="399">
        <v>1967</v>
      </c>
      <c r="CK73" s="383">
        <f t="shared" si="74"/>
        <v>3.4037000000000002</v>
      </c>
      <c r="CL73" s="383">
        <f>'Preisindizes Strom 2023 Bas.''15'!AE73</f>
        <v>3.5402</v>
      </c>
      <c r="CM73" s="359">
        <f t="shared" si="47"/>
        <v>-9.5454946088080583E-2</v>
      </c>
      <c r="CN73" s="359">
        <f t="shared" si="48"/>
        <v>-9.185921699339028E-2</v>
      </c>
      <c r="CO73" s="359">
        <f t="shared" si="49"/>
        <v>-3.5957290946903031E-3</v>
      </c>
      <c r="CP73" s="444">
        <f t="shared" si="50"/>
        <v>-0.13649999999999984</v>
      </c>
      <c r="CQ73" s="380">
        <f t="shared" si="51"/>
        <v>-3.8557143664199711E-2</v>
      </c>
      <c r="CS73" s="399">
        <v>1967</v>
      </c>
      <c r="CT73" s="383">
        <f t="shared" si="75"/>
        <v>28</v>
      </c>
      <c r="CU73" s="383">
        <f>'Preisindizes Strom 2023 Bas.''15'!AN73</f>
        <v>32.700000000000003</v>
      </c>
      <c r="CV73" s="359">
        <f t="shared" si="52"/>
        <v>-2.0979020979021046E-2</v>
      </c>
      <c r="CW73" s="359">
        <f t="shared" si="53"/>
        <v>-2.0958083832335217E-2</v>
      </c>
      <c r="CX73" s="380">
        <f t="shared" si="54"/>
        <v>-2.09371466858288E-5</v>
      </c>
      <c r="CZ73" s="399">
        <v>1967</v>
      </c>
      <c r="DA73" s="383">
        <f t="shared" si="76"/>
        <v>4.6036000000000001</v>
      </c>
      <c r="DB73" s="383">
        <f>'Preisindizes Strom 2023 Bas.''15'!AO73</f>
        <v>4.6666999999999996</v>
      </c>
      <c r="DC73" s="359">
        <f t="shared" si="55"/>
        <v>-2.098357806933715E-2</v>
      </c>
      <c r="DD73" s="359">
        <f t="shared" si="56"/>
        <v>-2.0956993164334414E-2</v>
      </c>
      <c r="DE73" s="359">
        <f t="shared" si="57"/>
        <v>-2.6584905002735582E-5</v>
      </c>
      <c r="DF73" s="444">
        <f t="shared" si="58"/>
        <v>-6.309999999999949E-2</v>
      </c>
      <c r="DG73" s="380">
        <f t="shared" si="59"/>
        <v>-1.3521331990485663E-2</v>
      </c>
      <c r="DI73" s="421">
        <v>1967</v>
      </c>
      <c r="DJ73" s="390">
        <f t="shared" si="77"/>
        <v>31.3</v>
      </c>
      <c r="DK73" s="409">
        <f>'Preisindizes Strom 2023 Bas.''15'!AT73</f>
        <v>35.4</v>
      </c>
      <c r="DL73" s="411">
        <f t="shared" si="60"/>
        <v>-1.2618296529968376E-2</v>
      </c>
      <c r="DM73" s="359">
        <f t="shared" si="61"/>
        <v>-1.1173184357541888E-2</v>
      </c>
      <c r="DN73" s="404">
        <f t="shared" si="62"/>
        <v>-1.4451121724264882E-3</v>
      </c>
      <c r="DP73" s="421">
        <v>1967</v>
      </c>
      <c r="DQ73" s="390">
        <f t="shared" si="78"/>
        <v>4.1661000000000001</v>
      </c>
      <c r="DR73" s="409">
        <f>'Preisindizes Strom 2023 Bas.''15'!AU73</f>
        <v>4.2061999999999999</v>
      </c>
      <c r="DS73" s="411">
        <f t="shared" si="63"/>
        <v>-1.2601713833081396E-2</v>
      </c>
      <c r="DT73" s="359">
        <f t="shared" si="64"/>
        <v>-1.1173981265750532E-2</v>
      </c>
      <c r="DU73" s="404">
        <f t="shared" si="65"/>
        <v>-1.4277325673308638E-3</v>
      </c>
      <c r="DV73" s="414">
        <f t="shared" si="66"/>
        <v>-4.0099999999999802E-2</v>
      </c>
      <c r="DW73" s="458">
        <f t="shared" si="67"/>
        <v>-9.5335457182254002E-3</v>
      </c>
    </row>
    <row r="74" spans="1:127" x14ac:dyDescent="0.6">
      <c r="A74" s="233"/>
      <c r="B74" s="162">
        <v>1966</v>
      </c>
      <c r="C74" s="154"/>
      <c r="D74" s="155">
        <f>VLOOKUP(B74,'Basisreihen Destatis 2023 B.''21'!$T$7:$W$125,2,FALSE)</f>
        <v>14.6</v>
      </c>
      <c r="E74" s="155">
        <f>ROUND(IF(C74&gt;0,C74,D74*$C$72/$D$72),1)</f>
        <v>15.8</v>
      </c>
      <c r="F74" s="155"/>
      <c r="G74" s="156">
        <f t="shared" si="68"/>
        <v>15.8</v>
      </c>
      <c r="H74" s="157">
        <f t="shared" si="21"/>
        <v>8.0380000000000003</v>
      </c>
      <c r="I74" s="163"/>
      <c r="J74" s="162">
        <v>1966</v>
      </c>
      <c r="K74" s="154"/>
      <c r="L74" s="155">
        <f>VLOOKUP(J74,'Basisreihen Destatis 2023 B.''21'!$T$7:$W$125,3,FALSE)</f>
        <v>21.3</v>
      </c>
      <c r="M74" s="155">
        <f t="shared" si="82"/>
        <v>22.9</v>
      </c>
      <c r="N74" s="155"/>
      <c r="O74" s="155">
        <f>VLOOKUP(J74,'Basisreihen Destatis 2023 B.''21'!$K$7:$R$91,5,FALSE)</f>
        <v>90.8</v>
      </c>
      <c r="P74" s="155">
        <f t="shared" si="69"/>
        <v>121.5</v>
      </c>
      <c r="Q74" s="156">
        <f t="shared" si="3"/>
        <v>52.5</v>
      </c>
      <c r="R74" s="157">
        <f t="shared" si="22"/>
        <v>2.3733</v>
      </c>
      <c r="S74" s="163"/>
      <c r="T74" s="162">
        <v>1966</v>
      </c>
      <c r="U74" s="154"/>
      <c r="V74" s="155">
        <f>VLOOKUP(T74,'Basisreihen Destatis 2023 B.''21'!$T$7:$W$125,3,FALSE)</f>
        <v>21.3</v>
      </c>
      <c r="W74" s="155">
        <f t="shared" ref="W74:W81" si="84">ROUND(IF(U74&gt;0,U74,V74*$U$72/$V$72),1)</f>
        <v>22.9</v>
      </c>
      <c r="X74" s="155"/>
      <c r="Y74" s="155">
        <f>VLOOKUP(T74,'Basisreihen Destatis 2023 B.''21'!$K$7:$R$91,6,FALSE)</f>
        <v>115.2</v>
      </c>
      <c r="Z74" s="155">
        <f t="shared" si="70"/>
        <v>128.6</v>
      </c>
      <c r="AA74" s="155"/>
      <c r="AB74" s="155">
        <f>VLOOKUP(T74,'Basisreihen Destatis 2023 B.''21'!$K$7:$R$91,7,FALSE)</f>
        <v>40.5</v>
      </c>
      <c r="AC74" s="155">
        <f t="shared" si="80"/>
        <v>31.9</v>
      </c>
      <c r="AD74" s="156">
        <f t="shared" si="7"/>
        <v>41.9</v>
      </c>
      <c r="AE74" s="157">
        <f t="shared" si="23"/>
        <v>3.0788000000000002</v>
      </c>
      <c r="AG74" s="162">
        <v>1966</v>
      </c>
      <c r="AH74" s="154"/>
      <c r="AI74" s="155">
        <f>VLOOKUP(AG74,'Basisreihen Destatis 2023 B.''21'!$T$7:$W$125,3,FALSE)</f>
        <v>21.3</v>
      </c>
      <c r="AJ74" s="155">
        <f>ROUND(IF(AH74&gt;0,AH74,AI74*$AH$72/$AI$72),1)</f>
        <v>22.9</v>
      </c>
      <c r="AK74" s="155"/>
      <c r="AL74" s="155">
        <f>VLOOKUP(AG74,'Basisreihen Destatis 2023 B.''21'!$K$7:$R$91,8,FALSE)</f>
        <v>30.4</v>
      </c>
      <c r="AM74" s="155">
        <f t="shared" si="81"/>
        <v>31.7</v>
      </c>
      <c r="AN74" s="156">
        <f t="shared" si="10"/>
        <v>28.6</v>
      </c>
      <c r="AO74" s="157">
        <f t="shared" si="24"/>
        <v>4.5069999999999997</v>
      </c>
      <c r="AQ74" s="162">
        <v>1966</v>
      </c>
      <c r="AR74" s="154"/>
      <c r="AS74" s="155">
        <f>VLOOKUP(AQ74,'Basisreihen Destatis 2023 B.''21'!$K$7:$R$91,8,FALSE)</f>
        <v>30.4</v>
      </c>
      <c r="AT74" s="156">
        <f t="shared" si="79"/>
        <v>31.7</v>
      </c>
      <c r="AU74" s="157">
        <f t="shared" si="25"/>
        <v>4.1135999999999999</v>
      </c>
      <c r="AW74" s="399">
        <v>1966</v>
      </c>
      <c r="AX74" s="383">
        <f t="shared" si="26"/>
        <v>15.8</v>
      </c>
      <c r="AY74" s="400">
        <f>'Preisindizes Strom 2023 Bas.''15'!G74</f>
        <v>20.3</v>
      </c>
      <c r="AZ74" s="359">
        <f t="shared" si="27"/>
        <v>2.5974025974025983E-2</v>
      </c>
      <c r="BA74" s="359">
        <f t="shared" si="28"/>
        <v>2.5252525252525304E-2</v>
      </c>
      <c r="BB74" s="380">
        <f t="shared" si="29"/>
        <v>7.2150072150067857E-4</v>
      </c>
      <c r="BD74" s="399">
        <v>1966</v>
      </c>
      <c r="BE74" s="383">
        <f t="shared" si="30"/>
        <v>8.0380000000000003</v>
      </c>
      <c r="BF74" s="383">
        <f>'Preisindizes Strom 2023 Bas.''15'!H74</f>
        <v>8.0147999999999993</v>
      </c>
      <c r="BG74" s="359">
        <f t="shared" si="31"/>
        <v>2.5976611097287883E-2</v>
      </c>
      <c r="BH74" s="359">
        <f t="shared" si="32"/>
        <v>2.5253281429355789E-2</v>
      </c>
      <c r="BI74" s="360">
        <f t="shared" si="33"/>
        <v>7.233296679320933E-4</v>
      </c>
      <c r="BJ74" s="446">
        <f t="shared" si="34"/>
        <v>2.3200000000000998E-2</v>
      </c>
      <c r="BK74" s="380">
        <f t="shared" si="35"/>
        <v>2.8946449069222613E-3</v>
      </c>
      <c r="BM74" s="399">
        <v>1966</v>
      </c>
      <c r="BN74" s="383">
        <f t="shared" si="71"/>
        <v>52.5</v>
      </c>
      <c r="BO74" s="383">
        <f>'Preisindizes Strom 2023 Bas.''15'!Q74</f>
        <v>59.2</v>
      </c>
      <c r="BP74" s="359">
        <f t="shared" si="36"/>
        <v>6.9246435845213838E-2</v>
      </c>
      <c r="BQ74" s="359">
        <f t="shared" si="37"/>
        <v>6.8592057761732939E-2</v>
      </c>
      <c r="BR74" s="380">
        <f t="shared" si="38"/>
        <v>6.5437808348089987E-4</v>
      </c>
      <c r="BT74" s="399">
        <v>1966</v>
      </c>
      <c r="BU74" s="383">
        <f t="shared" si="72"/>
        <v>2.3733</v>
      </c>
      <c r="BV74" s="383">
        <f>'Preisindizes Strom 2023 Bas.''15'!R74</f>
        <v>2.5455999999999999</v>
      </c>
      <c r="BW74" s="359">
        <f t="shared" si="39"/>
        <v>6.9270635823536875E-2</v>
      </c>
      <c r="BX74" s="359">
        <f t="shared" si="40"/>
        <v>6.8588937774984426E-2</v>
      </c>
      <c r="BY74" s="359">
        <f t="shared" si="41"/>
        <v>6.816980485524482E-4</v>
      </c>
      <c r="BZ74" s="444">
        <f t="shared" si="42"/>
        <v>-0.1722999999999999</v>
      </c>
      <c r="CA74" s="380">
        <f t="shared" si="43"/>
        <v>-6.7685417976115603E-2</v>
      </c>
      <c r="CC74" s="399">
        <v>1966</v>
      </c>
      <c r="CD74" s="383">
        <f t="shared" si="73"/>
        <v>41.9</v>
      </c>
      <c r="CE74" s="383">
        <f>'Preisindizes Strom 2023 Bas.''15'!AD74</f>
        <v>47.9</v>
      </c>
      <c r="CF74" s="359">
        <f t="shared" si="44"/>
        <v>6.3451776649746217E-2</v>
      </c>
      <c r="CG74" s="359">
        <f t="shared" si="45"/>
        <v>5.9734513274336098E-2</v>
      </c>
      <c r="CH74" s="380">
        <f t="shared" si="46"/>
        <v>3.7172633754101181E-3</v>
      </c>
      <c r="CJ74" s="399">
        <v>1966</v>
      </c>
      <c r="CK74" s="383">
        <f t="shared" si="74"/>
        <v>3.0788000000000002</v>
      </c>
      <c r="CL74" s="383">
        <f>'Preisindizes Strom 2023 Bas.''15'!AE74</f>
        <v>3.2149999999999999</v>
      </c>
      <c r="CM74" s="359">
        <f t="shared" si="47"/>
        <v>6.3433805378718899E-2</v>
      </c>
      <c r="CN74" s="359">
        <f t="shared" si="48"/>
        <v>5.9751166407465028E-2</v>
      </c>
      <c r="CO74" s="359">
        <f t="shared" si="49"/>
        <v>3.682638971253871E-3</v>
      </c>
      <c r="CP74" s="444">
        <f t="shared" si="50"/>
        <v>-0.13619999999999965</v>
      </c>
      <c r="CQ74" s="380">
        <f t="shared" si="51"/>
        <v>-4.2363919129082328E-2</v>
      </c>
      <c r="CS74" s="399">
        <v>1966</v>
      </c>
      <c r="CT74" s="383">
        <f t="shared" si="75"/>
        <v>28.6</v>
      </c>
      <c r="CU74" s="383">
        <f>'Preisindizes Strom 2023 Bas.''15'!AN74</f>
        <v>33.4</v>
      </c>
      <c r="CV74" s="359">
        <f t="shared" si="52"/>
        <v>1.0600706713780994E-2</v>
      </c>
      <c r="CW74" s="359">
        <f t="shared" si="53"/>
        <v>1.2121212121211977E-2</v>
      </c>
      <c r="CX74" s="380">
        <f t="shared" si="54"/>
        <v>-1.5205054074309832E-3</v>
      </c>
      <c r="CZ74" s="399">
        <v>1966</v>
      </c>
      <c r="DA74" s="383">
        <f t="shared" si="76"/>
        <v>4.5069999999999997</v>
      </c>
      <c r="DB74" s="383">
        <f>'Preisindizes Strom 2023 Bas.''15'!AO74</f>
        <v>4.5689000000000002</v>
      </c>
      <c r="DC74" s="359">
        <f t="shared" si="55"/>
        <v>1.0605724428666585E-2</v>
      </c>
      <c r="DD74" s="359">
        <f t="shared" si="56"/>
        <v>1.2103569787038415E-2</v>
      </c>
      <c r="DE74" s="359">
        <f t="shared" si="57"/>
        <v>-1.4978453583718299E-3</v>
      </c>
      <c r="DF74" s="444">
        <f t="shared" si="58"/>
        <v>-6.190000000000051E-2</v>
      </c>
      <c r="DG74" s="380">
        <f t="shared" si="59"/>
        <v>-1.3548118803213161E-2</v>
      </c>
      <c r="DI74" s="421">
        <v>1966</v>
      </c>
      <c r="DJ74" s="390">
        <f t="shared" si="77"/>
        <v>31.7</v>
      </c>
      <c r="DK74" s="409">
        <f>'Preisindizes Strom 2023 Bas.''15'!AT74</f>
        <v>35.799999999999997</v>
      </c>
      <c r="DL74" s="411">
        <f t="shared" si="60"/>
        <v>1.2779552715654896E-2</v>
      </c>
      <c r="DM74" s="359">
        <f t="shared" si="61"/>
        <v>1.4164305949008416E-2</v>
      </c>
      <c r="DN74" s="404">
        <f t="shared" si="62"/>
        <v>-1.3847532333535195E-3</v>
      </c>
      <c r="DP74" s="421">
        <v>1966</v>
      </c>
      <c r="DQ74" s="390">
        <f t="shared" si="78"/>
        <v>4.1135999999999999</v>
      </c>
      <c r="DR74" s="409">
        <f>'Preisindizes Strom 2023 Bas.''15'!AU74</f>
        <v>4.1592000000000002</v>
      </c>
      <c r="DS74" s="411">
        <f t="shared" si="63"/>
        <v>1.276254375729291E-2</v>
      </c>
      <c r="DT74" s="359">
        <f t="shared" si="64"/>
        <v>1.4161377187920543E-2</v>
      </c>
      <c r="DU74" s="404">
        <f t="shared" si="65"/>
        <v>-1.3988334306276329E-3</v>
      </c>
      <c r="DV74" s="414">
        <f t="shared" si="66"/>
        <v>-4.5600000000000307E-2</v>
      </c>
      <c r="DW74" s="458">
        <f t="shared" si="67"/>
        <v>-1.0963646855164488E-2</v>
      </c>
    </row>
    <row r="75" spans="1:127" x14ac:dyDescent="0.6">
      <c r="A75" s="233"/>
      <c r="B75" s="162">
        <v>1965</v>
      </c>
      <c r="C75" s="154"/>
      <c r="D75" s="155">
        <f>VLOOKUP(B75,'Basisreihen Destatis 2023 B.''21'!$T$7:$W$125,2,FALSE)</f>
        <v>14.2</v>
      </c>
      <c r="E75" s="155">
        <f t="shared" ref="E75:E81" si="85">ROUND(IF(C75&gt;0,C75,D75*$C$72/$D$72),1)</f>
        <v>15.4</v>
      </c>
      <c r="F75" s="155"/>
      <c r="G75" s="156">
        <f t="shared" si="68"/>
        <v>15.4</v>
      </c>
      <c r="H75" s="157">
        <f t="shared" si="21"/>
        <v>8.2468000000000004</v>
      </c>
      <c r="I75" s="163"/>
      <c r="J75" s="162">
        <v>1965</v>
      </c>
      <c r="K75" s="154"/>
      <c r="L75" s="155">
        <f>VLOOKUP(J75,'Basisreihen Destatis 2023 B.''21'!$T$7:$W$125,3,FALSE)</f>
        <v>21.2</v>
      </c>
      <c r="M75" s="155">
        <f t="shared" si="82"/>
        <v>22.8</v>
      </c>
      <c r="N75" s="155"/>
      <c r="O75" s="155">
        <f>VLOOKUP(J75,'Basisreihen Destatis 2023 B.''21'!$K$7:$R$91,5,FALSE)</f>
        <v>82.4</v>
      </c>
      <c r="P75" s="155">
        <f t="shared" si="69"/>
        <v>110.3</v>
      </c>
      <c r="Q75" s="156">
        <f t="shared" si="3"/>
        <v>49.1</v>
      </c>
      <c r="R75" s="157">
        <f t="shared" si="22"/>
        <v>2.5377000000000001</v>
      </c>
      <c r="S75" s="163"/>
      <c r="T75" s="162">
        <v>1965</v>
      </c>
      <c r="U75" s="154"/>
      <c r="V75" s="155">
        <f>VLOOKUP(T75,'Basisreihen Destatis 2023 B.''21'!$T$7:$W$125,3,FALSE)</f>
        <v>21.2</v>
      </c>
      <c r="W75" s="155">
        <f t="shared" si="84"/>
        <v>22.8</v>
      </c>
      <c r="X75" s="155"/>
      <c r="Y75" s="155">
        <f>VLOOKUP(T75,'Basisreihen Destatis 2023 B.''21'!$K$7:$R$91,6,FALSE)</f>
        <v>101.3</v>
      </c>
      <c r="Z75" s="155">
        <f t="shared" si="70"/>
        <v>113</v>
      </c>
      <c r="AA75" s="155"/>
      <c r="AB75" s="155">
        <f>VLOOKUP(T75,'Basisreihen Destatis 2023 B.''21'!$K$7:$R$91,7,FALSE)</f>
        <v>40</v>
      </c>
      <c r="AC75" s="155">
        <f t="shared" si="80"/>
        <v>31.5</v>
      </c>
      <c r="AD75" s="156">
        <f t="shared" si="7"/>
        <v>39.4</v>
      </c>
      <c r="AE75" s="157">
        <f t="shared" si="23"/>
        <v>3.2740999999999998</v>
      </c>
      <c r="AG75" s="162">
        <v>1965</v>
      </c>
      <c r="AH75" s="154"/>
      <c r="AI75" s="155">
        <f>VLOOKUP(AG75,'Basisreihen Destatis 2023 B.''21'!$T$7:$W$125,3,FALSE)</f>
        <v>21.2</v>
      </c>
      <c r="AJ75" s="155">
        <f t="shared" si="83"/>
        <v>22.8</v>
      </c>
      <c r="AK75" s="155"/>
      <c r="AL75" s="155">
        <f>VLOOKUP(AG75,'Basisreihen Destatis 2023 B.''21'!$K$7:$R$91,8,FALSE)</f>
        <v>30</v>
      </c>
      <c r="AM75" s="155">
        <f t="shared" si="81"/>
        <v>31.3</v>
      </c>
      <c r="AN75" s="156">
        <f t="shared" si="10"/>
        <v>28.3</v>
      </c>
      <c r="AO75" s="157">
        <f t="shared" si="24"/>
        <v>4.5548000000000002</v>
      </c>
      <c r="AQ75" s="162">
        <v>1965</v>
      </c>
      <c r="AR75" s="154"/>
      <c r="AS75" s="155">
        <f>VLOOKUP(AQ75,'Basisreihen Destatis 2023 B.''21'!$K$7:$R$91,8,FALSE)</f>
        <v>30</v>
      </c>
      <c r="AT75" s="156">
        <f t="shared" si="79"/>
        <v>31.3</v>
      </c>
      <c r="AU75" s="157">
        <f t="shared" si="25"/>
        <v>4.1661000000000001</v>
      </c>
      <c r="AW75" s="399">
        <v>1965</v>
      </c>
      <c r="AX75" s="383">
        <f t="shared" si="26"/>
        <v>15.4</v>
      </c>
      <c r="AY75" s="400">
        <f>'Preisindizes Strom 2023 Bas.''15'!G75</f>
        <v>19.8</v>
      </c>
      <c r="AZ75" s="359">
        <f t="shared" si="27"/>
        <v>4.0540540540540571E-2</v>
      </c>
      <c r="BA75" s="359">
        <f t="shared" si="28"/>
        <v>4.2105263157894868E-2</v>
      </c>
      <c r="BB75" s="380">
        <f t="shared" si="29"/>
        <v>-1.5647226173542972E-3</v>
      </c>
      <c r="BD75" s="399">
        <v>1965</v>
      </c>
      <c r="BE75" s="383">
        <f t="shared" si="30"/>
        <v>8.2468000000000004</v>
      </c>
      <c r="BF75" s="383">
        <f>'Preisindizes Strom 2023 Bas.''15'!H75</f>
        <v>8.2172000000000001</v>
      </c>
      <c r="BG75" s="359">
        <f t="shared" si="31"/>
        <v>4.0536935538633134E-2</v>
      </c>
      <c r="BH75" s="359">
        <f t="shared" si="32"/>
        <v>4.2106800369955621E-2</v>
      </c>
      <c r="BI75" s="360">
        <f t="shared" si="33"/>
        <v>-1.5698648313224872E-3</v>
      </c>
      <c r="BJ75" s="446">
        <f t="shared" si="34"/>
        <v>2.9600000000000293E-2</v>
      </c>
      <c r="BK75" s="380">
        <f t="shared" si="35"/>
        <v>3.6022002628632865E-3</v>
      </c>
      <c r="BM75" s="399">
        <v>1965</v>
      </c>
      <c r="BN75" s="383">
        <f t="shared" si="71"/>
        <v>49.1</v>
      </c>
      <c r="BO75" s="383">
        <f>'Preisindizes Strom 2023 Bas.''15'!Q75</f>
        <v>55.4</v>
      </c>
      <c r="BP75" s="359">
        <f t="shared" si="36"/>
        <v>6.7391304347826031E-2</v>
      </c>
      <c r="BQ75" s="359">
        <f t="shared" si="37"/>
        <v>5.9273422562141631E-2</v>
      </c>
      <c r="BR75" s="380">
        <f t="shared" si="38"/>
        <v>8.1178817856843999E-3</v>
      </c>
      <c r="BT75" s="399">
        <v>1965</v>
      </c>
      <c r="BU75" s="383">
        <f t="shared" si="72"/>
        <v>2.5377000000000001</v>
      </c>
      <c r="BV75" s="383">
        <f>'Preisindizes Strom 2023 Bas.''15'!R75</f>
        <v>2.7202000000000002</v>
      </c>
      <c r="BW75" s="359">
        <f t="shared" si="39"/>
        <v>6.7383851519092097E-2</v>
      </c>
      <c r="BX75" s="359">
        <f t="shared" si="40"/>
        <v>5.9297110506580264E-2</v>
      </c>
      <c r="BY75" s="359">
        <f t="shared" si="41"/>
        <v>8.0867410125118333E-3</v>
      </c>
      <c r="BZ75" s="444">
        <f t="shared" si="42"/>
        <v>-0.18250000000000011</v>
      </c>
      <c r="CA75" s="380">
        <f t="shared" si="43"/>
        <v>-6.7090655098889784E-2</v>
      </c>
      <c r="CC75" s="399">
        <v>1965</v>
      </c>
      <c r="CD75" s="383">
        <f t="shared" si="73"/>
        <v>39.4</v>
      </c>
      <c r="CE75" s="383">
        <f>'Preisindizes Strom 2023 Bas.''15'!AD75</f>
        <v>45.2</v>
      </c>
      <c r="CF75" s="359">
        <f t="shared" si="44"/>
        <v>4.2328042328042326E-2</v>
      </c>
      <c r="CG75" s="359">
        <f t="shared" si="45"/>
        <v>3.9080459770115095E-2</v>
      </c>
      <c r="CH75" s="380">
        <f t="shared" si="46"/>
        <v>3.2475825579272311E-3</v>
      </c>
      <c r="CJ75" s="399">
        <v>1965</v>
      </c>
      <c r="CK75" s="383">
        <f t="shared" si="74"/>
        <v>3.2740999999999998</v>
      </c>
      <c r="CL75" s="383">
        <f>'Preisindizes Strom 2023 Bas.''15'!AE75</f>
        <v>3.4070999999999998</v>
      </c>
      <c r="CM75" s="359">
        <f t="shared" si="47"/>
        <v>4.2332243975443662E-2</v>
      </c>
      <c r="CN75" s="359">
        <f t="shared" si="48"/>
        <v>3.9065480907516825E-2</v>
      </c>
      <c r="CO75" s="359">
        <f t="shared" si="49"/>
        <v>3.2667630679268367E-3</v>
      </c>
      <c r="CP75" s="444">
        <f t="shared" si="50"/>
        <v>-0.13300000000000001</v>
      </c>
      <c r="CQ75" s="380">
        <f t="shared" si="51"/>
        <v>-3.9036130433506511E-2</v>
      </c>
      <c r="CS75" s="399">
        <v>1965</v>
      </c>
      <c r="CT75" s="383">
        <f t="shared" si="75"/>
        <v>28.3</v>
      </c>
      <c r="CU75" s="383">
        <f>'Preisindizes Strom 2023 Bas.''15'!AN75</f>
        <v>33</v>
      </c>
      <c r="CV75" s="359">
        <f t="shared" si="52"/>
        <v>1.0714285714285676E-2</v>
      </c>
      <c r="CW75" s="359">
        <f t="shared" si="53"/>
        <v>6.0975609756097615E-3</v>
      </c>
      <c r="CX75" s="380">
        <f t="shared" si="54"/>
        <v>4.6167247386759147E-3</v>
      </c>
      <c r="CZ75" s="399">
        <v>1965</v>
      </c>
      <c r="DA75" s="383">
        <f t="shared" si="76"/>
        <v>4.5548000000000002</v>
      </c>
      <c r="DB75" s="383">
        <f>'Preisindizes Strom 2023 Bas.''15'!AO75</f>
        <v>4.6242000000000001</v>
      </c>
      <c r="DC75" s="359">
        <f t="shared" si="55"/>
        <v>1.0713972073417066E-2</v>
      </c>
      <c r="DD75" s="359">
        <f t="shared" si="56"/>
        <v>6.0983521473985114E-3</v>
      </c>
      <c r="DE75" s="359">
        <f t="shared" si="57"/>
        <v>4.6156199260185549E-3</v>
      </c>
      <c r="DF75" s="444">
        <f t="shared" si="58"/>
        <v>-6.9399999999999906E-2</v>
      </c>
      <c r="DG75" s="380">
        <f t="shared" si="59"/>
        <v>-1.500800138402314E-2</v>
      </c>
      <c r="DI75" s="421">
        <v>1965</v>
      </c>
      <c r="DJ75" s="390">
        <f t="shared" si="77"/>
        <v>31.3</v>
      </c>
      <c r="DK75" s="409">
        <f>'Preisindizes Strom 2023 Bas.''15'!AT75</f>
        <v>35.299999999999997</v>
      </c>
      <c r="DL75" s="411">
        <f t="shared" si="60"/>
        <v>2.6229508196721429E-2</v>
      </c>
      <c r="DM75" s="359">
        <f t="shared" si="61"/>
        <v>2.3188405797101463E-2</v>
      </c>
      <c r="DN75" s="404">
        <f t="shared" si="62"/>
        <v>3.041102399619966E-3</v>
      </c>
      <c r="DP75" s="421">
        <v>1965</v>
      </c>
      <c r="DQ75" s="390">
        <f t="shared" si="78"/>
        <v>4.1661000000000001</v>
      </c>
      <c r="DR75" s="409">
        <f>'Preisindizes Strom 2023 Bas.''15'!AU75</f>
        <v>4.2180999999999997</v>
      </c>
      <c r="DS75" s="411">
        <f t="shared" si="63"/>
        <v>2.6235568037253021E-2</v>
      </c>
      <c r="DT75" s="359">
        <f t="shared" si="64"/>
        <v>2.3185794552049499E-2</v>
      </c>
      <c r="DU75" s="404">
        <f t="shared" si="65"/>
        <v>3.0497734852035219E-3</v>
      </c>
      <c r="DV75" s="414">
        <f t="shared" si="66"/>
        <v>-5.1999999999999602E-2</v>
      </c>
      <c r="DW75" s="458">
        <f t="shared" si="67"/>
        <v>-1.2327825324197961E-2</v>
      </c>
    </row>
    <row r="76" spans="1:127" x14ac:dyDescent="0.6">
      <c r="A76" s="233"/>
      <c r="B76" s="162">
        <v>1964</v>
      </c>
      <c r="C76" s="154"/>
      <c r="D76" s="155">
        <f>VLOOKUP(B76,'Basisreihen Destatis 2023 B.''21'!$T$7:$W$125,2,FALSE)</f>
        <v>13.7</v>
      </c>
      <c r="E76" s="155">
        <f t="shared" si="85"/>
        <v>14.8</v>
      </c>
      <c r="F76" s="155"/>
      <c r="G76" s="156">
        <f t="shared" si="68"/>
        <v>14.8</v>
      </c>
      <c r="H76" s="157">
        <f t="shared" si="21"/>
        <v>8.5810999999999993</v>
      </c>
      <c r="I76" s="163"/>
      <c r="J76" s="162">
        <v>1964</v>
      </c>
      <c r="K76" s="154"/>
      <c r="L76" s="155">
        <f>VLOOKUP(J76,'Basisreihen Destatis 2023 B.''21'!$T$7:$W$125,3,FALSE)</f>
        <v>21.7</v>
      </c>
      <c r="M76" s="155">
        <f t="shared" si="82"/>
        <v>23.3</v>
      </c>
      <c r="N76" s="155"/>
      <c r="O76" s="155">
        <f>VLOOKUP(J76,'Basisreihen Destatis 2023 B.''21'!$K$7:$R$91,5,FALSE)</f>
        <v>74</v>
      </c>
      <c r="P76" s="155">
        <f t="shared" si="69"/>
        <v>99.1</v>
      </c>
      <c r="Q76" s="156">
        <f t="shared" si="3"/>
        <v>46</v>
      </c>
      <c r="R76" s="157">
        <f t="shared" si="22"/>
        <v>2.7086999999999999</v>
      </c>
      <c r="S76" s="163"/>
      <c r="T76" s="162">
        <v>1964</v>
      </c>
      <c r="U76" s="154"/>
      <c r="V76" s="155">
        <f>VLOOKUP(T76,'Basisreihen Destatis 2023 B.''21'!$T$7:$W$125,3,FALSE)</f>
        <v>21.7</v>
      </c>
      <c r="W76" s="155">
        <f>ROUND(IF(U76&gt;0,U76,V76*$U$72/$V$72),1)</f>
        <v>23.3</v>
      </c>
      <c r="X76" s="155"/>
      <c r="Y76" s="155">
        <f>VLOOKUP(T76,'Basisreihen Destatis 2023 B.''21'!$K$7:$R$91,6,FALSE)</f>
        <v>92.4</v>
      </c>
      <c r="Z76" s="155">
        <f t="shared" si="70"/>
        <v>103.1</v>
      </c>
      <c r="AA76" s="155"/>
      <c r="AB76" s="155">
        <f>VLOOKUP(T76,'Basisreihen Destatis 2023 B.''21'!$K$7:$R$91,7,FALSE)</f>
        <v>38.6</v>
      </c>
      <c r="AC76" s="155">
        <f t="shared" si="80"/>
        <v>30.4</v>
      </c>
      <c r="AD76" s="156">
        <f t="shared" si="7"/>
        <v>37.799999999999997</v>
      </c>
      <c r="AE76" s="157">
        <f t="shared" si="23"/>
        <v>3.4127000000000001</v>
      </c>
      <c r="AG76" s="162">
        <v>1964</v>
      </c>
      <c r="AH76" s="154"/>
      <c r="AI76" s="155">
        <f>VLOOKUP(AG76,'Basisreihen Destatis 2023 B.''21'!$T$7:$W$125,3,FALSE)</f>
        <v>21.7</v>
      </c>
      <c r="AJ76" s="155">
        <f t="shared" si="83"/>
        <v>23.3</v>
      </c>
      <c r="AK76" s="155"/>
      <c r="AL76" s="155">
        <f>VLOOKUP(AG76,'Basisreihen Destatis 2023 B.''21'!$K$7:$R$91,8,FALSE)</f>
        <v>29.3</v>
      </c>
      <c r="AM76" s="155">
        <f t="shared" si="81"/>
        <v>30.5</v>
      </c>
      <c r="AN76" s="156">
        <f t="shared" si="10"/>
        <v>28</v>
      </c>
      <c r="AO76" s="157">
        <f t="shared" si="24"/>
        <v>4.6036000000000001</v>
      </c>
      <c r="AQ76" s="162">
        <v>1964</v>
      </c>
      <c r="AR76" s="154"/>
      <c r="AS76" s="155">
        <f>VLOOKUP(AQ76,'Basisreihen Destatis 2023 B.''21'!$K$7:$R$91,8,FALSE)</f>
        <v>29.3</v>
      </c>
      <c r="AT76" s="156">
        <f t="shared" si="79"/>
        <v>30.5</v>
      </c>
      <c r="AU76" s="157">
        <f t="shared" si="25"/>
        <v>4.2754000000000003</v>
      </c>
      <c r="AW76" s="399">
        <v>1964</v>
      </c>
      <c r="AX76" s="383">
        <f t="shared" si="26"/>
        <v>14.8</v>
      </c>
      <c r="AY76" s="400">
        <f>'Preisindizes Strom 2023 Bas.''15'!G76</f>
        <v>19</v>
      </c>
      <c r="AZ76" s="359">
        <f t="shared" si="27"/>
        <v>3.4965034965035002E-2</v>
      </c>
      <c r="BA76" s="359">
        <f t="shared" si="28"/>
        <v>4.3956043956044022E-2</v>
      </c>
      <c r="BB76" s="380">
        <f t="shared" si="29"/>
        <v>-8.9910089910090196E-3</v>
      </c>
      <c r="BD76" s="399">
        <v>1964</v>
      </c>
      <c r="BE76" s="383">
        <f t="shared" si="30"/>
        <v>8.5810999999999993</v>
      </c>
      <c r="BF76" s="383">
        <f>'Preisindizes Strom 2023 Bas.''15'!H76</f>
        <v>8.5632000000000001</v>
      </c>
      <c r="BG76" s="359">
        <f t="shared" si="31"/>
        <v>3.4960552842875803E-2</v>
      </c>
      <c r="BH76" s="359">
        <f t="shared" si="32"/>
        <v>4.3955530642750373E-2</v>
      </c>
      <c r="BI76" s="360">
        <f t="shared" si="33"/>
        <v>-8.9949777998745706E-3</v>
      </c>
      <c r="BJ76" s="446">
        <f t="shared" si="34"/>
        <v>1.7899999999999139E-2</v>
      </c>
      <c r="BK76" s="380">
        <f t="shared" si="35"/>
        <v>2.0903400597906963E-3</v>
      </c>
      <c r="BM76" s="399">
        <v>1964</v>
      </c>
      <c r="BN76" s="383">
        <f t="shared" si="71"/>
        <v>46</v>
      </c>
      <c r="BO76" s="383">
        <f>'Preisindizes Strom 2023 Bas.''15'!Q76</f>
        <v>52.3</v>
      </c>
      <c r="BP76" s="359">
        <f t="shared" si="36"/>
        <v>9.004739336492884E-2</v>
      </c>
      <c r="BQ76" s="359">
        <f t="shared" si="37"/>
        <v>8.5062240663900335E-2</v>
      </c>
      <c r="BR76" s="380">
        <f t="shared" si="38"/>
        <v>4.9851527010285057E-3</v>
      </c>
      <c r="BT76" s="399">
        <v>1964</v>
      </c>
      <c r="BU76" s="383">
        <f t="shared" si="72"/>
        <v>2.7086999999999999</v>
      </c>
      <c r="BV76" s="383">
        <f>'Preisindizes Strom 2023 Bas.''15'!R76</f>
        <v>2.8815</v>
      </c>
      <c r="BW76" s="359">
        <f t="shared" si="39"/>
        <v>9.0043194152176431E-2</v>
      </c>
      <c r="BX76" s="359">
        <f t="shared" si="40"/>
        <v>8.5059864653826089E-2</v>
      </c>
      <c r="BY76" s="359">
        <f t="shared" si="41"/>
        <v>4.9833294983503418E-3</v>
      </c>
      <c r="BZ76" s="444">
        <f t="shared" si="42"/>
        <v>-0.17280000000000006</v>
      </c>
      <c r="CA76" s="380">
        <f t="shared" si="43"/>
        <v>-5.9968766267568974E-2</v>
      </c>
      <c r="CC76" s="399">
        <v>1964</v>
      </c>
      <c r="CD76" s="383">
        <f t="shared" si="73"/>
        <v>37.799999999999997</v>
      </c>
      <c r="CE76" s="383">
        <f>'Preisindizes Strom 2023 Bas.''15'!AD76</f>
        <v>43.5</v>
      </c>
      <c r="CF76" s="359">
        <f t="shared" si="44"/>
        <v>4.1322314049586861E-2</v>
      </c>
      <c r="CG76" s="359">
        <f t="shared" si="45"/>
        <v>3.5714285714285809E-2</v>
      </c>
      <c r="CH76" s="380">
        <f t="shared" si="46"/>
        <v>5.6080283353010518E-3</v>
      </c>
      <c r="CJ76" s="399">
        <v>1964</v>
      </c>
      <c r="CK76" s="383">
        <f t="shared" si="74"/>
        <v>3.4127000000000001</v>
      </c>
      <c r="CL76" s="383">
        <f>'Preisindizes Strom 2023 Bas.''15'!AE76</f>
        <v>3.5402</v>
      </c>
      <c r="CM76" s="359">
        <f t="shared" si="47"/>
        <v>4.1316259852902437E-2</v>
      </c>
      <c r="CN76" s="359">
        <f t="shared" si="48"/>
        <v>3.5732444494661397E-2</v>
      </c>
      <c r="CO76" s="359">
        <f t="shared" si="49"/>
        <v>5.5838153582410399E-3</v>
      </c>
      <c r="CP76" s="444">
        <f t="shared" si="50"/>
        <v>-0.12749999999999995</v>
      </c>
      <c r="CQ76" s="380">
        <f t="shared" si="51"/>
        <v>-3.6014914411615195E-2</v>
      </c>
      <c r="CS76" s="399">
        <v>1964</v>
      </c>
      <c r="CT76" s="383">
        <f t="shared" si="75"/>
        <v>28</v>
      </c>
      <c r="CU76" s="383">
        <f>'Preisindizes Strom 2023 Bas.''15'!AN76</f>
        <v>32.799999999999997</v>
      </c>
      <c r="CV76" s="359">
        <f t="shared" si="52"/>
        <v>1.4492753623188248E-2</v>
      </c>
      <c r="CW76" s="359">
        <f t="shared" si="53"/>
        <v>1.5479876160990669E-2</v>
      </c>
      <c r="CX76" s="380">
        <f t="shared" si="54"/>
        <v>-9.8712253780242065E-4</v>
      </c>
      <c r="CZ76" s="399">
        <v>1964</v>
      </c>
      <c r="DA76" s="383">
        <f t="shared" si="76"/>
        <v>4.6036000000000001</v>
      </c>
      <c r="DB76" s="383">
        <f>'Preisindizes Strom 2023 Bas.''15'!AO76</f>
        <v>4.6524000000000001</v>
      </c>
      <c r="DC76" s="359">
        <f t="shared" si="55"/>
        <v>1.4488661047875606E-2</v>
      </c>
      <c r="DD76" s="359">
        <f t="shared" si="56"/>
        <v>1.5497377697532455E-2</v>
      </c>
      <c r="DE76" s="359">
        <f t="shared" si="57"/>
        <v>-1.0087166496568489E-3</v>
      </c>
      <c r="DF76" s="444">
        <f t="shared" si="58"/>
        <v>-4.8799999999999955E-2</v>
      </c>
      <c r="DG76" s="380">
        <f t="shared" si="59"/>
        <v>-1.0489209870174543E-2</v>
      </c>
      <c r="DI76" s="421">
        <v>1964</v>
      </c>
      <c r="DJ76" s="390">
        <f t="shared" si="77"/>
        <v>30.5</v>
      </c>
      <c r="DK76" s="409">
        <f>'Preisindizes Strom 2023 Bas.''15'!AT76</f>
        <v>34.5</v>
      </c>
      <c r="DL76" s="411">
        <f t="shared" si="60"/>
        <v>1.6666666666666607E-2</v>
      </c>
      <c r="DM76" s="359">
        <f t="shared" si="61"/>
        <v>1.4705882352941124E-2</v>
      </c>
      <c r="DN76" s="404">
        <f t="shared" si="62"/>
        <v>1.9607843137254832E-3</v>
      </c>
      <c r="DP76" s="421">
        <v>1964</v>
      </c>
      <c r="DQ76" s="390">
        <f t="shared" si="78"/>
        <v>4.2754000000000003</v>
      </c>
      <c r="DR76" s="409">
        <f>'Preisindizes Strom 2023 Bas.''15'!AU76</f>
        <v>4.3159000000000001</v>
      </c>
      <c r="DS76" s="411">
        <f t="shared" si="63"/>
        <v>1.6676802170557226E-2</v>
      </c>
      <c r="DT76" s="359">
        <f t="shared" si="64"/>
        <v>1.4713037836835863E-2</v>
      </c>
      <c r="DU76" s="404">
        <f t="shared" si="65"/>
        <v>1.9637643337213628E-3</v>
      </c>
      <c r="DV76" s="414">
        <f t="shared" si="66"/>
        <v>-4.0499999999999758E-2</v>
      </c>
      <c r="DW76" s="458">
        <f t="shared" si="67"/>
        <v>-9.383906021918853E-3</v>
      </c>
    </row>
    <row r="77" spans="1:127" x14ac:dyDescent="0.6">
      <c r="A77" s="233"/>
      <c r="B77" s="162">
        <v>1963</v>
      </c>
      <c r="C77" s="154"/>
      <c r="D77" s="155">
        <f>VLOOKUP(B77,'Basisreihen Destatis 2023 B.''21'!$T$7:$W$125,2,FALSE)</f>
        <v>13.2</v>
      </c>
      <c r="E77" s="155">
        <f t="shared" si="85"/>
        <v>14.3</v>
      </c>
      <c r="F77" s="155"/>
      <c r="G77" s="156">
        <f t="shared" si="68"/>
        <v>14.3</v>
      </c>
      <c r="H77" s="157">
        <f t="shared" si="21"/>
        <v>8.8811</v>
      </c>
      <c r="I77" s="163"/>
      <c r="J77" s="162">
        <v>1963</v>
      </c>
      <c r="K77" s="154"/>
      <c r="L77" s="155">
        <f>VLOOKUP(J77,'Basisreihen Destatis 2023 B.''21'!$T$7:$W$125,3,FALSE)</f>
        <v>21.4</v>
      </c>
      <c r="M77" s="155">
        <f t="shared" si="82"/>
        <v>23</v>
      </c>
      <c r="N77" s="155"/>
      <c r="O77" s="155">
        <f>VLOOKUP(J77,'Basisreihen Destatis 2023 B.''21'!$K$7:$R$91,5,FALSE)</f>
        <v>65.099999999999994</v>
      </c>
      <c r="P77" s="155">
        <f t="shared" si="69"/>
        <v>87.1</v>
      </c>
      <c r="Q77" s="156">
        <f t="shared" si="3"/>
        <v>42.2</v>
      </c>
      <c r="R77" s="157">
        <f t="shared" si="22"/>
        <v>2.9525999999999999</v>
      </c>
      <c r="S77" s="163"/>
      <c r="T77" s="162">
        <v>1963</v>
      </c>
      <c r="U77" s="154"/>
      <c r="V77" s="155">
        <f>VLOOKUP(T77,'Basisreihen Destatis 2023 B.''21'!$T$7:$W$125,3,FALSE)</f>
        <v>21.4</v>
      </c>
      <c r="W77" s="155">
        <f t="shared" si="84"/>
        <v>23</v>
      </c>
      <c r="X77" s="155"/>
      <c r="Y77" s="155">
        <f>VLOOKUP(T77,'Basisreihen Destatis 2023 B.''21'!$K$7:$R$91,6,FALSE)</f>
        <v>84.8</v>
      </c>
      <c r="Z77" s="155">
        <f t="shared" si="70"/>
        <v>94.6</v>
      </c>
      <c r="AA77" s="155"/>
      <c r="AB77" s="155">
        <f>VLOOKUP(T77,'Basisreihen Destatis 2023 B.''21'!$K$7:$R$91,7,FALSE)</f>
        <v>38.6</v>
      </c>
      <c r="AC77" s="155">
        <f t="shared" si="80"/>
        <v>30.4</v>
      </c>
      <c r="AD77" s="156">
        <f t="shared" si="7"/>
        <v>36.299999999999997</v>
      </c>
      <c r="AE77" s="157">
        <f t="shared" si="23"/>
        <v>3.5537000000000001</v>
      </c>
      <c r="AG77" s="162">
        <v>1963</v>
      </c>
      <c r="AH77" s="154"/>
      <c r="AI77" s="155">
        <f>VLOOKUP(AG77,'Basisreihen Destatis 2023 B.''21'!$T$7:$W$125,3,FALSE)</f>
        <v>21.4</v>
      </c>
      <c r="AJ77" s="155">
        <f t="shared" si="83"/>
        <v>23</v>
      </c>
      <c r="AK77" s="155"/>
      <c r="AL77" s="155">
        <f>VLOOKUP(AG77,'Basisreihen Destatis 2023 B.''21'!$K$7:$R$91,8,FALSE)</f>
        <v>28.8</v>
      </c>
      <c r="AM77" s="155">
        <f t="shared" si="81"/>
        <v>30</v>
      </c>
      <c r="AN77" s="156">
        <f t="shared" si="10"/>
        <v>27.6</v>
      </c>
      <c r="AO77" s="157">
        <f t="shared" si="24"/>
        <v>4.6703000000000001</v>
      </c>
      <c r="AQ77" s="162">
        <v>1963</v>
      </c>
      <c r="AR77" s="154"/>
      <c r="AS77" s="155">
        <f>VLOOKUP(AQ77,'Basisreihen Destatis 2023 B.''21'!$K$7:$R$91,8,FALSE)</f>
        <v>28.8</v>
      </c>
      <c r="AT77" s="156">
        <f t="shared" si="79"/>
        <v>30</v>
      </c>
      <c r="AU77" s="157">
        <f t="shared" si="25"/>
        <v>4.3467000000000002</v>
      </c>
      <c r="AW77" s="399">
        <v>1963</v>
      </c>
      <c r="AX77" s="383">
        <f t="shared" si="26"/>
        <v>14.3</v>
      </c>
      <c r="AY77" s="400">
        <f>'Preisindizes Strom 2023 Bas.''15'!G77</f>
        <v>18.2</v>
      </c>
      <c r="AZ77" s="359">
        <f t="shared" si="27"/>
        <v>5.1470588235294157E-2</v>
      </c>
      <c r="BA77" s="359">
        <f t="shared" si="28"/>
        <v>4.0000000000000036E-2</v>
      </c>
      <c r="BB77" s="380">
        <f t="shared" si="29"/>
        <v>1.1470588235294121E-2</v>
      </c>
      <c r="BD77" s="399">
        <v>1963</v>
      </c>
      <c r="BE77" s="383">
        <f t="shared" si="30"/>
        <v>8.8811</v>
      </c>
      <c r="BF77" s="383">
        <f>'Preisindizes Strom 2023 Bas.''15'!H77</f>
        <v>8.9396000000000004</v>
      </c>
      <c r="BG77" s="359">
        <f t="shared" si="31"/>
        <v>5.1468849579443976E-2</v>
      </c>
      <c r="BH77" s="359">
        <f t="shared" si="32"/>
        <v>3.9990603606425257E-2</v>
      </c>
      <c r="BI77" s="360">
        <f t="shared" si="33"/>
        <v>1.1478245973018719E-2</v>
      </c>
      <c r="BJ77" s="446">
        <f t="shared" si="34"/>
        <v>-5.8500000000000441E-2</v>
      </c>
      <c r="BK77" s="380">
        <f t="shared" si="35"/>
        <v>-6.5439169537787611E-3</v>
      </c>
      <c r="BM77" s="399">
        <v>1963</v>
      </c>
      <c r="BN77" s="383">
        <f t="shared" si="71"/>
        <v>42.2</v>
      </c>
      <c r="BO77" s="383">
        <f>'Preisindizes Strom 2023 Bas.''15'!Q77</f>
        <v>48.2</v>
      </c>
      <c r="BP77" s="359">
        <f t="shared" si="36"/>
        <v>9.5693779904306719E-3</v>
      </c>
      <c r="BQ77" s="359">
        <f t="shared" si="37"/>
        <v>1.048218029350112E-2</v>
      </c>
      <c r="BR77" s="380">
        <f t="shared" si="38"/>
        <v>-9.1280230307044796E-4</v>
      </c>
      <c r="BT77" s="399">
        <v>1963</v>
      </c>
      <c r="BU77" s="383">
        <f t="shared" si="72"/>
        <v>2.9525999999999999</v>
      </c>
      <c r="BV77" s="383">
        <f>'Preisindizes Strom 2023 Bas.''15'!R77</f>
        <v>3.1265999999999998</v>
      </c>
      <c r="BW77" s="359">
        <f t="shared" si="39"/>
        <v>9.5847727426674467E-3</v>
      </c>
      <c r="BX77" s="359">
        <f t="shared" si="40"/>
        <v>1.0458645173671233E-2</v>
      </c>
      <c r="BY77" s="359">
        <f t="shared" si="41"/>
        <v>-8.7387243100378598E-4</v>
      </c>
      <c r="BZ77" s="444">
        <f t="shared" si="42"/>
        <v>-0.17399999999999993</v>
      </c>
      <c r="CA77" s="380">
        <f t="shared" si="43"/>
        <v>-5.565150642870853E-2</v>
      </c>
      <c r="CC77" s="399">
        <v>1963</v>
      </c>
      <c r="CD77" s="383">
        <f t="shared" si="73"/>
        <v>36.299999999999997</v>
      </c>
      <c r="CE77" s="383">
        <f>'Preisindizes Strom 2023 Bas.''15'!AD77</f>
        <v>42</v>
      </c>
      <c r="CF77" s="359">
        <f t="shared" si="44"/>
        <v>-1.0899182561308063E-2</v>
      </c>
      <c r="CG77" s="359">
        <f t="shared" si="45"/>
        <v>-7.0921985815601829E-3</v>
      </c>
      <c r="CH77" s="380">
        <f t="shared" si="46"/>
        <v>-3.8069839797478799E-3</v>
      </c>
      <c r="CJ77" s="399">
        <v>1963</v>
      </c>
      <c r="CK77" s="383">
        <f t="shared" si="74"/>
        <v>3.5537000000000001</v>
      </c>
      <c r="CL77" s="383">
        <f>'Preisindizes Strom 2023 Bas.''15'!AE77</f>
        <v>3.6667000000000001</v>
      </c>
      <c r="CM77" s="359">
        <f t="shared" si="47"/>
        <v>-1.0890058249148793E-2</v>
      </c>
      <c r="CN77" s="359">
        <f t="shared" si="48"/>
        <v>-7.0908446286852556E-3</v>
      </c>
      <c r="CO77" s="359">
        <f t="shared" si="49"/>
        <v>-3.7992136204635374E-3</v>
      </c>
      <c r="CP77" s="444">
        <f t="shared" si="50"/>
        <v>-0.11299999999999999</v>
      </c>
      <c r="CQ77" s="380">
        <f t="shared" si="51"/>
        <v>-3.0817901655439517E-2</v>
      </c>
      <c r="CS77" s="399">
        <v>1963</v>
      </c>
      <c r="CT77" s="383">
        <f t="shared" si="75"/>
        <v>27.6</v>
      </c>
      <c r="CU77" s="383">
        <f>'Preisindizes Strom 2023 Bas.''15'!AN77</f>
        <v>32.299999999999997</v>
      </c>
      <c r="CV77" s="359">
        <f t="shared" si="52"/>
        <v>2.2222222222222365E-2</v>
      </c>
      <c r="CW77" s="359">
        <f t="shared" si="53"/>
        <v>2.2151898734177111E-2</v>
      </c>
      <c r="CX77" s="380">
        <f t="shared" si="54"/>
        <v>7.0323488045254123E-5</v>
      </c>
      <c r="CZ77" s="399">
        <v>1963</v>
      </c>
      <c r="DA77" s="383">
        <f t="shared" si="76"/>
        <v>4.6703000000000001</v>
      </c>
      <c r="DB77" s="383">
        <f>'Preisindizes Strom 2023 Bas.''15'!AO77</f>
        <v>4.7244999999999999</v>
      </c>
      <c r="DC77" s="359">
        <f t="shared" si="55"/>
        <v>2.2225552962336304E-2</v>
      </c>
      <c r="DD77" s="359">
        <f t="shared" si="56"/>
        <v>2.2139908985077783E-2</v>
      </c>
      <c r="DE77" s="359">
        <f t="shared" si="57"/>
        <v>8.5643977258520465E-5</v>
      </c>
      <c r="DF77" s="444">
        <f t="shared" si="58"/>
        <v>-5.4199999999999804E-2</v>
      </c>
      <c r="DG77" s="380">
        <f t="shared" si="59"/>
        <v>-1.1472113451158839E-2</v>
      </c>
      <c r="DI77" s="421">
        <v>1963</v>
      </c>
      <c r="DJ77" s="390">
        <f t="shared" si="77"/>
        <v>30</v>
      </c>
      <c r="DK77" s="409">
        <f>'Preisindizes Strom 2023 Bas.''15'!AT77</f>
        <v>34</v>
      </c>
      <c r="DL77" s="411">
        <f t="shared" si="60"/>
        <v>6.7114093959730337E-3</v>
      </c>
      <c r="DM77" s="359">
        <f t="shared" si="61"/>
        <v>8.9020771513352859E-3</v>
      </c>
      <c r="DN77" s="404">
        <f t="shared" si="62"/>
        <v>-2.1906677553622522E-3</v>
      </c>
      <c r="DP77" s="421">
        <v>1963</v>
      </c>
      <c r="DQ77" s="390">
        <f t="shared" si="78"/>
        <v>4.3467000000000002</v>
      </c>
      <c r="DR77" s="409">
        <f>'Preisindizes Strom 2023 Bas.''15'!AU77</f>
        <v>4.3794000000000004</v>
      </c>
      <c r="DS77" s="411">
        <f t="shared" si="63"/>
        <v>6.6947339360894365E-3</v>
      </c>
      <c r="DT77" s="359">
        <f t="shared" si="64"/>
        <v>8.90532949719125E-3</v>
      </c>
      <c r="DU77" s="404">
        <f t="shared" si="65"/>
        <v>-2.2105955611018135E-3</v>
      </c>
      <c r="DV77" s="414">
        <f t="shared" si="66"/>
        <v>-3.2700000000000173E-2</v>
      </c>
      <c r="DW77" s="458">
        <f t="shared" si="67"/>
        <v>-7.4667762707220087E-3</v>
      </c>
    </row>
    <row r="78" spans="1:127" x14ac:dyDescent="0.6">
      <c r="A78" s="233"/>
      <c r="B78" s="162">
        <v>1962</v>
      </c>
      <c r="C78" s="154"/>
      <c r="D78" s="155">
        <f>VLOOKUP(B78,'Basisreihen Destatis 2023 B.''21'!$T$7:$W$125,2,FALSE)</f>
        <v>12.6</v>
      </c>
      <c r="E78" s="155">
        <f t="shared" si="85"/>
        <v>13.6</v>
      </c>
      <c r="F78" s="155"/>
      <c r="G78" s="156">
        <f t="shared" si="68"/>
        <v>13.6</v>
      </c>
      <c r="H78" s="157">
        <f t="shared" si="21"/>
        <v>9.3382000000000005</v>
      </c>
      <c r="I78" s="163"/>
      <c r="J78" s="162">
        <v>1962</v>
      </c>
      <c r="K78" s="154"/>
      <c r="L78" s="155">
        <f>VLOOKUP(J78,'Basisreihen Destatis 2023 B.''21'!$T$7:$W$125,3,FALSE)</f>
        <v>20.399999999999999</v>
      </c>
      <c r="M78" s="155">
        <f t="shared" si="82"/>
        <v>21.9</v>
      </c>
      <c r="N78" s="155"/>
      <c r="O78" s="155">
        <f>VLOOKUP(J78,'Basisreihen Destatis 2023 B.''21'!$K$7:$R$91,5,FALSE)</f>
        <v>65.900000000000006</v>
      </c>
      <c r="P78" s="155">
        <f t="shared" si="69"/>
        <v>88.2</v>
      </c>
      <c r="Q78" s="156">
        <f t="shared" si="3"/>
        <v>41.8</v>
      </c>
      <c r="R78" s="157">
        <f t="shared" si="22"/>
        <v>2.9809000000000001</v>
      </c>
      <c r="S78" s="163"/>
      <c r="T78" s="162">
        <v>1962</v>
      </c>
      <c r="U78" s="154"/>
      <c r="V78" s="155">
        <f>VLOOKUP(T78,'Basisreihen Destatis 2023 B.''21'!$T$7:$W$125,3,FALSE)</f>
        <v>20.399999999999999</v>
      </c>
      <c r="W78" s="155">
        <f t="shared" si="84"/>
        <v>21.9</v>
      </c>
      <c r="X78" s="155"/>
      <c r="Y78" s="155">
        <f>VLOOKUP(T78,'Basisreihen Destatis 2023 B.''21'!$K$7:$R$91,6,FALSE)</f>
        <v>89.2</v>
      </c>
      <c r="Z78" s="155">
        <f t="shared" si="70"/>
        <v>99.5</v>
      </c>
      <c r="AA78" s="155"/>
      <c r="AB78" s="155">
        <f>VLOOKUP(T78,'Basisreihen Destatis 2023 B.''21'!$K$7:$R$91,7,FALSE)</f>
        <v>39.1</v>
      </c>
      <c r="AC78" s="155">
        <f t="shared" si="80"/>
        <v>30.8</v>
      </c>
      <c r="AD78" s="156">
        <f t="shared" si="7"/>
        <v>36.700000000000003</v>
      </c>
      <c r="AE78" s="157">
        <f t="shared" si="23"/>
        <v>3.5150000000000001</v>
      </c>
      <c r="AG78" s="162">
        <v>1962</v>
      </c>
      <c r="AH78" s="154"/>
      <c r="AI78" s="155">
        <f>VLOOKUP(AG78,'Basisreihen Destatis 2023 B.''21'!$T$7:$W$125,3,FALSE)</f>
        <v>20.399999999999999</v>
      </c>
      <c r="AJ78" s="155">
        <f t="shared" si="83"/>
        <v>21.9</v>
      </c>
      <c r="AK78" s="155"/>
      <c r="AL78" s="155">
        <f>VLOOKUP(AG78,'Basisreihen Destatis 2023 B.''21'!$K$7:$R$91,8,FALSE)</f>
        <v>28.6</v>
      </c>
      <c r="AM78" s="155">
        <f t="shared" si="81"/>
        <v>29.8</v>
      </c>
      <c r="AN78" s="156">
        <f t="shared" si="10"/>
        <v>27</v>
      </c>
      <c r="AO78" s="157">
        <f t="shared" si="24"/>
        <v>4.7740999999999998</v>
      </c>
      <c r="AQ78" s="162">
        <v>1962</v>
      </c>
      <c r="AR78" s="154"/>
      <c r="AS78" s="155">
        <f>VLOOKUP(AQ78,'Basisreihen Destatis 2023 B.''21'!$K$7:$R$91,8,FALSE)</f>
        <v>28.6</v>
      </c>
      <c r="AT78" s="156">
        <f t="shared" si="79"/>
        <v>29.8</v>
      </c>
      <c r="AU78" s="157">
        <f t="shared" si="25"/>
        <v>4.3757999999999999</v>
      </c>
      <c r="AW78" s="399">
        <v>1962</v>
      </c>
      <c r="AX78" s="383">
        <f t="shared" si="26"/>
        <v>13.6</v>
      </c>
      <c r="AY78" s="400">
        <f>'Preisindizes Strom 2023 Bas.''15'!G78</f>
        <v>17.5</v>
      </c>
      <c r="AZ78" s="359">
        <f t="shared" si="27"/>
        <v>7.0866141732283561E-2</v>
      </c>
      <c r="BA78" s="359">
        <f t="shared" si="28"/>
        <v>7.361963190184051E-2</v>
      </c>
      <c r="BB78" s="380">
        <f t="shared" si="29"/>
        <v>-2.7534901695569491E-3</v>
      </c>
      <c r="BD78" s="399">
        <v>1962</v>
      </c>
      <c r="BE78" s="383">
        <f t="shared" si="30"/>
        <v>9.3382000000000005</v>
      </c>
      <c r="BF78" s="383">
        <f>'Preisindizes Strom 2023 Bas.''15'!H78</f>
        <v>9.2971000000000004</v>
      </c>
      <c r="BG78" s="359">
        <f t="shared" si="31"/>
        <v>7.0870189115675331E-2</v>
      </c>
      <c r="BH78" s="359">
        <f t="shared" si="32"/>
        <v>7.362510890492735E-2</v>
      </c>
      <c r="BI78" s="360">
        <f t="shared" si="33"/>
        <v>-2.7549197892520194E-3</v>
      </c>
      <c r="BJ78" s="446">
        <f t="shared" si="34"/>
        <v>4.1100000000000136E-2</v>
      </c>
      <c r="BK78" s="380">
        <f t="shared" si="35"/>
        <v>4.4207333469576948E-3</v>
      </c>
      <c r="BM78" s="399">
        <v>1962</v>
      </c>
      <c r="BN78" s="383">
        <f t="shared" si="71"/>
        <v>41.8</v>
      </c>
      <c r="BO78" s="383">
        <f>'Preisindizes Strom 2023 Bas.''15'!Q78</f>
        <v>47.7</v>
      </c>
      <c r="BP78" s="359">
        <f t="shared" si="36"/>
        <v>1.9512195121951237E-2</v>
      </c>
      <c r="BQ78" s="359">
        <f t="shared" si="37"/>
        <v>2.3605150214592197E-2</v>
      </c>
      <c r="BR78" s="380">
        <f t="shared" si="38"/>
        <v>-4.0929550926409597E-3</v>
      </c>
      <c r="BT78" s="399">
        <v>1962</v>
      </c>
      <c r="BU78" s="383">
        <f t="shared" si="72"/>
        <v>2.9809000000000001</v>
      </c>
      <c r="BV78" s="383">
        <f>'Preisindizes Strom 2023 Bas.''15'!R78</f>
        <v>3.1593</v>
      </c>
      <c r="BW78" s="359">
        <f t="shared" si="39"/>
        <v>1.9490757824818017E-2</v>
      </c>
      <c r="BX78" s="359">
        <f t="shared" si="40"/>
        <v>2.3612825625929812E-2</v>
      </c>
      <c r="BY78" s="359">
        <f t="shared" si="41"/>
        <v>-4.122067801111795E-3</v>
      </c>
      <c r="BZ78" s="444">
        <f t="shared" si="42"/>
        <v>-0.17839999999999989</v>
      </c>
      <c r="CA78" s="380">
        <f t="shared" si="43"/>
        <v>-5.6468204982116244E-2</v>
      </c>
      <c r="CC78" s="399">
        <v>1962</v>
      </c>
      <c r="CD78" s="383">
        <f t="shared" si="73"/>
        <v>36.700000000000003</v>
      </c>
      <c r="CE78" s="383">
        <f>'Preisindizes Strom 2023 Bas.''15'!AD78</f>
        <v>42.3</v>
      </c>
      <c r="CF78" s="359">
        <f t="shared" si="44"/>
        <v>1.9444444444444597E-2</v>
      </c>
      <c r="CG78" s="359">
        <f t="shared" si="45"/>
        <v>2.1739130434782483E-2</v>
      </c>
      <c r="CH78" s="380">
        <f t="shared" si="46"/>
        <v>-2.2946859903378858E-3</v>
      </c>
      <c r="CJ78" s="399">
        <v>1962</v>
      </c>
      <c r="CK78" s="383">
        <f t="shared" si="74"/>
        <v>3.5150000000000001</v>
      </c>
      <c r="CL78" s="383">
        <f>'Preisindizes Strom 2023 Bas.''15'!AE78</f>
        <v>3.6406999999999998</v>
      </c>
      <c r="CM78" s="359">
        <f t="shared" si="47"/>
        <v>1.9431009957325607E-2</v>
      </c>
      <c r="CN78" s="359">
        <f t="shared" si="48"/>
        <v>2.1726591040184706E-2</v>
      </c>
      <c r="CO78" s="359">
        <f t="shared" si="49"/>
        <v>-2.2955810828590995E-3</v>
      </c>
      <c r="CP78" s="444">
        <f t="shared" si="50"/>
        <v>-0.1256999999999997</v>
      </c>
      <c r="CQ78" s="380">
        <f t="shared" si="51"/>
        <v>-3.4526327354629571E-2</v>
      </c>
      <c r="CS78" s="399">
        <v>1962</v>
      </c>
      <c r="CT78" s="383">
        <f t="shared" si="75"/>
        <v>27</v>
      </c>
      <c r="CU78" s="383">
        <f>'Preisindizes Strom 2023 Bas.''15'!AN78</f>
        <v>31.6</v>
      </c>
      <c r="CV78" s="359">
        <f t="shared" si="52"/>
        <v>1.8867924528301883E-2</v>
      </c>
      <c r="CW78" s="359">
        <f t="shared" si="53"/>
        <v>2.265372168284796E-2</v>
      </c>
      <c r="CX78" s="380">
        <f t="shared" si="54"/>
        <v>-3.7857971545460778E-3</v>
      </c>
      <c r="CZ78" s="399">
        <v>1962</v>
      </c>
      <c r="DA78" s="383">
        <f t="shared" si="76"/>
        <v>4.7740999999999998</v>
      </c>
      <c r="DB78" s="383">
        <f>'Preisindizes Strom 2023 Bas.''15'!AO78</f>
        <v>4.8291000000000004</v>
      </c>
      <c r="DC78" s="359">
        <f t="shared" si="55"/>
        <v>1.8872667099558038E-2</v>
      </c>
      <c r="DD78" s="359">
        <f t="shared" si="56"/>
        <v>2.2654324822430683E-2</v>
      </c>
      <c r="DE78" s="359">
        <f t="shared" si="57"/>
        <v>-3.7816577228726445E-3</v>
      </c>
      <c r="DF78" s="444">
        <f t="shared" si="58"/>
        <v>-5.5000000000000604E-2</v>
      </c>
      <c r="DG78" s="380">
        <f t="shared" si="59"/>
        <v>-1.1389285788242276E-2</v>
      </c>
      <c r="DI78" s="421">
        <v>1962</v>
      </c>
      <c r="DJ78" s="390">
        <f t="shared" si="77"/>
        <v>29.8</v>
      </c>
      <c r="DK78" s="409">
        <f>'Preisindizes Strom 2023 Bas.''15'!AT78</f>
        <v>33.700000000000003</v>
      </c>
      <c r="DL78" s="411">
        <f t="shared" si="60"/>
        <v>3.3670033670034627E-3</v>
      </c>
      <c r="DM78" s="359">
        <f t="shared" si="61"/>
        <v>5.9701492537314049E-3</v>
      </c>
      <c r="DN78" s="404">
        <f t="shared" si="62"/>
        <v>-2.6031458867279422E-3</v>
      </c>
      <c r="DP78" s="421">
        <v>1962</v>
      </c>
      <c r="DQ78" s="390">
        <f t="shared" si="78"/>
        <v>4.3757999999999999</v>
      </c>
      <c r="DR78" s="409">
        <f>'Preisindizes Strom 2023 Bas.''15'!AU78</f>
        <v>4.4184000000000001</v>
      </c>
      <c r="DS78" s="411">
        <f t="shared" si="63"/>
        <v>3.3822386763564527E-3</v>
      </c>
      <c r="DT78" s="359">
        <f t="shared" si="64"/>
        <v>5.9750135795761938E-3</v>
      </c>
      <c r="DU78" s="404">
        <f t="shared" si="65"/>
        <v>-2.5927749032197411E-3</v>
      </c>
      <c r="DV78" s="414">
        <f t="shared" si="66"/>
        <v>-4.2600000000000193E-2</v>
      </c>
      <c r="DW78" s="458">
        <f t="shared" si="67"/>
        <v>-9.6414991852254994E-3</v>
      </c>
    </row>
    <row r="79" spans="1:127" x14ac:dyDescent="0.6">
      <c r="A79" s="233"/>
      <c r="B79" s="162">
        <v>1961</v>
      </c>
      <c r="C79" s="154"/>
      <c r="D79" s="155">
        <f>VLOOKUP(B79,'Basisreihen Destatis 2023 B.''21'!$T$7:$W$125,2,FALSE)</f>
        <v>11.7</v>
      </c>
      <c r="E79" s="155">
        <f t="shared" si="85"/>
        <v>12.7</v>
      </c>
      <c r="F79" s="155"/>
      <c r="G79" s="156">
        <f t="shared" si="68"/>
        <v>12.7</v>
      </c>
      <c r="H79" s="157">
        <f t="shared" si="21"/>
        <v>10</v>
      </c>
      <c r="I79" s="163"/>
      <c r="J79" s="162">
        <v>1961</v>
      </c>
      <c r="K79" s="154"/>
      <c r="L79" s="155">
        <f>VLOOKUP(J79,'Basisreihen Destatis 2023 B.''21'!$T$7:$W$125,3,FALSE)</f>
        <v>19.2</v>
      </c>
      <c r="M79" s="155">
        <f t="shared" si="82"/>
        <v>20.6</v>
      </c>
      <c r="N79" s="155"/>
      <c r="O79" s="155">
        <f>VLOOKUP(J79,'Basisreihen Destatis 2023 B.''21'!$K$7:$R$91,5,FALSE)</f>
        <v>66.2</v>
      </c>
      <c r="P79" s="155">
        <f t="shared" si="69"/>
        <v>88.6</v>
      </c>
      <c r="Q79" s="156">
        <f t="shared" si="3"/>
        <v>41</v>
      </c>
      <c r="R79" s="157">
        <f t="shared" si="22"/>
        <v>3.0390000000000001</v>
      </c>
      <c r="S79" s="163"/>
      <c r="T79" s="162">
        <v>1961</v>
      </c>
      <c r="U79" s="154"/>
      <c r="V79" s="155">
        <f>VLOOKUP(T79,'Basisreihen Destatis 2023 B.''21'!$T$7:$W$125,3,FALSE)</f>
        <v>19.2</v>
      </c>
      <c r="W79" s="155">
        <f t="shared" si="84"/>
        <v>20.6</v>
      </c>
      <c r="X79" s="155"/>
      <c r="Y79" s="155">
        <f>VLOOKUP(T79,'Basisreihen Destatis 2023 B.''21'!$K$7:$R$91,6,FALSE)</f>
        <v>92.9</v>
      </c>
      <c r="Z79" s="155">
        <f t="shared" si="70"/>
        <v>103.7</v>
      </c>
      <c r="AA79" s="155"/>
      <c r="AB79" s="155">
        <f>VLOOKUP(T79,'Basisreihen Destatis 2023 B.''21'!$K$7:$R$91,7,FALSE)</f>
        <v>37</v>
      </c>
      <c r="AC79" s="155">
        <f t="shared" si="80"/>
        <v>29.1</v>
      </c>
      <c r="AD79" s="156">
        <f t="shared" si="7"/>
        <v>36</v>
      </c>
      <c r="AE79" s="157">
        <f t="shared" si="23"/>
        <v>3.5832999999999999</v>
      </c>
      <c r="AG79" s="162">
        <v>1961</v>
      </c>
      <c r="AH79" s="154"/>
      <c r="AI79" s="155">
        <f>VLOOKUP(AG79,'Basisreihen Destatis 2023 B.''21'!$T$7:$W$125,3,FALSE)</f>
        <v>19.2</v>
      </c>
      <c r="AJ79" s="155">
        <f t="shared" si="83"/>
        <v>20.6</v>
      </c>
      <c r="AK79" s="155"/>
      <c r="AL79" s="155">
        <f>VLOOKUP(AG79,'Basisreihen Destatis 2023 B.''21'!$K$7:$R$91,8,FALSE)</f>
        <v>28.5</v>
      </c>
      <c r="AM79" s="155">
        <f t="shared" si="81"/>
        <v>29.7</v>
      </c>
      <c r="AN79" s="156">
        <f t="shared" si="10"/>
        <v>26.5</v>
      </c>
      <c r="AO79" s="157">
        <f t="shared" si="24"/>
        <v>4.8642000000000003</v>
      </c>
      <c r="AQ79" s="162">
        <v>1961</v>
      </c>
      <c r="AR79" s="154"/>
      <c r="AS79" s="155">
        <f>VLOOKUP(AQ79,'Basisreihen Destatis 2023 B.''21'!$K$7:$R$91,8,FALSE)</f>
        <v>28.5</v>
      </c>
      <c r="AT79" s="156">
        <f t="shared" si="79"/>
        <v>29.7</v>
      </c>
      <c r="AU79" s="157">
        <f t="shared" si="25"/>
        <v>4.3906000000000001</v>
      </c>
      <c r="AW79" s="399">
        <v>1961</v>
      </c>
      <c r="AX79" s="383">
        <f t="shared" si="26"/>
        <v>12.7</v>
      </c>
      <c r="AY79" s="400">
        <f>'Preisindizes Strom 2023 Bas.''15'!G79</f>
        <v>16.3</v>
      </c>
      <c r="AZ79" s="359">
        <f t="shared" si="27"/>
        <v>6.7226890756302504E-2</v>
      </c>
      <c r="BA79" s="359">
        <f t="shared" si="28"/>
        <v>6.5359477124182996E-2</v>
      </c>
      <c r="BB79" s="380">
        <f t="shared" si="29"/>
        <v>1.8674136321195078E-3</v>
      </c>
      <c r="BD79" s="399">
        <v>1961</v>
      </c>
      <c r="BE79" s="383">
        <f t="shared" si="30"/>
        <v>10</v>
      </c>
      <c r="BF79" s="383">
        <f>'Preisindizes Strom 2023 Bas.''15'!H79</f>
        <v>9.9816000000000003</v>
      </c>
      <c r="BG79" s="359">
        <f t="shared" si="31"/>
        <v>6.7229999999999901E-2</v>
      </c>
      <c r="BH79" s="359">
        <f t="shared" si="32"/>
        <v>6.5360262883706E-2</v>
      </c>
      <c r="BI79" s="360">
        <f t="shared" si="33"/>
        <v>1.8697371162939014E-3</v>
      </c>
      <c r="BJ79" s="446">
        <f t="shared" si="34"/>
        <v>1.839999999999975E-2</v>
      </c>
      <c r="BK79" s="380">
        <f t="shared" si="35"/>
        <v>1.8433918409874739E-3</v>
      </c>
      <c r="BM79" s="399">
        <v>1961</v>
      </c>
      <c r="BN79" s="383">
        <f t="shared" si="71"/>
        <v>41</v>
      </c>
      <c r="BO79" s="383">
        <f>'Preisindizes Strom 2023 Bas.''15'!Q79</f>
        <v>46.6</v>
      </c>
      <c r="BP79" s="359">
        <f t="shared" si="36"/>
        <v>-1.4423076923076983E-2</v>
      </c>
      <c r="BQ79" s="359">
        <f t="shared" si="37"/>
        <v>-6.3965884861406641E-3</v>
      </c>
      <c r="BR79" s="380">
        <f t="shared" si="38"/>
        <v>-8.0264884369363187E-3</v>
      </c>
      <c r="BT79" s="399">
        <v>1961</v>
      </c>
      <c r="BU79" s="383">
        <f t="shared" si="72"/>
        <v>3.0390000000000001</v>
      </c>
      <c r="BV79" s="383">
        <f>'Preisindizes Strom 2023 Bas.''15'!R79</f>
        <v>3.2339000000000002</v>
      </c>
      <c r="BW79" s="359">
        <f t="shared" si="39"/>
        <v>-1.4412635735439272E-2</v>
      </c>
      <c r="BX79" s="359">
        <f t="shared" si="40"/>
        <v>-6.4009400414360984E-3</v>
      </c>
      <c r="BY79" s="359">
        <f t="shared" si="41"/>
        <v>-8.0116956940031736E-3</v>
      </c>
      <c r="BZ79" s="444">
        <f t="shared" si="42"/>
        <v>-0.19490000000000007</v>
      </c>
      <c r="CA79" s="380">
        <f t="shared" si="43"/>
        <v>-6.0267788119607868E-2</v>
      </c>
      <c r="CC79" s="399">
        <v>1961</v>
      </c>
      <c r="CD79" s="383">
        <f t="shared" si="73"/>
        <v>36</v>
      </c>
      <c r="CE79" s="383">
        <f>'Preisindizes Strom 2023 Bas.''15'!AD79</f>
        <v>41.4</v>
      </c>
      <c r="CF79" s="359">
        <f t="shared" si="44"/>
        <v>1.9830028328611915E-2</v>
      </c>
      <c r="CG79" s="359">
        <f t="shared" si="45"/>
        <v>2.4752475247524774E-2</v>
      </c>
      <c r="CH79" s="380">
        <f t="shared" si="46"/>
        <v>-4.9224469189128595E-3</v>
      </c>
      <c r="CJ79" s="399">
        <v>1961</v>
      </c>
      <c r="CK79" s="383">
        <f t="shared" si="74"/>
        <v>3.5832999999999999</v>
      </c>
      <c r="CL79" s="383">
        <f>'Preisindizes Strom 2023 Bas.''15'!AE79</f>
        <v>3.7198000000000002</v>
      </c>
      <c r="CM79" s="359">
        <f t="shared" si="47"/>
        <v>1.9842045042279377E-2</v>
      </c>
      <c r="CN79" s="359">
        <f t="shared" si="48"/>
        <v>2.4759395666433592E-2</v>
      </c>
      <c r="CO79" s="359">
        <f t="shared" si="49"/>
        <v>-4.9173506241542153E-3</v>
      </c>
      <c r="CP79" s="444">
        <f t="shared" si="50"/>
        <v>-0.13650000000000029</v>
      </c>
      <c r="CQ79" s="380">
        <f t="shared" si="51"/>
        <v>-3.6695521264584197E-2</v>
      </c>
      <c r="CS79" s="399">
        <v>1961</v>
      </c>
      <c r="CT79" s="383">
        <f t="shared" si="75"/>
        <v>26.5</v>
      </c>
      <c r="CU79" s="383">
        <f>'Preisindizes Strom 2023 Bas.''15'!AN79</f>
        <v>30.9</v>
      </c>
      <c r="CV79" s="359">
        <f t="shared" si="52"/>
        <v>2.7131782945736482E-2</v>
      </c>
      <c r="CW79" s="359">
        <f t="shared" si="53"/>
        <v>3.0000000000000027E-2</v>
      </c>
      <c r="CX79" s="380">
        <f t="shared" si="54"/>
        <v>-2.8682170542635443E-3</v>
      </c>
      <c r="CZ79" s="399">
        <v>1961</v>
      </c>
      <c r="DA79" s="383">
        <f t="shared" si="76"/>
        <v>4.8642000000000003</v>
      </c>
      <c r="DB79" s="383">
        <f>'Preisindizes Strom 2023 Bas.''15'!AO79</f>
        <v>4.9385000000000003</v>
      </c>
      <c r="DC79" s="359">
        <f t="shared" si="55"/>
        <v>2.711648369721642E-2</v>
      </c>
      <c r="DD79" s="359">
        <f t="shared" si="56"/>
        <v>3.000911207856638E-2</v>
      </c>
      <c r="DE79" s="359">
        <f t="shared" si="57"/>
        <v>-2.8926283813499598E-3</v>
      </c>
      <c r="DF79" s="444">
        <f t="shared" si="58"/>
        <v>-7.4300000000000033E-2</v>
      </c>
      <c r="DG79" s="380">
        <f t="shared" si="59"/>
        <v>-1.5045054166244798E-2</v>
      </c>
      <c r="DI79" s="421">
        <v>1961</v>
      </c>
      <c r="DJ79" s="390">
        <f t="shared" si="77"/>
        <v>29.7</v>
      </c>
      <c r="DK79" s="409">
        <f>'Preisindizes Strom 2023 Bas.''15'!AT79</f>
        <v>33.5</v>
      </c>
      <c r="DL79" s="411">
        <f t="shared" si="60"/>
        <v>1.3651877133105783E-2</v>
      </c>
      <c r="DM79" s="359">
        <f t="shared" si="61"/>
        <v>1.2084592145015005E-2</v>
      </c>
      <c r="DN79" s="404">
        <f t="shared" si="62"/>
        <v>1.567284988090778E-3</v>
      </c>
      <c r="DP79" s="421">
        <v>1961</v>
      </c>
      <c r="DQ79" s="390">
        <f t="shared" si="78"/>
        <v>4.3906000000000001</v>
      </c>
      <c r="DR79" s="409">
        <f>'Preisindizes Strom 2023 Bas.''15'!AU79</f>
        <v>4.4447999999999999</v>
      </c>
      <c r="DS79" s="411">
        <f t="shared" si="63"/>
        <v>1.3642782307657253E-2</v>
      </c>
      <c r="DT79" s="359">
        <f t="shared" si="64"/>
        <v>1.2081533477321882E-2</v>
      </c>
      <c r="DU79" s="404">
        <f t="shared" si="65"/>
        <v>1.5612488303353711E-3</v>
      </c>
      <c r="DV79" s="414">
        <f t="shared" si="66"/>
        <v>-5.4199999999999804E-2</v>
      </c>
      <c r="DW79" s="458">
        <f t="shared" si="67"/>
        <v>-1.2194024478041743E-2</v>
      </c>
    </row>
    <row r="80" spans="1:127" x14ac:dyDescent="0.6">
      <c r="A80" s="233"/>
      <c r="B80" s="162">
        <v>1960</v>
      </c>
      <c r="C80" s="154"/>
      <c r="D80" s="155">
        <f>VLOOKUP(B80,'Basisreihen Destatis 2023 B.''21'!$T$7:$W$125,2,FALSE)</f>
        <v>11</v>
      </c>
      <c r="E80" s="155">
        <f t="shared" si="85"/>
        <v>11.9</v>
      </c>
      <c r="F80" s="155"/>
      <c r="G80" s="156">
        <f t="shared" si="68"/>
        <v>11.9</v>
      </c>
      <c r="H80" s="157">
        <f t="shared" si="21"/>
        <v>10.6723</v>
      </c>
      <c r="I80" s="163"/>
      <c r="J80" s="162">
        <v>1960</v>
      </c>
      <c r="K80" s="154"/>
      <c r="L80" s="155">
        <f>VLOOKUP(J80,'Basisreihen Destatis 2023 B.''21'!$T$7:$W$125,3,FALSE)</f>
        <v>17.899999999999999</v>
      </c>
      <c r="M80" s="155">
        <f t="shared" si="82"/>
        <v>19.2</v>
      </c>
      <c r="N80" s="155"/>
      <c r="O80" s="155">
        <f>VLOOKUP(J80,'Basisreihen Destatis 2023 B.''21'!$K$7:$R$91,5,FALSE)</f>
        <v>70</v>
      </c>
      <c r="P80" s="155">
        <f t="shared" si="69"/>
        <v>93.7</v>
      </c>
      <c r="Q80" s="156">
        <f t="shared" si="3"/>
        <v>41.6</v>
      </c>
      <c r="R80" s="157">
        <f t="shared" si="22"/>
        <v>2.9952000000000001</v>
      </c>
      <c r="S80" s="163"/>
      <c r="T80" s="162">
        <v>1960</v>
      </c>
      <c r="U80" s="154"/>
      <c r="V80" s="155">
        <f>VLOOKUP(T80,'Basisreihen Destatis 2023 B.''21'!$T$7:$W$125,3,FALSE)</f>
        <v>17.899999999999999</v>
      </c>
      <c r="W80" s="155">
        <f t="shared" si="84"/>
        <v>19.2</v>
      </c>
      <c r="X80" s="155"/>
      <c r="Y80" s="155">
        <f>VLOOKUP(T80,'Basisreihen Destatis 2023 B.''21'!$K$7:$R$91,6,FALSE)</f>
        <v>95</v>
      </c>
      <c r="Z80" s="155">
        <f t="shared" si="70"/>
        <v>106</v>
      </c>
      <c r="AA80" s="155"/>
      <c r="AB80" s="155">
        <f>VLOOKUP(T80,'Basisreihen Destatis 2023 B.''21'!$K$7:$R$91,7,FALSE)</f>
        <v>35.6</v>
      </c>
      <c r="AC80" s="155">
        <f t="shared" si="80"/>
        <v>28</v>
      </c>
      <c r="AD80" s="156">
        <f t="shared" si="7"/>
        <v>35.299999999999997</v>
      </c>
      <c r="AE80" s="157">
        <f t="shared" si="23"/>
        <v>3.6543999999999999</v>
      </c>
      <c r="AG80" s="162">
        <v>1960</v>
      </c>
      <c r="AH80" s="154"/>
      <c r="AI80" s="155">
        <f>VLOOKUP(AG80,'Basisreihen Destatis 2023 B.''21'!$T$7:$W$125,3,FALSE)</f>
        <v>17.899999999999999</v>
      </c>
      <c r="AJ80" s="155">
        <f t="shared" si="83"/>
        <v>19.2</v>
      </c>
      <c r="AK80" s="155"/>
      <c r="AL80" s="155">
        <f>VLOOKUP(AG80,'Basisreihen Destatis 2023 B.''21'!$K$7:$R$91,8,FALSE)</f>
        <v>28.1</v>
      </c>
      <c r="AM80" s="155">
        <f t="shared" si="81"/>
        <v>29.3</v>
      </c>
      <c r="AN80" s="156">
        <f t="shared" si="10"/>
        <v>25.8</v>
      </c>
      <c r="AO80" s="157">
        <f t="shared" si="24"/>
        <v>4.9961000000000002</v>
      </c>
      <c r="AQ80" s="162">
        <v>1960</v>
      </c>
      <c r="AR80" s="154"/>
      <c r="AS80" s="155">
        <f>VLOOKUP(AQ80,'Basisreihen Destatis 2023 B.''21'!$K$7:$R$91,8,FALSE)</f>
        <v>28.1</v>
      </c>
      <c r="AT80" s="156">
        <f t="shared" si="79"/>
        <v>29.3</v>
      </c>
      <c r="AU80" s="157">
        <f t="shared" si="25"/>
        <v>4.4504999999999999</v>
      </c>
      <c r="AW80" s="399">
        <v>1960</v>
      </c>
      <c r="AX80" s="383">
        <f t="shared" si="26"/>
        <v>11.9</v>
      </c>
      <c r="AY80" s="400">
        <f>'Preisindizes Strom 2023 Bas.''15'!G80</f>
        <v>15.3</v>
      </c>
      <c r="AZ80" s="359">
        <f t="shared" si="27"/>
        <v>7.2072072072072224E-2</v>
      </c>
      <c r="BA80" s="359">
        <f t="shared" si="28"/>
        <v>6.9930069930070005E-2</v>
      </c>
      <c r="BB80" s="380">
        <f t="shared" si="29"/>
        <v>2.1420021420022195E-3</v>
      </c>
      <c r="BD80" s="399">
        <v>1960</v>
      </c>
      <c r="BE80" s="383">
        <f t="shared" si="30"/>
        <v>10.6723</v>
      </c>
      <c r="BF80" s="383">
        <f>'Preisindizes Strom 2023 Bas.''15'!H80</f>
        <v>10.634</v>
      </c>
      <c r="BG80" s="359">
        <f t="shared" si="31"/>
        <v>7.2065065637210379E-2</v>
      </c>
      <c r="BH80" s="359">
        <f t="shared" si="32"/>
        <v>6.9926650366748166E-2</v>
      </c>
      <c r="BI80" s="360">
        <f t="shared" si="33"/>
        <v>2.1384152704622128E-3</v>
      </c>
      <c r="BJ80" s="446">
        <f t="shared" si="34"/>
        <v>3.8299999999999557E-2</v>
      </c>
      <c r="BK80" s="380">
        <f t="shared" si="35"/>
        <v>3.6016550686477355E-3</v>
      </c>
      <c r="BM80" s="399">
        <v>1960</v>
      </c>
      <c r="BN80" s="383">
        <f t="shared" si="71"/>
        <v>41.6</v>
      </c>
      <c r="BO80" s="383">
        <f>'Preisindizes Strom 2023 Bas.''15'!Q80</f>
        <v>46.9</v>
      </c>
      <c r="BP80" s="359">
        <f t="shared" si="36"/>
        <v>2.9702970297029729E-2</v>
      </c>
      <c r="BQ80" s="359">
        <f t="shared" si="37"/>
        <v>3.076923076923066E-2</v>
      </c>
      <c r="BR80" s="380">
        <f t="shared" si="38"/>
        <v>-1.0662604722009306E-3</v>
      </c>
      <c r="BT80" s="399">
        <v>1960</v>
      </c>
      <c r="BU80" s="383">
        <f t="shared" si="72"/>
        <v>2.9952000000000001</v>
      </c>
      <c r="BV80" s="383">
        <f>'Preisindizes Strom 2023 Bas.''15'!R80</f>
        <v>3.2132000000000001</v>
      </c>
      <c r="BW80" s="359">
        <f t="shared" si="39"/>
        <v>2.9714209401709324E-2</v>
      </c>
      <c r="BX80" s="359">
        <f t="shared" si="40"/>
        <v>3.0779285447528837E-2</v>
      </c>
      <c r="BY80" s="359">
        <f t="shared" si="41"/>
        <v>-1.065076045819513E-3</v>
      </c>
      <c r="BZ80" s="444">
        <f t="shared" si="42"/>
        <v>-0.21799999999999997</v>
      </c>
      <c r="CA80" s="380">
        <f t="shared" si="43"/>
        <v>-6.7845138802439919E-2</v>
      </c>
      <c r="CC80" s="399">
        <v>1960</v>
      </c>
      <c r="CD80" s="383">
        <f t="shared" si="73"/>
        <v>35.299999999999997</v>
      </c>
      <c r="CE80" s="383">
        <f>'Preisindizes Strom 2023 Bas.''15'!AD80</f>
        <v>40.4</v>
      </c>
      <c r="CF80" s="359">
        <f t="shared" si="44"/>
        <v>4.1297935103244754E-2</v>
      </c>
      <c r="CG80" s="359">
        <f t="shared" si="45"/>
        <v>4.3927648578811151E-2</v>
      </c>
      <c r="CH80" s="380">
        <f t="shared" si="46"/>
        <v>-2.6297134755663976E-3</v>
      </c>
      <c r="CJ80" s="399">
        <v>1960</v>
      </c>
      <c r="CK80" s="383">
        <f t="shared" si="74"/>
        <v>3.6543999999999999</v>
      </c>
      <c r="CL80" s="383">
        <f>'Preisindizes Strom 2023 Bas.''15'!AE80</f>
        <v>3.8119000000000001</v>
      </c>
      <c r="CM80" s="359">
        <f t="shared" si="47"/>
        <v>4.1292688266199695E-2</v>
      </c>
      <c r="CN80" s="359">
        <f t="shared" si="48"/>
        <v>4.3915107951415289E-2</v>
      </c>
      <c r="CO80" s="359">
        <f t="shared" si="49"/>
        <v>-2.6224196852155934E-3</v>
      </c>
      <c r="CP80" s="444">
        <f t="shared" si="50"/>
        <v>-0.1575000000000002</v>
      </c>
      <c r="CQ80" s="380">
        <f t="shared" si="51"/>
        <v>-4.1317977911277892E-2</v>
      </c>
      <c r="CS80" s="399">
        <v>1960</v>
      </c>
      <c r="CT80" s="383">
        <f t="shared" si="75"/>
        <v>25.8</v>
      </c>
      <c r="CU80" s="383">
        <f>'Preisindizes Strom 2023 Bas.''15'!AN80</f>
        <v>30</v>
      </c>
      <c r="CV80" s="359">
        <f t="shared" si="52"/>
        <v>2.7888446215139417E-2</v>
      </c>
      <c r="CW80" s="359">
        <f t="shared" si="53"/>
        <v>3.0927835051546282E-2</v>
      </c>
      <c r="CX80" s="380">
        <f t="shared" si="54"/>
        <v>-3.0393888364068644E-3</v>
      </c>
      <c r="CZ80" s="399">
        <v>1960</v>
      </c>
      <c r="DA80" s="383">
        <f t="shared" si="76"/>
        <v>4.9961000000000002</v>
      </c>
      <c r="DB80" s="383">
        <f>'Preisindizes Strom 2023 Bas.''15'!AO80</f>
        <v>5.0867000000000004</v>
      </c>
      <c r="DC80" s="359">
        <f t="shared" si="55"/>
        <v>2.790176337543282E-2</v>
      </c>
      <c r="DD80" s="359">
        <f t="shared" si="56"/>
        <v>3.0923781626594815E-2</v>
      </c>
      <c r="DE80" s="359">
        <f t="shared" si="57"/>
        <v>-3.0220182511619953E-3</v>
      </c>
      <c r="DF80" s="444">
        <f t="shared" si="58"/>
        <v>-9.0600000000000236E-2</v>
      </c>
      <c r="DG80" s="380">
        <f t="shared" si="59"/>
        <v>-1.7811154579589927E-2</v>
      </c>
      <c r="DI80" s="421">
        <v>1960</v>
      </c>
      <c r="DJ80" s="390">
        <f t="shared" si="77"/>
        <v>29.3</v>
      </c>
      <c r="DK80" s="409">
        <f>'Preisindizes Strom 2023 Bas.''15'!AT80</f>
        <v>33.1</v>
      </c>
      <c r="DL80" s="411">
        <f t="shared" si="60"/>
        <v>1.0344827586207028E-2</v>
      </c>
      <c r="DM80" s="359">
        <f t="shared" si="61"/>
        <v>1.2232415902140525E-2</v>
      </c>
      <c r="DN80" s="404">
        <f t="shared" si="62"/>
        <v>-1.8875883159334972E-3</v>
      </c>
      <c r="DP80" s="421">
        <v>1960</v>
      </c>
      <c r="DQ80" s="390">
        <f t="shared" si="78"/>
        <v>4.4504999999999999</v>
      </c>
      <c r="DR80" s="409">
        <f>'Preisindizes Strom 2023 Bas.''15'!AU80</f>
        <v>4.4984999999999999</v>
      </c>
      <c r="DS80" s="411">
        <f t="shared" si="63"/>
        <v>1.0358386698123834E-2</v>
      </c>
      <c r="DT80" s="359">
        <f t="shared" si="64"/>
        <v>1.2226297654773788E-2</v>
      </c>
      <c r="DU80" s="404">
        <f t="shared" si="65"/>
        <v>-1.8679109566499541E-3</v>
      </c>
      <c r="DV80" s="414">
        <f t="shared" si="66"/>
        <v>-4.8000000000000043E-2</v>
      </c>
      <c r="DW80" s="458">
        <f t="shared" si="67"/>
        <v>-1.0670223407802659E-2</v>
      </c>
    </row>
    <row r="81" spans="1:127" x14ac:dyDescent="0.6">
      <c r="A81" s="233"/>
      <c r="B81" s="162">
        <v>1959</v>
      </c>
      <c r="C81" s="154"/>
      <c r="D81" s="155">
        <f>VLOOKUP(B81,'Basisreihen Destatis 2023 B.''21'!$T$7:$W$125,2,FALSE)</f>
        <v>10.3</v>
      </c>
      <c r="E81" s="155">
        <f t="shared" si="85"/>
        <v>11.1</v>
      </c>
      <c r="F81" s="155"/>
      <c r="G81" s="156">
        <f>ROUND(IF(E81&gt;0,E81,F81*$E$82/$F$82),1)</f>
        <v>11.1</v>
      </c>
      <c r="H81" s="157">
        <f t="shared" si="21"/>
        <v>11.4414</v>
      </c>
      <c r="I81" s="163"/>
      <c r="J81" s="162">
        <v>1959</v>
      </c>
      <c r="K81" s="154"/>
      <c r="L81" s="155">
        <f>VLOOKUP(J81,'Basisreihen Destatis 2023 B.''21'!$T$7:$W$125,3,FALSE)</f>
        <v>16.600000000000001</v>
      </c>
      <c r="M81" s="155">
        <f t="shared" si="82"/>
        <v>17.8</v>
      </c>
      <c r="N81" s="155"/>
      <c r="O81" s="155">
        <f>VLOOKUP(J81,'Basisreihen Destatis 2023 B.''21'!$K$7:$R$91,5,FALSE)</f>
        <v>69.599999999999994</v>
      </c>
      <c r="P81" s="155">
        <f t="shared" si="69"/>
        <v>93.2</v>
      </c>
      <c r="Q81" s="156">
        <f t="shared" ref="Q81:Q82" si="86">ROUND(0.7*M81+0.3*P81,1)</f>
        <v>40.4</v>
      </c>
      <c r="R81" s="157">
        <f t="shared" si="22"/>
        <v>3.0842000000000001</v>
      </c>
      <c r="S81" s="163"/>
      <c r="T81" s="162">
        <v>1959</v>
      </c>
      <c r="U81" s="154"/>
      <c r="V81" s="155">
        <f>VLOOKUP(T81,'Basisreihen Destatis 2023 B.''21'!$T$7:$W$125,3,FALSE)</f>
        <v>16.600000000000001</v>
      </c>
      <c r="W81" s="155">
        <f t="shared" si="84"/>
        <v>17.8</v>
      </c>
      <c r="X81" s="155"/>
      <c r="Y81" s="155">
        <f>VLOOKUP(T81,'Basisreihen Destatis 2023 B.''21'!$K$7:$R$91,6,FALSE)</f>
        <v>93</v>
      </c>
      <c r="Z81" s="155">
        <f t="shared" si="70"/>
        <v>103.8</v>
      </c>
      <c r="AA81" s="155"/>
      <c r="AB81" s="155">
        <f>VLOOKUP(T81,'Basisreihen Destatis 2023 B.''21'!$K$7:$R$91,7,FALSE)</f>
        <v>34.200000000000003</v>
      </c>
      <c r="AC81" s="155">
        <f t="shared" si="80"/>
        <v>26.9</v>
      </c>
      <c r="AD81" s="156">
        <f t="shared" ref="AD81:AD82" si="87">ROUND(0.5*W81+0.15*Z81+0.35*AC81,1)</f>
        <v>33.9</v>
      </c>
      <c r="AE81" s="157">
        <f t="shared" si="23"/>
        <v>3.8052999999999999</v>
      </c>
      <c r="AG81" s="162">
        <v>1959</v>
      </c>
      <c r="AH81" s="154"/>
      <c r="AI81" s="155">
        <f>VLOOKUP(AG81,'Basisreihen Destatis 2023 B.''21'!$T$7:$W$125,3,FALSE)</f>
        <v>16.600000000000001</v>
      </c>
      <c r="AJ81" s="155">
        <f t="shared" si="83"/>
        <v>17.8</v>
      </c>
      <c r="AK81" s="155"/>
      <c r="AL81" s="155">
        <f>VLOOKUP(AG81,'Basisreihen Destatis 2023 B.''21'!$K$7:$R$91,8,FALSE)</f>
        <v>27.8</v>
      </c>
      <c r="AM81" s="155">
        <f t="shared" si="81"/>
        <v>29</v>
      </c>
      <c r="AN81" s="156">
        <f t="shared" ref="AN81:AN82" si="88">ROUND(0.35*AJ81+0.65*AM81,1)</f>
        <v>25.1</v>
      </c>
      <c r="AO81" s="157">
        <f t="shared" si="24"/>
        <v>5.1355000000000004</v>
      </c>
      <c r="AQ81" s="162">
        <v>1959</v>
      </c>
      <c r="AR81" s="154"/>
      <c r="AS81" s="155">
        <f>VLOOKUP(AQ81,'Basisreihen Destatis 2023 B.''21'!$K$7:$R$91,8,FALSE)</f>
        <v>27.8</v>
      </c>
      <c r="AT81" s="156">
        <f t="shared" si="79"/>
        <v>29</v>
      </c>
      <c r="AU81" s="157">
        <f t="shared" si="25"/>
        <v>4.4965999999999999</v>
      </c>
      <c r="AW81" s="399">
        <v>1959</v>
      </c>
      <c r="AX81" s="383">
        <f t="shared" si="26"/>
        <v>11.1</v>
      </c>
      <c r="AY81" s="400">
        <f>'Preisindizes Strom 2023 Bas.''15'!G81</f>
        <v>14.3</v>
      </c>
      <c r="AZ81" s="359">
        <f t="shared" si="27"/>
        <v>2.7777777777777679E-2</v>
      </c>
      <c r="BA81" s="359">
        <f t="shared" si="28"/>
        <v>3.6231884057970953E-2</v>
      </c>
      <c r="BB81" s="380">
        <f t="shared" si="29"/>
        <v>-8.4541062801932743E-3</v>
      </c>
      <c r="BD81" s="399">
        <v>1959</v>
      </c>
      <c r="BE81" s="383">
        <f t="shared" si="30"/>
        <v>11.4414</v>
      </c>
      <c r="BF81" s="383">
        <f>'Preisindizes Strom 2023 Bas.''15'!H81</f>
        <v>11.377599999999999</v>
      </c>
      <c r="BG81" s="359">
        <f t="shared" si="31"/>
        <v>2.7785061268725819E-2</v>
      </c>
      <c r="BH81" s="359">
        <f t="shared" si="32"/>
        <v>3.6237870904232805E-2</v>
      </c>
      <c r="BI81" s="360">
        <f t="shared" si="33"/>
        <v>-8.4528096355069859E-3</v>
      </c>
      <c r="BJ81" s="446">
        <f t="shared" si="34"/>
        <v>6.3800000000000523E-2</v>
      </c>
      <c r="BK81" s="380">
        <f t="shared" si="35"/>
        <v>5.6075094923357938E-3</v>
      </c>
      <c r="BM81" s="399">
        <v>1959</v>
      </c>
      <c r="BN81" s="383">
        <f t="shared" si="71"/>
        <v>40.4</v>
      </c>
      <c r="BO81" s="383">
        <f>'Preisindizes Strom 2023 Bas.''15'!Q81</f>
        <v>45.5</v>
      </c>
      <c r="BP81" s="359">
        <f t="shared" si="36"/>
        <v>3.589743589743577E-2</v>
      </c>
      <c r="BQ81" s="359">
        <f t="shared" si="37"/>
        <v>3.6446469248291535E-2</v>
      </c>
      <c r="BR81" s="380">
        <f t="shared" si="38"/>
        <v>-5.4903335085576543E-4</v>
      </c>
      <c r="BT81" s="399">
        <v>1959</v>
      </c>
      <c r="BU81" s="383">
        <f t="shared" si="72"/>
        <v>3.0842000000000001</v>
      </c>
      <c r="BV81" s="383">
        <f>'Preisindizes Strom 2023 Bas.''15'!R81</f>
        <v>3.3121</v>
      </c>
      <c r="BW81" s="359">
        <f t="shared" si="39"/>
        <v>3.5892613967965836E-2</v>
      </c>
      <c r="BX81" s="359">
        <f t="shared" si="40"/>
        <v>3.6442136408924686E-2</v>
      </c>
      <c r="BY81" s="359">
        <f t="shared" si="41"/>
        <v>-5.495224409588495E-4</v>
      </c>
      <c r="BZ81" s="444">
        <f t="shared" si="42"/>
        <v>-0.22789999999999999</v>
      </c>
      <c r="CA81" s="380">
        <f t="shared" si="43"/>
        <v>-6.8808308927870487E-2</v>
      </c>
      <c r="CC81" s="399">
        <v>1959</v>
      </c>
      <c r="CD81" s="383">
        <f t="shared" si="73"/>
        <v>33.9</v>
      </c>
      <c r="CE81" s="383">
        <f>'Preisindizes Strom 2023 Bas.''15'!AD81</f>
        <v>38.700000000000003</v>
      </c>
      <c r="CF81" s="359">
        <f t="shared" si="44"/>
        <v>2.1084337349397408E-2</v>
      </c>
      <c r="CG81" s="359">
        <f t="shared" si="45"/>
        <v>2.3809523809523947E-2</v>
      </c>
      <c r="CH81" s="380">
        <f t="shared" si="46"/>
        <v>-2.7251864601265385E-3</v>
      </c>
      <c r="CJ81" s="399">
        <v>1959</v>
      </c>
      <c r="CK81" s="383">
        <f t="shared" si="74"/>
        <v>3.8052999999999999</v>
      </c>
      <c r="CL81" s="383">
        <f>'Preisindizes Strom 2023 Bas.''15'!AE81</f>
        <v>3.9792999999999998</v>
      </c>
      <c r="CM81" s="359">
        <f t="shared" si="47"/>
        <v>2.1075867868499243E-2</v>
      </c>
      <c r="CN81" s="359">
        <f t="shared" si="48"/>
        <v>2.3823285502475144E-2</v>
      </c>
      <c r="CO81" s="359">
        <f t="shared" si="49"/>
        <v>-2.7474176339759016E-3</v>
      </c>
      <c r="CP81" s="444">
        <f t="shared" si="50"/>
        <v>-0.17399999999999993</v>
      </c>
      <c r="CQ81" s="380">
        <f t="shared" si="51"/>
        <v>-4.3726283517201536E-2</v>
      </c>
      <c r="CS81" s="399">
        <v>1959</v>
      </c>
      <c r="CT81" s="383">
        <f t="shared" si="75"/>
        <v>25.1</v>
      </c>
      <c r="CU81" s="383">
        <f>'Preisindizes Strom 2023 Bas.''15'!AN81</f>
        <v>29.1</v>
      </c>
      <c r="CV81" s="359">
        <f t="shared" si="52"/>
        <v>1.6194331983805821E-2</v>
      </c>
      <c r="CW81" s="359">
        <f t="shared" si="53"/>
        <v>1.3937282229965264E-2</v>
      </c>
      <c r="CX81" s="380">
        <f t="shared" si="54"/>
        <v>2.2570497538405565E-3</v>
      </c>
      <c r="CZ81" s="399">
        <v>1959</v>
      </c>
      <c r="DA81" s="383">
        <f t="shared" si="76"/>
        <v>5.1355000000000004</v>
      </c>
      <c r="DB81" s="383">
        <f>'Preisindizes Strom 2023 Bas.''15'!AO81</f>
        <v>5.2439999999999998</v>
      </c>
      <c r="DC81" s="359">
        <f t="shared" si="55"/>
        <v>1.618148184207957E-2</v>
      </c>
      <c r="DD81" s="359">
        <f t="shared" si="56"/>
        <v>1.3939740655987798E-2</v>
      </c>
      <c r="DE81" s="359">
        <f t="shared" si="57"/>
        <v>2.2417411860917724E-3</v>
      </c>
      <c r="DF81" s="444">
        <f t="shared" si="58"/>
        <v>-0.10849999999999937</v>
      </c>
      <c r="DG81" s="380">
        <f t="shared" si="59"/>
        <v>-2.0690312738367522E-2</v>
      </c>
      <c r="DI81" s="421">
        <v>1959</v>
      </c>
      <c r="DJ81" s="390">
        <f t="shared" ref="DJ81:DJ91" si="89">AT81</f>
        <v>29</v>
      </c>
      <c r="DK81" s="409">
        <f>'Preisindizes Strom 2023 Bas.''15'!AT81</f>
        <v>32.700000000000003</v>
      </c>
      <c r="DL81" s="411">
        <f t="shared" si="60"/>
        <v>-3.4364261168385868E-3</v>
      </c>
      <c r="DM81" s="359">
        <f t="shared" si="61"/>
        <v>-6.0790273556229346E-3</v>
      </c>
      <c r="DN81" s="404">
        <f t="shared" si="62"/>
        <v>2.6426012387843478E-3</v>
      </c>
      <c r="DP81" s="421">
        <v>1959</v>
      </c>
      <c r="DQ81" s="390">
        <f t="shared" ref="DQ81:DQ91" si="90">AU81</f>
        <v>4.4965999999999999</v>
      </c>
      <c r="DR81" s="409">
        <f>'Preisindizes Strom 2023 Bas.''15'!AU81</f>
        <v>4.5534999999999997</v>
      </c>
      <c r="DS81" s="411">
        <f t="shared" si="63"/>
        <v>-3.447048881377146E-3</v>
      </c>
      <c r="DT81" s="359">
        <f t="shared" si="64"/>
        <v>-6.083232678159578E-3</v>
      </c>
      <c r="DU81" s="404">
        <f t="shared" si="65"/>
        <v>2.636183796782432E-3</v>
      </c>
      <c r="DV81" s="414">
        <f t="shared" si="66"/>
        <v>-5.6899999999999729E-2</v>
      </c>
      <c r="DW81" s="458">
        <f t="shared" si="67"/>
        <v>-1.2495882288349525E-2</v>
      </c>
    </row>
    <row r="82" spans="1:127" x14ac:dyDescent="0.6">
      <c r="A82" s="233"/>
      <c r="B82" s="162">
        <v>1958</v>
      </c>
      <c r="C82" s="154"/>
      <c r="D82" s="155">
        <f>VLOOKUP(B82,'Basisreihen Destatis 2023 B.''21'!$T$7:$W$125,2,FALSE)</f>
        <v>10</v>
      </c>
      <c r="E82" s="155">
        <f>ROUND(IF(C82&gt;0,C82,D82*$C$72/$D$72),1)</f>
        <v>10.8</v>
      </c>
      <c r="F82" s="164">
        <f>VLOOKUP(B82,'Basisreihen Destatis 2023 B.''21'!$T$61:$W$125,4,FALSE)</f>
        <v>3.4689999999999999</v>
      </c>
      <c r="G82" s="156">
        <f>ROUND(IF(E82&gt;0,E82,F82*$E$82/$F$82),1)</f>
        <v>10.8</v>
      </c>
      <c r="H82" s="157">
        <f t="shared" ref="H82:H98" si="91">ROUND($G$17/G82,4)</f>
        <v>11.7593</v>
      </c>
      <c r="I82" s="163"/>
      <c r="J82" s="166">
        <v>1958</v>
      </c>
      <c r="K82" s="167"/>
      <c r="L82" s="168">
        <f>VLOOKUP(J82,'Basisreihen Destatis 2023 B.''21'!$T$7:$W$125,3,FALSE)</f>
        <v>15.4</v>
      </c>
      <c r="M82" s="168">
        <f t="shared" si="82"/>
        <v>16.5</v>
      </c>
      <c r="N82" s="168"/>
      <c r="O82" s="168">
        <f>VLOOKUP(J82,'Basisreihen Destatis 2023 B.''21'!$K$7:$R$91,5,FALSE)</f>
        <v>68.3</v>
      </c>
      <c r="P82" s="168">
        <f t="shared" si="69"/>
        <v>91.4</v>
      </c>
      <c r="Q82" s="171">
        <f t="shared" si="86"/>
        <v>39</v>
      </c>
      <c r="R82" s="172">
        <f t="shared" ref="R82" si="92">ROUND($Q$17/Q82,4)</f>
        <v>3.1949000000000001</v>
      </c>
      <c r="S82" s="163"/>
      <c r="T82" s="166">
        <v>1958</v>
      </c>
      <c r="U82" s="167"/>
      <c r="V82" s="168">
        <f>VLOOKUP(T82,'Basisreihen Destatis 2023 B.''21'!$T$7:$W$125,3,FALSE)</f>
        <v>15.4</v>
      </c>
      <c r="W82" s="168">
        <f>ROUND(IF(U82&gt;0,U82,V82*$U$72/$V$72),1)</f>
        <v>16.5</v>
      </c>
      <c r="X82" s="168"/>
      <c r="Y82" s="168">
        <f>VLOOKUP(T82,'Basisreihen Destatis 2023 B.''21'!$K$7:$R$91,6,FALSE)</f>
        <v>91.1</v>
      </c>
      <c r="Z82" s="168">
        <f t="shared" si="70"/>
        <v>101.7</v>
      </c>
      <c r="AA82" s="168"/>
      <c r="AB82" s="168">
        <f>VLOOKUP(T82,'Basisreihen Destatis 2023 B.''21'!$K$7:$R$91,7,FALSE)</f>
        <v>35</v>
      </c>
      <c r="AC82" s="168">
        <f t="shared" si="80"/>
        <v>27.6</v>
      </c>
      <c r="AD82" s="171">
        <f t="shared" si="87"/>
        <v>33.200000000000003</v>
      </c>
      <c r="AE82" s="172">
        <f t="shared" ref="AE82" si="93">ROUND($AD$17/AD82,4)</f>
        <v>3.8855</v>
      </c>
      <c r="AG82" s="166">
        <v>1958</v>
      </c>
      <c r="AH82" s="167"/>
      <c r="AI82" s="168">
        <f>VLOOKUP(AG82,'Basisreihen Destatis 2023 B.''21'!$T$7:$W$125,3,FALSE)</f>
        <v>15.4</v>
      </c>
      <c r="AJ82" s="168">
        <f t="shared" si="83"/>
        <v>16.5</v>
      </c>
      <c r="AK82" s="168"/>
      <c r="AL82" s="168">
        <f>VLOOKUP(AG82,'Basisreihen Destatis 2023 B.''21'!$K$7:$R$91,8,FALSE)</f>
        <v>27.9</v>
      </c>
      <c r="AM82" s="168">
        <f t="shared" si="81"/>
        <v>29.1</v>
      </c>
      <c r="AN82" s="171">
        <f t="shared" si="88"/>
        <v>24.7</v>
      </c>
      <c r="AO82" s="172">
        <f t="shared" ref="AO82" si="94">ROUND($AN$17/AN82,4)</f>
        <v>5.2186000000000003</v>
      </c>
      <c r="AQ82" s="162">
        <v>1958</v>
      </c>
      <c r="AR82" s="154"/>
      <c r="AS82" s="155">
        <f>VLOOKUP(AQ82,'Basisreihen Destatis 2023 B.''21'!$K$7:$R$91,8,FALSE)</f>
        <v>27.9</v>
      </c>
      <c r="AT82" s="156">
        <f t="shared" si="79"/>
        <v>29.1</v>
      </c>
      <c r="AU82" s="157">
        <f t="shared" ref="AU82:AU91" si="95">ROUND($AT$17/AT82,4)</f>
        <v>4.4810999999999996</v>
      </c>
      <c r="AW82" s="399">
        <v>1958</v>
      </c>
      <c r="AX82" s="383">
        <f t="shared" ref="AX82:AX98" si="96">G82</f>
        <v>10.8</v>
      </c>
      <c r="AY82" s="400">
        <f>'Preisindizes Strom 2023 Bas.''15'!G82</f>
        <v>13.8</v>
      </c>
      <c r="AZ82" s="359">
        <f t="shared" ref="AZ82:AZ97" si="97">(AX82/AX83)-1</f>
        <v>2.8571428571428692E-2</v>
      </c>
      <c r="BA82" s="359">
        <f t="shared" ref="BA82:BA97" si="98">(AY82/AY83)-1</f>
        <v>2.9850746268656803E-2</v>
      </c>
      <c r="BB82" s="380">
        <f t="shared" ref="BB82:BB97" si="99">AZ82-BA82</f>
        <v>-1.2793176972281106E-3</v>
      </c>
      <c r="BD82" s="399">
        <v>1958</v>
      </c>
      <c r="BE82" s="383">
        <f t="shared" ref="BE82:BE98" si="100">H82</f>
        <v>11.7593</v>
      </c>
      <c r="BF82" s="383">
        <f>'Preisindizes Strom 2023 Bas.''15'!H82</f>
        <v>11.789899999999999</v>
      </c>
      <c r="BG82" s="359">
        <f t="shared" ref="BG82:BG97" si="101">(BE83/BE82)-1</f>
        <v>2.8564625445392178E-2</v>
      </c>
      <c r="BH82" s="359">
        <f t="shared" ref="BH82:BH97" si="102">(BF83/BF82)-1</f>
        <v>2.9847581404422563E-2</v>
      </c>
      <c r="BI82" s="360">
        <f t="shared" ref="BI82:BI98" si="103">BG82-BH82</f>
        <v>-1.2829559590303852E-3</v>
      </c>
      <c r="BJ82" s="446">
        <f t="shared" ref="BJ82:BJ98" si="104">BE82-BF82</f>
        <v>-3.0599999999999739E-2</v>
      </c>
      <c r="BK82" s="380">
        <f t="shared" ref="BK82:BK98" si="105">BE82/BF82-1</f>
        <v>-2.5954418612541552E-3</v>
      </c>
      <c r="BM82" s="401">
        <v>1958</v>
      </c>
      <c r="BN82" s="218">
        <f t="shared" si="71"/>
        <v>39</v>
      </c>
      <c r="BO82" s="218">
        <f>'Preisindizes Strom 2023 Bas.''15'!Q82</f>
        <v>43.9</v>
      </c>
      <c r="BP82" s="381"/>
      <c r="BQ82" s="381"/>
      <c r="BR82" s="382"/>
      <c r="BT82" s="401">
        <v>1958</v>
      </c>
      <c r="BU82" s="168">
        <f t="shared" si="72"/>
        <v>3.1949000000000001</v>
      </c>
      <c r="BV82" s="218">
        <f>'Preisindizes Strom 2023 Bas.''15'!R82</f>
        <v>3.4327999999999999</v>
      </c>
      <c r="BW82" s="381"/>
      <c r="BX82" s="381">
        <f t="shared" ref="BX82" si="106">(BV83/BV82)-1</f>
        <v>-1</v>
      </c>
      <c r="BY82" s="381">
        <f t="shared" ref="BY82" si="107">BW82-BX82</f>
        <v>1</v>
      </c>
      <c r="BZ82" s="445">
        <f t="shared" ref="BZ82" si="108">BU82-BV82</f>
        <v>-0.23789999999999978</v>
      </c>
      <c r="CA82" s="382">
        <f t="shared" ref="CA82" si="109">BU82/BV82-1</f>
        <v>-6.9302027499417274E-2</v>
      </c>
      <c r="CC82" s="401">
        <v>1958</v>
      </c>
      <c r="CD82" s="168">
        <f t="shared" si="73"/>
        <v>33.200000000000003</v>
      </c>
      <c r="CE82" s="218">
        <f>'Preisindizes Strom 2023 Bas.''15'!AD82</f>
        <v>37.799999999999997</v>
      </c>
      <c r="CF82" s="381"/>
      <c r="CG82" s="381"/>
      <c r="CH82" s="382"/>
      <c r="CJ82" s="401">
        <v>1958</v>
      </c>
      <c r="CK82" s="168">
        <f t="shared" si="74"/>
        <v>3.8855</v>
      </c>
      <c r="CL82" s="218">
        <f>'Preisindizes Strom 2023 Bas.''15'!AE82</f>
        <v>4.0740999999999996</v>
      </c>
      <c r="CM82" s="381"/>
      <c r="CN82" s="381">
        <f t="shared" ref="CN82" si="110">(CL83/CL82)-1</f>
        <v>-1</v>
      </c>
      <c r="CO82" s="381">
        <f t="shared" ref="CO82" si="111">CM82-CN82</f>
        <v>1</v>
      </c>
      <c r="CP82" s="445">
        <f t="shared" ref="CP82" si="112">CK82-CL82</f>
        <v>-0.18859999999999966</v>
      </c>
      <c r="CQ82" s="382">
        <f t="shared" ref="CQ82" si="113">CK82/CL82-1</f>
        <v>-4.6292432684519214E-2</v>
      </c>
      <c r="CS82" s="401">
        <v>1958</v>
      </c>
      <c r="CT82" s="168">
        <f t="shared" si="75"/>
        <v>24.7</v>
      </c>
      <c r="CU82" s="218">
        <f>'Preisindizes Strom 2023 Bas.''15'!AN82</f>
        <v>28.7</v>
      </c>
      <c r="CV82" s="381"/>
      <c r="CW82" s="381"/>
      <c r="CX82" s="382"/>
      <c r="CZ82" s="401">
        <v>1958</v>
      </c>
      <c r="DA82" s="168">
        <f t="shared" si="76"/>
        <v>5.2186000000000003</v>
      </c>
      <c r="DB82" s="218">
        <f>'Preisindizes Strom 2023 Bas.''15'!AO82</f>
        <v>5.3170999999999999</v>
      </c>
      <c r="DC82" s="381"/>
      <c r="DD82" s="381">
        <f t="shared" ref="DD82" si="114">(DB83/DB82)-1</f>
        <v>-1</v>
      </c>
      <c r="DE82" s="381">
        <f t="shared" ref="DE82" si="115">DC82-DD82</f>
        <v>1</v>
      </c>
      <c r="DF82" s="445">
        <f t="shared" ref="DF82" si="116">DA82-DB82</f>
        <v>-9.8499999999999588E-2</v>
      </c>
      <c r="DG82" s="382">
        <f t="shared" ref="DG82" si="117">DA82/DB82-1</f>
        <v>-1.8525135882341837E-2</v>
      </c>
      <c r="DI82" s="422">
        <v>1958</v>
      </c>
      <c r="DJ82" s="390">
        <f t="shared" si="89"/>
        <v>29.1</v>
      </c>
      <c r="DK82" s="409">
        <f>'Preisindizes Strom 2023 Bas.''15'!AT82</f>
        <v>32.9</v>
      </c>
      <c r="DL82" s="411">
        <f t="shared" ref="DL82:DL90" si="118">(DJ82/DJ83)-1</f>
        <v>-6.8259385665528916E-3</v>
      </c>
      <c r="DM82" s="359">
        <f t="shared" ref="DM82:DM90" si="119">(DK82/DK83)-1</f>
        <v>-6.0422960725076136E-3</v>
      </c>
      <c r="DN82" s="404">
        <f t="shared" ref="DN82:DN90" si="120">DL82-DM82</f>
        <v>-7.8364249404527797E-4</v>
      </c>
      <c r="DP82" s="422">
        <v>1958</v>
      </c>
      <c r="DQ82" s="390">
        <f t="shared" si="90"/>
        <v>4.4810999999999996</v>
      </c>
      <c r="DR82" s="409">
        <f>'Preisindizes Strom 2023 Bas.''15'!AU82</f>
        <v>4.5258000000000003</v>
      </c>
      <c r="DS82" s="411">
        <f t="shared" ref="DS82:DS90" si="121">(DQ83/DQ82)-1</f>
        <v>-6.8286804579231752E-3</v>
      </c>
      <c r="DT82" s="359">
        <f t="shared" ref="DT82:DT90" si="122">(DR83/DR82)-1</f>
        <v>-6.0320827257059895E-3</v>
      </c>
      <c r="DU82" s="404">
        <f t="shared" ref="DU82:DU90" si="123">DS82-DT82</f>
        <v>-7.9659773221718577E-4</v>
      </c>
      <c r="DV82" s="414">
        <f t="shared" si="66"/>
        <v>-4.4700000000000628E-2</v>
      </c>
      <c r="DW82" s="458">
        <f t="shared" si="67"/>
        <v>-9.8767068805516445E-3</v>
      </c>
    </row>
    <row r="83" spans="1:127" x14ac:dyDescent="0.6">
      <c r="A83" s="233"/>
      <c r="B83" s="162">
        <v>1957</v>
      </c>
      <c r="C83" s="154"/>
      <c r="D83" s="155"/>
      <c r="E83" s="155"/>
      <c r="F83" s="164">
        <f>VLOOKUP(B83,'Basisreihen Destatis 2023 B.''21'!$T$61:$W$125,4,FALSE)</f>
        <v>3.3610000000000002</v>
      </c>
      <c r="G83" s="156">
        <f>ROUND(IF(E83&gt;0,E83,F83*$E$82/$F$82),1)</f>
        <v>10.5</v>
      </c>
      <c r="H83" s="157">
        <f t="shared" si="91"/>
        <v>12.0952</v>
      </c>
      <c r="K83" s="232"/>
      <c r="L83" s="232"/>
      <c r="M83" s="232"/>
      <c r="N83" s="232"/>
      <c r="O83" s="232"/>
      <c r="P83" s="232"/>
      <c r="Q83" s="232"/>
      <c r="U83" s="232"/>
      <c r="V83" s="232"/>
      <c r="W83" s="232"/>
      <c r="X83" s="232"/>
      <c r="Y83" s="232"/>
      <c r="Z83" s="232"/>
      <c r="AA83" s="232"/>
      <c r="AB83" s="232"/>
      <c r="AC83" s="232"/>
      <c r="AD83" s="232"/>
      <c r="AQ83" s="162">
        <v>1957</v>
      </c>
      <c r="AR83" s="154"/>
      <c r="AS83" s="155">
        <f>VLOOKUP(AQ83,'Basisreihen Destatis 2023 B.''21'!$K$7:$R$91,8,FALSE)</f>
        <v>28.1</v>
      </c>
      <c r="AT83" s="156">
        <f t="shared" si="79"/>
        <v>29.3</v>
      </c>
      <c r="AU83" s="157">
        <f t="shared" si="95"/>
        <v>4.4504999999999999</v>
      </c>
      <c r="AW83" s="399">
        <v>1957</v>
      </c>
      <c r="AX83" s="383">
        <f t="shared" si="96"/>
        <v>10.5</v>
      </c>
      <c r="AY83" s="400">
        <f>'Preisindizes Strom 2023 Bas.''15'!G83</f>
        <v>13.4</v>
      </c>
      <c r="AZ83" s="359">
        <f t="shared" si="97"/>
        <v>3.9603960396039639E-2</v>
      </c>
      <c r="BA83" s="359">
        <f t="shared" si="98"/>
        <v>3.8759689922480689E-2</v>
      </c>
      <c r="BB83" s="380">
        <f t="shared" si="99"/>
        <v>8.4427047355895013E-4</v>
      </c>
      <c r="BD83" s="399">
        <v>1957</v>
      </c>
      <c r="BE83" s="383">
        <f t="shared" si="100"/>
        <v>12.0952</v>
      </c>
      <c r="BF83" s="383">
        <f>'Preisindizes Strom 2023 Bas.''15'!H83</f>
        <v>12.1418</v>
      </c>
      <c r="BG83" s="359">
        <f t="shared" si="101"/>
        <v>3.9610754679542115E-2</v>
      </c>
      <c r="BH83" s="359">
        <f t="shared" si="102"/>
        <v>3.8758668401719598E-2</v>
      </c>
      <c r="BI83" s="360">
        <f t="shared" si="103"/>
        <v>8.5208627782251689E-4</v>
      </c>
      <c r="BJ83" s="446">
        <f t="shared" si="104"/>
        <v>-4.6599999999999753E-2</v>
      </c>
      <c r="BK83" s="380">
        <f t="shared" si="105"/>
        <v>-3.8379811889505122E-3</v>
      </c>
      <c r="DI83" s="421">
        <v>1957</v>
      </c>
      <c r="DJ83" s="390">
        <f t="shared" si="89"/>
        <v>29.3</v>
      </c>
      <c r="DK83" s="409">
        <f>'Preisindizes Strom 2023 Bas.''15'!AT83</f>
        <v>33.1</v>
      </c>
      <c r="DL83" s="411">
        <f t="shared" si="118"/>
        <v>1.736111111111116E-2</v>
      </c>
      <c r="DM83" s="359">
        <f t="shared" si="119"/>
        <v>1.8461538461538529E-2</v>
      </c>
      <c r="DN83" s="404">
        <f t="shared" si="120"/>
        <v>-1.1004273504273687E-3</v>
      </c>
      <c r="DP83" s="421">
        <v>1957</v>
      </c>
      <c r="DQ83" s="390">
        <f t="shared" si="90"/>
        <v>4.4504999999999999</v>
      </c>
      <c r="DR83" s="409">
        <f>'Preisindizes Strom 2023 Bas.''15'!AU83</f>
        <v>4.4984999999999999</v>
      </c>
      <c r="DS83" s="411">
        <f t="shared" si="121"/>
        <v>1.7368834962363744E-2</v>
      </c>
      <c r="DT83" s="359">
        <f t="shared" si="122"/>
        <v>1.8450594642658746E-2</v>
      </c>
      <c r="DU83" s="404">
        <f t="shared" si="123"/>
        <v>-1.0817596802950025E-3</v>
      </c>
      <c r="DV83" s="414">
        <f t="shared" ref="DV83:DV91" si="124">DQ83-DR83</f>
        <v>-4.8000000000000043E-2</v>
      </c>
      <c r="DW83" s="458">
        <f t="shared" ref="DW83:DW91" si="125">DQ83/DR83-1</f>
        <v>-1.0670223407802659E-2</v>
      </c>
    </row>
    <row r="84" spans="1:127" x14ac:dyDescent="0.6">
      <c r="A84" s="233"/>
      <c r="B84" s="162">
        <v>1956</v>
      </c>
      <c r="C84" s="154"/>
      <c r="D84" s="155"/>
      <c r="E84" s="155"/>
      <c r="F84" s="164">
        <f>VLOOKUP(B84,'Basisreihen Destatis 2023 B.''21'!$T$61:$W$125,4,FALSE)</f>
        <v>3.2450000000000001</v>
      </c>
      <c r="G84" s="156">
        <f t="shared" si="68"/>
        <v>10.1</v>
      </c>
      <c r="H84" s="157">
        <f t="shared" si="91"/>
        <v>12.574299999999999</v>
      </c>
      <c r="K84" s="232"/>
      <c r="L84" s="232"/>
      <c r="M84" s="232"/>
      <c r="N84" s="232"/>
      <c r="O84" s="232"/>
      <c r="P84" s="232"/>
      <c r="Q84" s="232"/>
      <c r="R84" s="233"/>
      <c r="U84" s="232"/>
      <c r="V84" s="232"/>
      <c r="W84" s="232"/>
      <c r="X84" s="232"/>
      <c r="Y84" s="232"/>
      <c r="Z84" s="232"/>
      <c r="AA84" s="232"/>
      <c r="AB84" s="232"/>
      <c r="AC84" s="232"/>
      <c r="AD84" s="232"/>
      <c r="AE84" s="233"/>
      <c r="AQ84" s="162">
        <v>1956</v>
      </c>
      <c r="AR84" s="154"/>
      <c r="AS84" s="155">
        <f>VLOOKUP(AQ84,'Basisreihen Destatis 2023 B.''21'!$K$7:$R$91,8,FALSE)</f>
        <v>27.6</v>
      </c>
      <c r="AT84" s="156">
        <f t="shared" si="79"/>
        <v>28.8</v>
      </c>
      <c r="AU84" s="157">
        <f t="shared" si="95"/>
        <v>4.5278</v>
      </c>
      <c r="AW84" s="399">
        <v>1956</v>
      </c>
      <c r="AX84" s="383">
        <f t="shared" si="96"/>
        <v>10.1</v>
      </c>
      <c r="AY84" s="400">
        <f>'Preisindizes Strom 2023 Bas.''15'!G84</f>
        <v>12.9</v>
      </c>
      <c r="AZ84" s="359">
        <f t="shared" si="97"/>
        <v>3.0612244897959107E-2</v>
      </c>
      <c r="BA84" s="359">
        <f t="shared" si="98"/>
        <v>2.3809523809523947E-2</v>
      </c>
      <c r="BB84" s="380">
        <f t="shared" si="99"/>
        <v>6.8027210884351597E-3</v>
      </c>
      <c r="BD84" s="399">
        <v>1956</v>
      </c>
      <c r="BE84" s="383">
        <f t="shared" si="100"/>
        <v>12.574299999999999</v>
      </c>
      <c r="BF84" s="383">
        <f>'Preisindizes Strom 2023 Bas.''15'!H84</f>
        <v>12.612399999999999</v>
      </c>
      <c r="BG84" s="359">
        <f t="shared" si="101"/>
        <v>3.0610053839975171E-2</v>
      </c>
      <c r="BH84" s="359">
        <f t="shared" si="102"/>
        <v>2.3809901366908859E-2</v>
      </c>
      <c r="BI84" s="360">
        <f t="shared" si="103"/>
        <v>6.8001524730663121E-3</v>
      </c>
      <c r="BJ84" s="446">
        <f t="shared" si="104"/>
        <v>-3.8100000000000023E-2</v>
      </c>
      <c r="BK84" s="380">
        <f t="shared" si="105"/>
        <v>-3.0208366369604001E-3</v>
      </c>
      <c r="DI84" s="421">
        <v>1956</v>
      </c>
      <c r="DJ84" s="390">
        <f t="shared" si="89"/>
        <v>28.8</v>
      </c>
      <c r="DK84" s="409">
        <f>'Preisindizes Strom 2023 Bas.''15'!AT84</f>
        <v>32.5</v>
      </c>
      <c r="DL84" s="411">
        <f t="shared" si="118"/>
        <v>2.1276595744680993E-2</v>
      </c>
      <c r="DM84" s="359">
        <f t="shared" si="119"/>
        <v>1.5625E-2</v>
      </c>
      <c r="DN84" s="404">
        <f t="shared" si="120"/>
        <v>5.6515957446809928E-3</v>
      </c>
      <c r="DP84" s="421">
        <v>1956</v>
      </c>
      <c r="DQ84" s="390">
        <f t="shared" si="90"/>
        <v>4.5278</v>
      </c>
      <c r="DR84" s="409">
        <f>'Preisindizes Strom 2023 Bas.''15'!AU84</f>
        <v>4.5815000000000001</v>
      </c>
      <c r="DS84" s="411">
        <f t="shared" si="121"/>
        <v>2.1268607270639173E-2</v>
      </c>
      <c r="DT84" s="359">
        <f t="shared" si="122"/>
        <v>1.5628069409582057E-2</v>
      </c>
      <c r="DU84" s="404">
        <f t="shared" si="123"/>
        <v>5.6405378610571155E-3</v>
      </c>
      <c r="DV84" s="414">
        <f t="shared" si="124"/>
        <v>-5.3700000000000081E-2</v>
      </c>
      <c r="DW84" s="458">
        <f t="shared" si="125"/>
        <v>-1.1721052057186543E-2</v>
      </c>
    </row>
    <row r="85" spans="1:127" x14ac:dyDescent="0.6">
      <c r="A85" s="233"/>
      <c r="B85" s="162">
        <v>1955</v>
      </c>
      <c r="C85" s="154"/>
      <c r="D85" s="155"/>
      <c r="E85" s="155"/>
      <c r="F85" s="164">
        <f>VLOOKUP(B85,'Basisreihen Destatis 2023 B.''21'!$T$61:$W$125,4,FALSE)</f>
        <v>3.1629999999999998</v>
      </c>
      <c r="G85" s="156">
        <f t="shared" si="68"/>
        <v>9.8000000000000007</v>
      </c>
      <c r="H85" s="157">
        <f t="shared" si="91"/>
        <v>12.959199999999999</v>
      </c>
      <c r="K85" s="232"/>
      <c r="L85" s="232"/>
      <c r="M85" s="232"/>
      <c r="N85" s="232"/>
      <c r="O85" s="232"/>
      <c r="P85" s="232"/>
      <c r="Q85" s="232"/>
      <c r="R85" s="233"/>
      <c r="U85" s="232"/>
      <c r="V85" s="232"/>
      <c r="W85" s="232"/>
      <c r="X85" s="232"/>
      <c r="Y85" s="232"/>
      <c r="Z85" s="232"/>
      <c r="AA85" s="232"/>
      <c r="AB85" s="232"/>
      <c r="AC85" s="232"/>
      <c r="AD85" s="232"/>
      <c r="AE85" s="233"/>
      <c r="AQ85" s="162">
        <v>1955</v>
      </c>
      <c r="AR85" s="154"/>
      <c r="AS85" s="155">
        <f>VLOOKUP(AQ85,'Basisreihen Destatis 2023 B.''21'!$K$7:$R$91,8,FALSE)</f>
        <v>27.1</v>
      </c>
      <c r="AT85" s="156">
        <f t="shared" si="79"/>
        <v>28.2</v>
      </c>
      <c r="AU85" s="157">
        <f t="shared" si="95"/>
        <v>4.6241000000000003</v>
      </c>
      <c r="AW85" s="399">
        <v>1955</v>
      </c>
      <c r="AX85" s="383">
        <f t="shared" si="96"/>
        <v>9.8000000000000007</v>
      </c>
      <c r="AY85" s="400">
        <f>'Preisindizes Strom 2023 Bas.''15'!G85</f>
        <v>12.6</v>
      </c>
      <c r="AZ85" s="359">
        <f t="shared" si="97"/>
        <v>5.3763440860215006E-2</v>
      </c>
      <c r="BA85" s="359">
        <f t="shared" si="98"/>
        <v>5.8823529411764719E-2</v>
      </c>
      <c r="BB85" s="380">
        <f t="shared" si="99"/>
        <v>-5.0600885515497129E-3</v>
      </c>
      <c r="BD85" s="399">
        <v>1955</v>
      </c>
      <c r="BE85" s="383">
        <f t="shared" si="100"/>
        <v>12.959199999999999</v>
      </c>
      <c r="BF85" s="383">
        <f>'Preisindizes Strom 2023 Bas.''15'!H85</f>
        <v>12.912699999999999</v>
      </c>
      <c r="BG85" s="359">
        <f t="shared" si="101"/>
        <v>5.3761034631767624E-2</v>
      </c>
      <c r="BH85" s="359">
        <f t="shared" si="102"/>
        <v>5.8825807151099418E-2</v>
      </c>
      <c r="BI85" s="360">
        <f t="shared" si="103"/>
        <v>-5.064772519331795E-3</v>
      </c>
      <c r="BJ85" s="446">
        <f t="shared" si="104"/>
        <v>4.6499999999999986E-2</v>
      </c>
      <c r="BK85" s="380">
        <f t="shared" si="105"/>
        <v>3.6011058880016655E-3</v>
      </c>
      <c r="DI85" s="421">
        <v>1955</v>
      </c>
      <c r="DJ85" s="390">
        <f t="shared" si="89"/>
        <v>28.2</v>
      </c>
      <c r="DK85" s="409">
        <f>'Preisindizes Strom 2023 Bas.''15'!AT85</f>
        <v>32</v>
      </c>
      <c r="DL85" s="411">
        <f t="shared" si="118"/>
        <v>1.8050541516245522E-2</v>
      </c>
      <c r="DM85" s="359">
        <f t="shared" si="119"/>
        <v>1.9108280254777066E-2</v>
      </c>
      <c r="DN85" s="404">
        <f t="shared" si="120"/>
        <v>-1.057738738531544E-3</v>
      </c>
      <c r="DP85" s="421">
        <v>1955</v>
      </c>
      <c r="DQ85" s="390">
        <f t="shared" si="90"/>
        <v>4.6241000000000003</v>
      </c>
      <c r="DR85" s="409">
        <f>'Preisindizes Strom 2023 Bas.''15'!AU85</f>
        <v>4.6531000000000002</v>
      </c>
      <c r="DS85" s="411">
        <f t="shared" si="121"/>
        <v>1.8057567959170351E-2</v>
      </c>
      <c r="DT85" s="359">
        <f t="shared" si="122"/>
        <v>1.9105542541531406E-2</v>
      </c>
      <c r="DU85" s="404">
        <f t="shared" si="123"/>
        <v>-1.0479745823610553E-3</v>
      </c>
      <c r="DV85" s="414">
        <f t="shared" si="124"/>
        <v>-2.8999999999999915E-2</v>
      </c>
      <c r="DW85" s="458">
        <f t="shared" si="125"/>
        <v>-6.2324042036491223E-3</v>
      </c>
    </row>
    <row r="86" spans="1:127" x14ac:dyDescent="0.6">
      <c r="A86" s="233"/>
      <c r="B86" s="162">
        <v>1954</v>
      </c>
      <c r="C86" s="154"/>
      <c r="D86" s="155"/>
      <c r="E86" s="155"/>
      <c r="F86" s="164">
        <f>VLOOKUP(B86,'Basisreihen Destatis 2023 B.''21'!$T$61:$W$125,4,FALSE)</f>
        <v>3</v>
      </c>
      <c r="G86" s="156">
        <f t="shared" si="68"/>
        <v>9.3000000000000007</v>
      </c>
      <c r="H86" s="157">
        <f t="shared" si="91"/>
        <v>13.655900000000001</v>
      </c>
      <c r="K86" s="232"/>
      <c r="L86" s="232"/>
      <c r="M86" s="232"/>
      <c r="N86" s="232"/>
      <c r="O86" s="232"/>
      <c r="P86" s="232"/>
      <c r="Q86" s="232"/>
      <c r="R86" s="233"/>
      <c r="U86" s="232"/>
      <c r="V86" s="232"/>
      <c r="W86" s="232"/>
      <c r="X86" s="232"/>
      <c r="Y86" s="232"/>
      <c r="Z86" s="232"/>
      <c r="AA86" s="232"/>
      <c r="AB86" s="232"/>
      <c r="AC86" s="232"/>
      <c r="AD86" s="232"/>
      <c r="AE86" s="233"/>
      <c r="AQ86" s="162">
        <v>1954</v>
      </c>
      <c r="AR86" s="154"/>
      <c r="AS86" s="155">
        <f>VLOOKUP(AQ86,'Basisreihen Destatis 2023 B.''21'!$K$7:$R$91,8,FALSE)</f>
        <v>26.6</v>
      </c>
      <c r="AT86" s="156">
        <f t="shared" si="79"/>
        <v>27.7</v>
      </c>
      <c r="AU86" s="157">
        <f t="shared" si="95"/>
        <v>4.7076000000000002</v>
      </c>
      <c r="AW86" s="399">
        <v>1954</v>
      </c>
      <c r="AX86" s="383">
        <f t="shared" si="96"/>
        <v>9.3000000000000007</v>
      </c>
      <c r="AY86" s="400">
        <f>'Preisindizes Strom 2023 Bas.''15'!G86</f>
        <v>11.9</v>
      </c>
      <c r="AZ86" s="359">
        <f t="shared" si="97"/>
        <v>0</v>
      </c>
      <c r="BA86" s="359">
        <f t="shared" si="98"/>
        <v>0</v>
      </c>
      <c r="BB86" s="380">
        <f t="shared" si="99"/>
        <v>0</v>
      </c>
      <c r="BD86" s="399">
        <v>1954</v>
      </c>
      <c r="BE86" s="383">
        <f t="shared" si="100"/>
        <v>13.655900000000001</v>
      </c>
      <c r="BF86" s="383">
        <f>'Preisindizes Strom 2023 Bas.''15'!H86</f>
        <v>13.6723</v>
      </c>
      <c r="BG86" s="359">
        <f t="shared" si="101"/>
        <v>0</v>
      </c>
      <c r="BH86" s="359">
        <f t="shared" si="102"/>
        <v>0</v>
      </c>
      <c r="BI86" s="360">
        <f t="shared" si="103"/>
        <v>0</v>
      </c>
      <c r="BJ86" s="446">
        <f t="shared" si="104"/>
        <v>-1.6399999999999082E-2</v>
      </c>
      <c r="BK86" s="380">
        <f t="shared" si="105"/>
        <v>-1.1995055696553125E-3</v>
      </c>
      <c r="DI86" s="421">
        <v>1954</v>
      </c>
      <c r="DJ86" s="390">
        <f t="shared" si="89"/>
        <v>27.7</v>
      </c>
      <c r="DK86" s="409">
        <f>'Preisindizes Strom 2023 Bas.''15'!AT86</f>
        <v>31.4</v>
      </c>
      <c r="DL86" s="411">
        <f t="shared" si="118"/>
        <v>-1.7730496453900679E-2</v>
      </c>
      <c r="DM86" s="359">
        <f t="shared" si="119"/>
        <v>-1.5673981191222541E-2</v>
      </c>
      <c r="DN86" s="404">
        <f t="shared" si="120"/>
        <v>-2.056515262678138E-3</v>
      </c>
      <c r="DP86" s="421">
        <v>1954</v>
      </c>
      <c r="DQ86" s="390">
        <f t="shared" si="90"/>
        <v>4.7076000000000002</v>
      </c>
      <c r="DR86" s="409">
        <f>'Preisindizes Strom 2023 Bas.''15'!AU86</f>
        <v>4.742</v>
      </c>
      <c r="DS86" s="411">
        <f t="shared" si="121"/>
        <v>-1.7737275894298521E-2</v>
      </c>
      <c r="DT86" s="359">
        <f t="shared" si="122"/>
        <v>-1.5668494306199876E-2</v>
      </c>
      <c r="DU86" s="404">
        <f t="shared" si="123"/>
        <v>-2.0687815880986449E-3</v>
      </c>
      <c r="DV86" s="414">
        <f t="shared" si="124"/>
        <v>-3.4399999999999764E-2</v>
      </c>
      <c r="DW86" s="458">
        <f t="shared" si="125"/>
        <v>-7.2543230704343875E-3</v>
      </c>
    </row>
    <row r="87" spans="1:127" x14ac:dyDescent="0.6">
      <c r="A87" s="233"/>
      <c r="B87" s="162">
        <v>1953</v>
      </c>
      <c r="C87" s="154"/>
      <c r="D87" s="155"/>
      <c r="E87" s="155"/>
      <c r="F87" s="164">
        <f>VLOOKUP(B87,'Basisreihen Destatis 2023 B.''21'!$T$61:$W$125,4,FALSE)</f>
        <v>2.9860000000000002</v>
      </c>
      <c r="G87" s="156">
        <f t="shared" si="68"/>
        <v>9.3000000000000007</v>
      </c>
      <c r="H87" s="157">
        <f t="shared" si="91"/>
        <v>13.655900000000001</v>
      </c>
      <c r="K87" s="232"/>
      <c r="L87" s="232"/>
      <c r="M87" s="232"/>
      <c r="N87" s="232"/>
      <c r="O87" s="232"/>
      <c r="P87" s="232"/>
      <c r="Q87" s="232"/>
      <c r="R87" s="233"/>
      <c r="U87" s="232"/>
      <c r="V87" s="232"/>
      <c r="W87" s="232"/>
      <c r="X87" s="232"/>
      <c r="Y87" s="232"/>
      <c r="Z87" s="232"/>
      <c r="AA87" s="232"/>
      <c r="AB87" s="232"/>
      <c r="AC87" s="232"/>
      <c r="AD87" s="232"/>
      <c r="AE87" s="233"/>
      <c r="AQ87" s="162">
        <v>1953</v>
      </c>
      <c r="AR87" s="154"/>
      <c r="AS87" s="155">
        <f>VLOOKUP(AQ87,'Basisreihen Destatis 2023 B.''21'!$K$7:$R$91,8,FALSE)</f>
        <v>27.1</v>
      </c>
      <c r="AT87" s="156">
        <f t="shared" si="79"/>
        <v>28.2</v>
      </c>
      <c r="AU87" s="157">
        <f t="shared" si="95"/>
        <v>4.6241000000000003</v>
      </c>
      <c r="AW87" s="399">
        <v>1953</v>
      </c>
      <c r="AX87" s="383">
        <f t="shared" si="96"/>
        <v>9.3000000000000007</v>
      </c>
      <c r="AY87" s="400">
        <f>'Preisindizes Strom 2023 Bas.''15'!G87</f>
        <v>11.9</v>
      </c>
      <c r="AZ87" s="359">
        <f t="shared" si="97"/>
        <v>-3.1249999999999889E-2</v>
      </c>
      <c r="BA87" s="359">
        <f t="shared" si="98"/>
        <v>-3.2520325203252098E-2</v>
      </c>
      <c r="BB87" s="380">
        <f t="shared" si="99"/>
        <v>1.2703252032522094E-3</v>
      </c>
      <c r="BD87" s="399">
        <v>1953</v>
      </c>
      <c r="BE87" s="383">
        <f t="shared" si="100"/>
        <v>13.655900000000001</v>
      </c>
      <c r="BF87" s="383">
        <f>'Preisindizes Strom 2023 Bas.''15'!H87</f>
        <v>13.6723</v>
      </c>
      <c r="BG87" s="359">
        <f t="shared" si="101"/>
        <v>-3.1246567417746229E-2</v>
      </c>
      <c r="BH87" s="359">
        <f t="shared" si="102"/>
        <v>-3.2525617489376324E-2</v>
      </c>
      <c r="BI87" s="360">
        <f t="shared" si="103"/>
        <v>1.2790500716300945E-3</v>
      </c>
      <c r="BJ87" s="446">
        <f t="shared" si="104"/>
        <v>-1.6399999999999082E-2</v>
      </c>
      <c r="BK87" s="380">
        <f t="shared" si="105"/>
        <v>-1.1995055696553125E-3</v>
      </c>
      <c r="DI87" s="421">
        <v>1953</v>
      </c>
      <c r="DJ87" s="390">
        <f t="shared" si="89"/>
        <v>28.2</v>
      </c>
      <c r="DK87" s="409">
        <f>'Preisindizes Strom 2023 Bas.''15'!AT87</f>
        <v>31.9</v>
      </c>
      <c r="DL87" s="411">
        <f t="shared" si="118"/>
        <v>-2.7586206896551779E-2</v>
      </c>
      <c r="DM87" s="359">
        <f t="shared" si="119"/>
        <v>-2.4464831804281495E-2</v>
      </c>
      <c r="DN87" s="404">
        <f t="shared" si="120"/>
        <v>-3.1213750922702843E-3</v>
      </c>
      <c r="DP87" s="421">
        <v>1953</v>
      </c>
      <c r="DQ87" s="390">
        <f t="shared" si="90"/>
        <v>4.6241000000000003</v>
      </c>
      <c r="DR87" s="409">
        <f>'Preisindizes Strom 2023 Bas.''15'!AU87</f>
        <v>4.6677</v>
      </c>
      <c r="DS87" s="411">
        <f t="shared" si="121"/>
        <v>-2.7572933111308262E-2</v>
      </c>
      <c r="DT87" s="359">
        <f t="shared" si="122"/>
        <v>-2.4466011097542761E-2</v>
      </c>
      <c r="DU87" s="404">
        <f t="shared" si="123"/>
        <v>-3.1069220137655007E-3</v>
      </c>
      <c r="DV87" s="414">
        <f t="shared" si="124"/>
        <v>-4.3599999999999639E-2</v>
      </c>
      <c r="DW87" s="458">
        <f t="shared" si="125"/>
        <v>-9.3407888253314031E-3</v>
      </c>
    </row>
    <row r="88" spans="1:127" x14ac:dyDescent="0.6">
      <c r="A88" s="233"/>
      <c r="B88" s="162">
        <v>1952</v>
      </c>
      <c r="C88" s="154"/>
      <c r="D88" s="155"/>
      <c r="E88" s="155"/>
      <c r="F88" s="164">
        <f>VLOOKUP(B88,'Basisreihen Destatis 2023 B.''21'!$T$61:$W$125,4,FALSE)</f>
        <v>3.0880000000000001</v>
      </c>
      <c r="G88" s="156">
        <f t="shared" si="68"/>
        <v>9.6</v>
      </c>
      <c r="H88" s="157">
        <f t="shared" si="91"/>
        <v>13.229200000000001</v>
      </c>
      <c r="K88" s="232"/>
      <c r="L88" s="232"/>
      <c r="M88" s="232"/>
      <c r="N88" s="232"/>
      <c r="O88" s="232"/>
      <c r="P88" s="232"/>
      <c r="Q88" s="232"/>
      <c r="R88" s="233"/>
      <c r="U88" s="232"/>
      <c r="V88" s="232"/>
      <c r="W88" s="232"/>
      <c r="X88" s="232"/>
      <c r="Y88" s="232"/>
      <c r="Z88" s="232"/>
      <c r="AA88" s="232"/>
      <c r="AB88" s="232"/>
      <c r="AC88" s="232"/>
      <c r="AD88" s="232"/>
      <c r="AE88" s="233"/>
      <c r="AQ88" s="162">
        <v>1952</v>
      </c>
      <c r="AR88" s="154"/>
      <c r="AS88" s="155">
        <f>VLOOKUP(AQ88,'Basisreihen Destatis 2023 B.''21'!$K$7:$R$91,8,FALSE)</f>
        <v>27.8</v>
      </c>
      <c r="AT88" s="156">
        <f>ROUND(IF(AR88&gt;0,AR88,AS88*$AR$64/$AS$64),1)</f>
        <v>29</v>
      </c>
      <c r="AU88" s="157">
        <f t="shared" si="95"/>
        <v>4.4965999999999999</v>
      </c>
      <c r="AW88" s="399">
        <v>1952</v>
      </c>
      <c r="AX88" s="383">
        <f t="shared" si="96"/>
        <v>9.6</v>
      </c>
      <c r="AY88" s="400">
        <f>'Preisindizes Strom 2023 Bas.''15'!G88</f>
        <v>12.3</v>
      </c>
      <c r="AZ88" s="359">
        <f t="shared" si="97"/>
        <v>6.6666666666666652E-2</v>
      </c>
      <c r="BA88" s="359">
        <f t="shared" si="98"/>
        <v>6.956521739130439E-2</v>
      </c>
      <c r="BB88" s="380">
        <f t="shared" si="99"/>
        <v>-2.8985507246377384E-3</v>
      </c>
      <c r="BD88" s="399">
        <v>1952</v>
      </c>
      <c r="BE88" s="383">
        <f t="shared" si="100"/>
        <v>13.229200000000001</v>
      </c>
      <c r="BF88" s="383">
        <f>'Preisindizes Strom 2023 Bas.''15'!H88</f>
        <v>13.227600000000001</v>
      </c>
      <c r="BG88" s="359">
        <f t="shared" si="101"/>
        <v>6.6663139116499792E-2</v>
      </c>
      <c r="BH88" s="359">
        <f t="shared" si="102"/>
        <v>6.9566663642686377E-2</v>
      </c>
      <c r="BI88" s="360">
        <f t="shared" si="103"/>
        <v>-2.903524526186585E-3</v>
      </c>
      <c r="BJ88" s="446">
        <f t="shared" si="104"/>
        <v>1.5999999999998238E-3</v>
      </c>
      <c r="BK88" s="380">
        <f t="shared" si="105"/>
        <v>1.2095920650767589E-4</v>
      </c>
      <c r="DI88" s="421">
        <v>1952</v>
      </c>
      <c r="DJ88" s="390">
        <f t="shared" si="89"/>
        <v>29</v>
      </c>
      <c r="DK88" s="409">
        <f>'Preisindizes Strom 2023 Bas.''15'!AT88</f>
        <v>32.700000000000003</v>
      </c>
      <c r="DL88" s="411">
        <f t="shared" si="118"/>
        <v>2.8368794326241176E-2</v>
      </c>
      <c r="DM88" s="359">
        <f t="shared" si="119"/>
        <v>2.1875000000000089E-2</v>
      </c>
      <c r="DN88" s="404">
        <f t="shared" si="120"/>
        <v>6.4937943262410869E-3</v>
      </c>
      <c r="DP88" s="421">
        <v>1952</v>
      </c>
      <c r="DQ88" s="390">
        <f t="shared" si="90"/>
        <v>4.4965999999999999</v>
      </c>
      <c r="DR88" s="409">
        <f>'Preisindizes Strom 2023 Bas.''15'!AU88</f>
        <v>4.5534999999999997</v>
      </c>
      <c r="DS88" s="411">
        <f t="shared" si="121"/>
        <v>2.8354756927456481E-2</v>
      </c>
      <c r="DT88" s="359">
        <f t="shared" si="122"/>
        <v>2.1873284286812567E-2</v>
      </c>
      <c r="DU88" s="404">
        <f t="shared" si="123"/>
        <v>6.4814726406439149E-3</v>
      </c>
      <c r="DV88" s="414">
        <f t="shared" si="124"/>
        <v>-5.6899999999999729E-2</v>
      </c>
      <c r="DW88" s="458">
        <f t="shared" si="125"/>
        <v>-1.2495882288349525E-2</v>
      </c>
    </row>
    <row r="89" spans="1:127" x14ac:dyDescent="0.6">
      <c r="A89" s="233"/>
      <c r="B89" s="162">
        <v>1951</v>
      </c>
      <c r="C89" s="154"/>
      <c r="D89" s="155"/>
      <c r="E89" s="155"/>
      <c r="F89" s="164">
        <f>VLOOKUP(B89,'Basisreihen Destatis 2023 B.''21'!$T$61:$W$125,4,FALSE)</f>
        <v>2.8980000000000001</v>
      </c>
      <c r="G89" s="156">
        <f>ROUND(IF(E89&gt;0,E89,F89*$E$82/$F$82),1)</f>
        <v>9</v>
      </c>
      <c r="H89" s="157">
        <f t="shared" si="91"/>
        <v>14.1111</v>
      </c>
      <c r="K89" s="232"/>
      <c r="L89" s="232"/>
      <c r="M89" s="232"/>
      <c r="N89" s="232"/>
      <c r="O89" s="232"/>
      <c r="P89" s="232"/>
      <c r="Q89" s="232"/>
      <c r="R89" s="233"/>
      <c r="U89" s="232"/>
      <c r="V89" s="232"/>
      <c r="W89" s="232"/>
      <c r="X89" s="232"/>
      <c r="Y89" s="232"/>
      <c r="Z89" s="232"/>
      <c r="AA89" s="232"/>
      <c r="AB89" s="232"/>
      <c r="AC89" s="232"/>
      <c r="AD89" s="232"/>
      <c r="AE89" s="233"/>
      <c r="AQ89" s="162">
        <v>1951</v>
      </c>
      <c r="AR89" s="154"/>
      <c r="AS89" s="155">
        <f>VLOOKUP(AQ89,'Basisreihen Destatis 2023 B.''21'!$K$7:$R$91,8,FALSE)</f>
        <v>27.1</v>
      </c>
      <c r="AT89" s="156">
        <f t="shared" si="79"/>
        <v>28.2</v>
      </c>
      <c r="AU89" s="157">
        <f t="shared" si="95"/>
        <v>4.6241000000000003</v>
      </c>
      <c r="AW89" s="399">
        <v>1951</v>
      </c>
      <c r="AX89" s="383">
        <f t="shared" si="96"/>
        <v>9</v>
      </c>
      <c r="AY89" s="400">
        <f>'Preisindizes Strom 2023 Bas.''15'!G89</f>
        <v>11.5</v>
      </c>
      <c r="AZ89" s="359">
        <f t="shared" si="97"/>
        <v>0.15384615384615397</v>
      </c>
      <c r="BA89" s="359">
        <f t="shared" si="98"/>
        <v>0.14999999999999991</v>
      </c>
      <c r="BB89" s="380">
        <f t="shared" si="99"/>
        <v>3.8461538461540545E-3</v>
      </c>
      <c r="BD89" s="399">
        <v>1951</v>
      </c>
      <c r="BE89" s="383">
        <f t="shared" si="100"/>
        <v>14.1111</v>
      </c>
      <c r="BF89" s="383">
        <f>'Preisindizes Strom 2023 Bas.''15'!H89</f>
        <v>14.1478</v>
      </c>
      <c r="BG89" s="359">
        <f t="shared" si="101"/>
        <v>0.153850514842925</v>
      </c>
      <c r="BH89" s="359">
        <f t="shared" si="102"/>
        <v>0.15000212047102734</v>
      </c>
      <c r="BI89" s="360">
        <f t="shared" si="103"/>
        <v>3.8483943718976565E-3</v>
      </c>
      <c r="BJ89" s="446">
        <f t="shared" si="104"/>
        <v>-3.6699999999999733E-2</v>
      </c>
      <c r="BK89" s="380">
        <f t="shared" si="105"/>
        <v>-2.5940428900605994E-3</v>
      </c>
      <c r="DI89" s="421">
        <v>1951</v>
      </c>
      <c r="DJ89" s="390">
        <f t="shared" si="89"/>
        <v>28.2</v>
      </c>
      <c r="DK89" s="409">
        <f>'Preisindizes Strom 2023 Bas.''15'!AT89</f>
        <v>32</v>
      </c>
      <c r="DL89" s="411">
        <f t="shared" si="118"/>
        <v>0.17991631799163188</v>
      </c>
      <c r="DM89" s="359">
        <f t="shared" si="119"/>
        <v>0.18518518518518512</v>
      </c>
      <c r="DN89" s="404">
        <f t="shared" si="120"/>
        <v>-5.2688671935532394E-3</v>
      </c>
      <c r="DP89" s="421">
        <v>1951</v>
      </c>
      <c r="DQ89" s="390">
        <f t="shared" si="90"/>
        <v>4.6241000000000003</v>
      </c>
      <c r="DR89" s="409">
        <f>'Preisindizes Strom 2023 Bas.''15'!AU89</f>
        <v>4.6531000000000002</v>
      </c>
      <c r="DS89" s="411">
        <f t="shared" si="121"/>
        <v>0.17992690469496764</v>
      </c>
      <c r="DT89" s="359">
        <f t="shared" si="122"/>
        <v>0.18518836904429303</v>
      </c>
      <c r="DU89" s="404">
        <f t="shared" si="123"/>
        <v>-5.2614643493253954E-3</v>
      </c>
      <c r="DV89" s="414">
        <f t="shared" si="124"/>
        <v>-2.8999999999999915E-2</v>
      </c>
      <c r="DW89" s="458">
        <f t="shared" si="125"/>
        <v>-6.2324042036491223E-3</v>
      </c>
    </row>
    <row r="90" spans="1:127" x14ac:dyDescent="0.6">
      <c r="A90" s="233"/>
      <c r="B90" s="162">
        <v>1950</v>
      </c>
      <c r="C90" s="154"/>
      <c r="D90" s="155"/>
      <c r="E90" s="155"/>
      <c r="F90" s="164">
        <f>VLOOKUP(B90,'Basisreihen Destatis 2023 B.''21'!$T$61:$W$125,4,FALSE)</f>
        <v>2.5030000000000001</v>
      </c>
      <c r="G90" s="156">
        <f t="shared" ref="G90:G98" si="126">ROUND(IF(E90&gt;0,E90,F90*$E$82/$F$82),1)</f>
        <v>7.8</v>
      </c>
      <c r="H90" s="157">
        <f t="shared" si="91"/>
        <v>16.2821</v>
      </c>
      <c r="K90" s="232"/>
      <c r="L90" s="232"/>
      <c r="M90" s="232"/>
      <c r="N90" s="232"/>
      <c r="O90" s="232"/>
      <c r="P90" s="232"/>
      <c r="Q90" s="232"/>
      <c r="R90" s="233"/>
      <c r="U90" s="232"/>
      <c r="V90" s="232"/>
      <c r="W90" s="232"/>
      <c r="X90" s="232"/>
      <c r="Y90" s="232"/>
      <c r="Z90" s="232"/>
      <c r="AA90" s="232"/>
      <c r="AB90" s="232"/>
      <c r="AC90" s="232"/>
      <c r="AD90" s="232"/>
      <c r="AE90" s="233"/>
      <c r="AQ90" s="162">
        <v>1950</v>
      </c>
      <c r="AR90" s="154"/>
      <c r="AS90" s="155">
        <f>VLOOKUP(AQ90,'Basisreihen Destatis 2023 B.''21'!$K$7:$R$91,8,FALSE)</f>
        <v>22.9</v>
      </c>
      <c r="AT90" s="156">
        <f t="shared" si="79"/>
        <v>23.9</v>
      </c>
      <c r="AU90" s="157">
        <f t="shared" si="95"/>
        <v>5.4561000000000002</v>
      </c>
      <c r="AW90" s="399">
        <v>1950</v>
      </c>
      <c r="AX90" s="383">
        <f t="shared" si="96"/>
        <v>7.8</v>
      </c>
      <c r="AY90" s="400">
        <f>'Preisindizes Strom 2023 Bas.''15'!G90</f>
        <v>10</v>
      </c>
      <c r="AZ90" s="359">
        <f t="shared" si="97"/>
        <v>-4.8780487804877981E-2</v>
      </c>
      <c r="BA90" s="359">
        <f t="shared" si="98"/>
        <v>-3.8461538461538547E-2</v>
      </c>
      <c r="BB90" s="380">
        <f t="shared" si="99"/>
        <v>-1.0318949343339434E-2</v>
      </c>
      <c r="BD90" s="399">
        <v>1950</v>
      </c>
      <c r="BE90" s="383">
        <f t="shared" si="100"/>
        <v>16.2821</v>
      </c>
      <c r="BF90" s="383">
        <f>'Preisindizes Strom 2023 Bas.''15'!H90</f>
        <v>16.27</v>
      </c>
      <c r="BG90" s="359">
        <f t="shared" si="101"/>
        <v>-4.8783633560781414E-2</v>
      </c>
      <c r="BH90" s="359">
        <f t="shared" si="102"/>
        <v>-3.8463429625076873E-2</v>
      </c>
      <c r="BI90" s="360">
        <f t="shared" si="103"/>
        <v>-1.0320203935704542E-2</v>
      </c>
      <c r="BJ90" s="446">
        <f t="shared" si="104"/>
        <v>1.2100000000000222E-2</v>
      </c>
      <c r="BK90" s="380">
        <f t="shared" si="105"/>
        <v>7.4370006146273759E-4</v>
      </c>
      <c r="DI90" s="421">
        <v>1950</v>
      </c>
      <c r="DJ90" s="390">
        <f t="shared" si="89"/>
        <v>23.9</v>
      </c>
      <c r="DK90" s="409">
        <f>'Preisindizes Strom 2023 Bas.''15'!AT90</f>
        <v>27</v>
      </c>
      <c r="DL90" s="411">
        <f t="shared" si="118"/>
        <v>-2.4489795918367419E-2</v>
      </c>
      <c r="DM90" s="359">
        <f t="shared" si="119"/>
        <v>-2.5270758122743708E-2</v>
      </c>
      <c r="DN90" s="404">
        <f t="shared" si="120"/>
        <v>7.8096220437628983E-4</v>
      </c>
      <c r="DP90" s="421">
        <v>1950</v>
      </c>
      <c r="DQ90" s="390">
        <f t="shared" si="90"/>
        <v>5.4561000000000002</v>
      </c>
      <c r="DR90" s="409">
        <f>'Preisindizes Strom 2023 Bas.''15'!AU90</f>
        <v>5.5148000000000001</v>
      </c>
      <c r="DS90" s="411">
        <f t="shared" si="121"/>
        <v>-2.4504682832059532E-2</v>
      </c>
      <c r="DT90" s="359">
        <f t="shared" si="122"/>
        <v>-2.5259302241241843E-2</v>
      </c>
      <c r="DU90" s="404">
        <f t="shared" si="123"/>
        <v>7.5461940918231107E-4</v>
      </c>
      <c r="DV90" s="414">
        <f t="shared" si="124"/>
        <v>-5.8699999999999974E-2</v>
      </c>
      <c r="DW90" s="458">
        <f t="shared" si="125"/>
        <v>-1.0644085007615822E-2</v>
      </c>
    </row>
    <row r="91" spans="1:127" x14ac:dyDescent="0.6">
      <c r="A91" s="233"/>
      <c r="B91" s="162">
        <v>1949</v>
      </c>
      <c r="C91" s="154"/>
      <c r="D91" s="155"/>
      <c r="E91" s="155"/>
      <c r="F91" s="164">
        <f>VLOOKUP(B91,'Basisreihen Destatis 2023 B.''21'!$T$61:$W$125,4,FALSE)</f>
        <v>2.6259999999999999</v>
      </c>
      <c r="G91" s="156">
        <f t="shared" si="126"/>
        <v>8.1999999999999993</v>
      </c>
      <c r="H91" s="157">
        <f t="shared" si="91"/>
        <v>15.4878</v>
      </c>
      <c r="K91" s="232"/>
      <c r="L91" s="232"/>
      <c r="M91" s="232"/>
      <c r="N91" s="232"/>
      <c r="O91" s="232"/>
      <c r="P91" s="232"/>
      <c r="Q91" s="232"/>
      <c r="R91" s="233"/>
      <c r="U91" s="232"/>
      <c r="V91" s="232"/>
      <c r="W91" s="232"/>
      <c r="X91" s="232"/>
      <c r="Y91" s="232"/>
      <c r="Z91" s="232"/>
      <c r="AA91" s="232"/>
      <c r="AB91" s="232"/>
      <c r="AC91" s="232"/>
      <c r="AD91" s="232"/>
      <c r="AE91" s="233"/>
      <c r="AQ91" s="166">
        <v>1949</v>
      </c>
      <c r="AR91" s="167"/>
      <c r="AS91" s="168">
        <f>VLOOKUP(AQ91,'Basisreihen Destatis 2023 B.''21'!$K$7:$R$91,8,FALSE)</f>
        <v>23.5</v>
      </c>
      <c r="AT91" s="171">
        <f>ROUND(IF(AR91&gt;0,AR91,AS91*$AR$64/$AS$64),1)</f>
        <v>24.5</v>
      </c>
      <c r="AU91" s="172">
        <f t="shared" si="95"/>
        <v>5.3224</v>
      </c>
      <c r="AW91" s="399">
        <v>1949</v>
      </c>
      <c r="AX91" s="383">
        <f t="shared" si="96"/>
        <v>8.1999999999999993</v>
      </c>
      <c r="AY91" s="400">
        <f>'Preisindizes Strom 2023 Bas.''15'!G91</f>
        <v>10.4</v>
      </c>
      <c r="AZ91" s="359">
        <f t="shared" si="97"/>
        <v>0.13888888888888884</v>
      </c>
      <c r="BA91" s="359">
        <f t="shared" si="98"/>
        <v>0.13043478260869579</v>
      </c>
      <c r="BB91" s="380">
        <f t="shared" si="99"/>
        <v>8.4541062801930522E-3</v>
      </c>
      <c r="BD91" s="399">
        <v>1949</v>
      </c>
      <c r="BE91" s="383">
        <f t="shared" si="100"/>
        <v>15.4878</v>
      </c>
      <c r="BF91" s="383">
        <f>'Preisindizes Strom 2023 Bas.''15'!H91</f>
        <v>15.6442</v>
      </c>
      <c r="BG91" s="359">
        <f t="shared" si="101"/>
        <v>0.13888996500471329</v>
      </c>
      <c r="BH91" s="359">
        <f t="shared" si="102"/>
        <v>0.13043811764104274</v>
      </c>
      <c r="BI91" s="360">
        <f t="shared" si="103"/>
        <v>8.4518473636705505E-3</v>
      </c>
      <c r="BJ91" s="446">
        <f t="shared" si="104"/>
        <v>-0.15639999999999965</v>
      </c>
      <c r="BK91" s="380">
        <f t="shared" si="105"/>
        <v>-9.9973152989606406E-3</v>
      </c>
      <c r="DI91" s="423">
        <v>1949</v>
      </c>
      <c r="DJ91" s="392">
        <f t="shared" si="89"/>
        <v>24.5</v>
      </c>
      <c r="DK91" s="410">
        <f>'Preisindizes Strom 2023 Bas.''15'!AT91</f>
        <v>27.7</v>
      </c>
      <c r="DL91" s="412"/>
      <c r="DM91" s="388"/>
      <c r="DN91" s="389"/>
      <c r="DP91" s="423">
        <v>1949</v>
      </c>
      <c r="DQ91" s="392">
        <f t="shared" si="90"/>
        <v>5.3224</v>
      </c>
      <c r="DR91" s="410">
        <f>'Preisindizes Strom 2023 Bas.''15'!AU91</f>
        <v>5.3754999999999997</v>
      </c>
      <c r="DS91" s="412"/>
      <c r="DT91" s="388"/>
      <c r="DU91" s="405"/>
      <c r="DV91" s="415">
        <f t="shared" si="124"/>
        <v>-5.3099999999999703E-2</v>
      </c>
      <c r="DW91" s="405">
        <f t="shared" si="125"/>
        <v>-9.8781508696864639E-3</v>
      </c>
    </row>
    <row r="92" spans="1:127" x14ac:dyDescent="0.6">
      <c r="A92" s="233"/>
      <c r="B92" s="162">
        <v>1948</v>
      </c>
      <c r="C92" s="154"/>
      <c r="D92" s="155"/>
      <c r="E92" s="155"/>
      <c r="F92" s="164">
        <f>VLOOKUP(B92,'Basisreihen Destatis 2023 B.''21'!$T$61:$W$125,4,FALSE)</f>
        <v>2.3199999999999998</v>
      </c>
      <c r="G92" s="156">
        <f t="shared" si="126"/>
        <v>7.2</v>
      </c>
      <c r="H92" s="157">
        <f t="shared" si="91"/>
        <v>17.6389</v>
      </c>
      <c r="K92" s="232"/>
      <c r="L92" s="232"/>
      <c r="M92" s="232"/>
      <c r="N92" s="232"/>
      <c r="O92" s="232"/>
      <c r="P92" s="232"/>
      <c r="Q92" s="232"/>
      <c r="R92" s="233"/>
      <c r="U92" s="232"/>
      <c r="V92" s="232"/>
      <c r="W92" s="232"/>
      <c r="X92" s="232"/>
      <c r="Y92" s="232"/>
      <c r="Z92" s="232"/>
      <c r="AA92" s="232"/>
      <c r="AB92" s="232"/>
      <c r="AC92" s="232"/>
      <c r="AD92" s="232"/>
      <c r="AE92" s="233"/>
      <c r="AW92" s="399">
        <v>1948</v>
      </c>
      <c r="AX92" s="383">
        <f t="shared" si="96"/>
        <v>7.2</v>
      </c>
      <c r="AY92" s="400">
        <f>'Preisindizes Strom 2023 Bas.''15'!G92</f>
        <v>9.1999999999999993</v>
      </c>
      <c r="AZ92" s="359">
        <f t="shared" si="97"/>
        <v>9.090909090909105E-2</v>
      </c>
      <c r="BA92" s="359">
        <f t="shared" si="98"/>
        <v>8.2352941176470518E-2</v>
      </c>
      <c r="BB92" s="380">
        <f t="shared" si="99"/>
        <v>8.5561497326205327E-3</v>
      </c>
      <c r="BD92" s="399">
        <v>1948</v>
      </c>
      <c r="BE92" s="383">
        <f t="shared" si="100"/>
        <v>17.6389</v>
      </c>
      <c r="BF92" s="383">
        <f>'Preisindizes Strom 2023 Bas.''15'!H92</f>
        <v>17.684799999999999</v>
      </c>
      <c r="BG92" s="359">
        <f t="shared" si="101"/>
        <v>9.0907029349902801E-2</v>
      </c>
      <c r="BH92" s="359">
        <f t="shared" si="102"/>
        <v>8.2353207274043383E-2</v>
      </c>
      <c r="BI92" s="360">
        <f t="shared" si="103"/>
        <v>8.5538220758594186E-3</v>
      </c>
      <c r="BJ92" s="446">
        <f t="shared" si="104"/>
        <v>-4.5899999999999608E-2</v>
      </c>
      <c r="BK92" s="380">
        <f t="shared" si="105"/>
        <v>-2.5954491993124273E-3</v>
      </c>
    </row>
    <row r="93" spans="1:127" x14ac:dyDescent="0.6">
      <c r="A93" s="233"/>
      <c r="B93" s="162">
        <v>1947</v>
      </c>
      <c r="C93" s="154"/>
      <c r="D93" s="155"/>
      <c r="E93" s="155"/>
      <c r="F93" s="164">
        <f>VLOOKUP(B93,'Basisreihen Destatis 2023 B.''21'!$T$61:$W$125,4,FALSE)</f>
        <v>2.129</v>
      </c>
      <c r="G93" s="156">
        <f t="shared" si="126"/>
        <v>6.6</v>
      </c>
      <c r="H93" s="157">
        <f t="shared" si="91"/>
        <v>19.2424</v>
      </c>
      <c r="K93" s="232"/>
      <c r="L93" s="232"/>
      <c r="M93" s="232"/>
      <c r="N93" s="232"/>
      <c r="O93" s="232"/>
      <c r="P93" s="232"/>
      <c r="Q93" s="232"/>
      <c r="R93" s="233"/>
      <c r="U93" s="232"/>
      <c r="V93" s="232"/>
      <c r="W93" s="232"/>
      <c r="X93" s="232"/>
      <c r="Y93" s="232"/>
      <c r="Z93" s="232"/>
      <c r="AA93" s="232"/>
      <c r="AB93" s="232"/>
      <c r="AC93" s="232"/>
      <c r="AD93" s="232"/>
      <c r="AE93" s="233"/>
      <c r="AU93" s="163"/>
      <c r="AW93" s="399">
        <v>1947</v>
      </c>
      <c r="AX93" s="383">
        <f t="shared" si="96"/>
        <v>6.6</v>
      </c>
      <c r="AY93" s="400">
        <f>'Preisindizes Strom 2023 Bas.''15'!G93</f>
        <v>8.5</v>
      </c>
      <c r="AZ93" s="359">
        <f t="shared" si="97"/>
        <v>0.15789473684210509</v>
      </c>
      <c r="BA93" s="359">
        <f t="shared" si="98"/>
        <v>0.16438356164383561</v>
      </c>
      <c r="BB93" s="380">
        <f t="shared" si="99"/>
        <v>-6.4888248017305195E-3</v>
      </c>
      <c r="BD93" s="399">
        <v>1947</v>
      </c>
      <c r="BE93" s="383">
        <f t="shared" si="100"/>
        <v>19.2424</v>
      </c>
      <c r="BF93" s="383">
        <f>'Preisindizes Strom 2023 Bas.''15'!H93</f>
        <v>19.141200000000001</v>
      </c>
      <c r="BG93" s="359">
        <f t="shared" si="101"/>
        <v>0.15789610443603697</v>
      </c>
      <c r="BH93" s="359">
        <f t="shared" si="102"/>
        <v>0.16438363321003902</v>
      </c>
      <c r="BI93" s="360">
        <f t="shared" si="103"/>
        <v>-6.4875287740020493E-3</v>
      </c>
      <c r="BJ93" s="446">
        <f t="shared" si="104"/>
        <v>0.10119999999999862</v>
      </c>
      <c r="BK93" s="380">
        <f t="shared" si="105"/>
        <v>5.287024846927002E-3</v>
      </c>
    </row>
    <row r="94" spans="1:127" x14ac:dyDescent="0.6">
      <c r="A94" s="233"/>
      <c r="B94" s="162">
        <v>1946</v>
      </c>
      <c r="C94" s="154"/>
      <c r="D94" s="155"/>
      <c r="E94" s="155"/>
      <c r="F94" s="164">
        <f>VLOOKUP(B94,'Basisreihen Destatis 2023 B.''21'!$T$61:$W$125,4,FALSE)</f>
        <v>1.823</v>
      </c>
      <c r="G94" s="156">
        <f t="shared" si="126"/>
        <v>5.7</v>
      </c>
      <c r="H94" s="157">
        <f t="shared" si="91"/>
        <v>22.2807</v>
      </c>
      <c r="K94" s="232"/>
      <c r="L94" s="232"/>
      <c r="M94" s="232"/>
      <c r="N94" s="232"/>
      <c r="O94" s="232"/>
      <c r="P94" s="232"/>
      <c r="Q94" s="232"/>
      <c r="R94" s="233"/>
      <c r="U94" s="232"/>
      <c r="V94" s="232"/>
      <c r="W94" s="232"/>
      <c r="X94" s="232"/>
      <c r="Y94" s="232"/>
      <c r="Z94" s="232"/>
      <c r="AA94" s="232"/>
      <c r="AB94" s="232"/>
      <c r="AC94" s="232"/>
      <c r="AD94" s="232"/>
      <c r="AE94" s="233"/>
      <c r="AS94" s="233"/>
      <c r="AU94" s="163"/>
      <c r="AW94" s="399">
        <v>1946</v>
      </c>
      <c r="AX94" s="383">
        <f t="shared" si="96"/>
        <v>5.7</v>
      </c>
      <c r="AY94" s="400">
        <f>'Preisindizes Strom 2023 Bas.''15'!G94</f>
        <v>7.3</v>
      </c>
      <c r="AZ94" s="359">
        <f t="shared" si="97"/>
        <v>7.547169811320753E-2</v>
      </c>
      <c r="BA94" s="359">
        <f t="shared" si="98"/>
        <v>7.3529411764705843E-2</v>
      </c>
      <c r="BB94" s="380">
        <f t="shared" si="99"/>
        <v>1.9422863485016872E-3</v>
      </c>
      <c r="BD94" s="399">
        <v>1946</v>
      </c>
      <c r="BE94" s="383">
        <f t="shared" si="100"/>
        <v>22.2807</v>
      </c>
      <c r="BF94" s="383">
        <f>'Preisindizes Strom 2023 Bas.''15'!H94</f>
        <v>22.287700000000001</v>
      </c>
      <c r="BG94" s="359">
        <f t="shared" si="101"/>
        <v>7.5473391769558473E-2</v>
      </c>
      <c r="BH94" s="359">
        <f t="shared" si="102"/>
        <v>7.3529345782651356E-2</v>
      </c>
      <c r="BI94" s="360">
        <f t="shared" si="103"/>
        <v>1.9440459869071169E-3</v>
      </c>
      <c r="BJ94" s="446">
        <f t="shared" si="104"/>
        <v>-7.0000000000014495E-3</v>
      </c>
      <c r="BK94" s="380">
        <f t="shared" si="105"/>
        <v>-3.1407457925225479E-4</v>
      </c>
    </row>
    <row r="95" spans="1:127" x14ac:dyDescent="0.6">
      <c r="A95" s="233"/>
      <c r="B95" s="162">
        <v>1945</v>
      </c>
      <c r="C95" s="154"/>
      <c r="D95" s="155"/>
      <c r="E95" s="155"/>
      <c r="F95" s="164">
        <f>VLOOKUP(B95,'Basisreihen Destatis 2023 B.''21'!$T$61:$W$125,4,FALSE)</f>
        <v>1.7070000000000001</v>
      </c>
      <c r="G95" s="156">
        <f t="shared" si="126"/>
        <v>5.3</v>
      </c>
      <c r="H95" s="157">
        <f t="shared" si="91"/>
        <v>23.962299999999999</v>
      </c>
      <c r="K95" s="232"/>
      <c r="L95" s="232"/>
      <c r="M95" s="232"/>
      <c r="N95" s="232"/>
      <c r="O95" s="232"/>
      <c r="P95" s="232"/>
      <c r="Q95" s="232"/>
      <c r="R95" s="233"/>
      <c r="U95" s="232"/>
      <c r="V95" s="232"/>
      <c r="W95" s="232"/>
      <c r="X95" s="232"/>
      <c r="Y95" s="232"/>
      <c r="Z95" s="232"/>
      <c r="AA95" s="232"/>
      <c r="AB95" s="232"/>
      <c r="AC95" s="232"/>
      <c r="AD95" s="232"/>
      <c r="AE95" s="233"/>
      <c r="AS95" s="233"/>
      <c r="AU95" s="163"/>
      <c r="AW95" s="399">
        <v>1945</v>
      </c>
      <c r="AX95" s="383">
        <f t="shared" si="96"/>
        <v>5.3</v>
      </c>
      <c r="AY95" s="400">
        <f>'Preisindizes Strom 2023 Bas.''15'!G95</f>
        <v>6.8</v>
      </c>
      <c r="AZ95" s="359">
        <f t="shared" si="97"/>
        <v>3.9215686274509887E-2</v>
      </c>
      <c r="BA95" s="359">
        <f t="shared" si="98"/>
        <v>3.0303030303030276E-2</v>
      </c>
      <c r="BB95" s="380">
        <f t="shared" si="99"/>
        <v>8.9126559714796105E-3</v>
      </c>
      <c r="BD95" s="399">
        <v>1945</v>
      </c>
      <c r="BE95" s="383">
        <f t="shared" si="100"/>
        <v>23.962299999999999</v>
      </c>
      <c r="BF95" s="383">
        <f>'Preisindizes Strom 2023 Bas.''15'!H95</f>
        <v>23.926500000000001</v>
      </c>
      <c r="BG95" s="359">
        <f t="shared" si="101"/>
        <v>3.9215768102394355E-2</v>
      </c>
      <c r="BH95" s="359">
        <f t="shared" si="102"/>
        <v>3.0301130545629329E-2</v>
      </c>
      <c r="BI95" s="360">
        <f t="shared" si="103"/>
        <v>8.914637556765026E-3</v>
      </c>
      <c r="BJ95" s="446">
        <f t="shared" si="104"/>
        <v>3.5799999999998278E-2</v>
      </c>
      <c r="BK95" s="380">
        <f t="shared" si="105"/>
        <v>1.4962489290117897E-3</v>
      </c>
    </row>
    <row r="96" spans="1:127" x14ac:dyDescent="0.6">
      <c r="A96" s="233"/>
      <c r="B96" s="162">
        <v>1944</v>
      </c>
      <c r="C96" s="154"/>
      <c r="D96" s="155"/>
      <c r="E96" s="155"/>
      <c r="F96" s="164">
        <f>VLOOKUP(B96,'Basisreihen Destatis 2023 B.''21'!$T$61:$W$125,4,FALSE)</f>
        <v>1.653</v>
      </c>
      <c r="G96" s="156">
        <f t="shared" si="126"/>
        <v>5.0999999999999996</v>
      </c>
      <c r="H96" s="157">
        <f t="shared" si="91"/>
        <v>24.902000000000001</v>
      </c>
      <c r="K96" s="233"/>
      <c r="L96" s="232"/>
      <c r="M96" s="232"/>
      <c r="N96" s="232"/>
      <c r="O96" s="232"/>
      <c r="P96" s="232"/>
      <c r="Q96" s="232"/>
      <c r="R96" s="233"/>
      <c r="U96" s="232"/>
      <c r="V96" s="232"/>
      <c r="W96" s="232"/>
      <c r="X96" s="232"/>
      <c r="Y96" s="232"/>
      <c r="Z96" s="232"/>
      <c r="AA96" s="232"/>
      <c r="AB96" s="232"/>
      <c r="AC96" s="232"/>
      <c r="AD96" s="232"/>
      <c r="AE96" s="233"/>
      <c r="AS96" s="233"/>
      <c r="AU96" s="163"/>
      <c r="AW96" s="399">
        <v>1944</v>
      </c>
      <c r="AX96" s="383">
        <f t="shared" si="96"/>
        <v>5.0999999999999996</v>
      </c>
      <c r="AY96" s="400">
        <f>'Preisindizes Strom 2023 Bas.''15'!G96</f>
        <v>6.6</v>
      </c>
      <c r="AZ96" s="359">
        <f t="shared" si="97"/>
        <v>2.0000000000000018E-2</v>
      </c>
      <c r="BA96" s="359">
        <f t="shared" si="98"/>
        <v>3.1249999999999778E-2</v>
      </c>
      <c r="BB96" s="380">
        <f t="shared" si="99"/>
        <v>-1.124999999999976E-2</v>
      </c>
      <c r="BD96" s="399">
        <v>1944</v>
      </c>
      <c r="BE96" s="383">
        <f t="shared" si="100"/>
        <v>24.902000000000001</v>
      </c>
      <c r="BF96" s="383">
        <f>'Preisindizes Strom 2023 Bas.''15'!H96</f>
        <v>24.651499999999999</v>
      </c>
      <c r="BG96" s="359">
        <f t="shared" si="101"/>
        <v>1.9998393703316797E-2</v>
      </c>
      <c r="BH96" s="359">
        <f t="shared" si="102"/>
        <v>3.1251647972740049E-2</v>
      </c>
      <c r="BI96" s="360">
        <f t="shared" si="103"/>
        <v>-1.1253254269423252E-2</v>
      </c>
      <c r="BJ96" s="446">
        <f t="shared" si="104"/>
        <v>0.25050000000000239</v>
      </c>
      <c r="BK96" s="380">
        <f t="shared" si="105"/>
        <v>1.0161653449080266E-2</v>
      </c>
    </row>
    <row r="97" spans="1:63" x14ac:dyDescent="0.6">
      <c r="A97" s="233"/>
      <c r="B97" s="162">
        <v>1943</v>
      </c>
      <c r="C97" s="154"/>
      <c r="D97" s="155"/>
      <c r="E97" s="155"/>
      <c r="F97" s="164">
        <f>VLOOKUP(B97,'Basisreihen Destatis 2023 B.''21'!$T$61:$W$125,4,FALSE)</f>
        <v>1.619</v>
      </c>
      <c r="G97" s="156">
        <f t="shared" si="126"/>
        <v>5</v>
      </c>
      <c r="H97" s="157">
        <f t="shared" si="91"/>
        <v>25.4</v>
      </c>
      <c r="AS97" s="233"/>
      <c r="AW97" s="399">
        <v>1943</v>
      </c>
      <c r="AX97" s="383">
        <f t="shared" si="96"/>
        <v>5</v>
      </c>
      <c r="AY97" s="400">
        <f>'Preisindizes Strom 2023 Bas.''15'!G97</f>
        <v>6.4</v>
      </c>
      <c r="AZ97" s="359">
        <f t="shared" si="97"/>
        <v>2.0408163265306145E-2</v>
      </c>
      <c r="BA97" s="359">
        <f t="shared" si="98"/>
        <v>1.5873015873016039E-2</v>
      </c>
      <c r="BB97" s="380">
        <f t="shared" si="99"/>
        <v>4.5351473922901064E-3</v>
      </c>
      <c r="BD97" s="399">
        <v>1943</v>
      </c>
      <c r="BE97" s="383">
        <f t="shared" si="100"/>
        <v>25.4</v>
      </c>
      <c r="BF97" s="383">
        <f>'Preisindizes Strom 2023 Bas.''15'!H97</f>
        <v>25.421900000000001</v>
      </c>
      <c r="BG97" s="359">
        <f t="shared" si="101"/>
        <v>2.0409448818897724E-2</v>
      </c>
      <c r="BH97" s="359">
        <f t="shared" si="102"/>
        <v>1.5872141736062106E-2</v>
      </c>
      <c r="BI97" s="360">
        <f t="shared" si="103"/>
        <v>4.5373070828356177E-3</v>
      </c>
      <c r="BJ97" s="446">
        <f t="shared" si="104"/>
        <v>-2.1900000000002251E-2</v>
      </c>
      <c r="BK97" s="380">
        <f t="shared" si="105"/>
        <v>-8.6146196783098983E-4</v>
      </c>
    </row>
    <row r="98" spans="1:63" x14ac:dyDescent="0.6">
      <c r="A98" s="233"/>
      <c r="B98" s="166">
        <v>1942</v>
      </c>
      <c r="C98" s="167"/>
      <c r="D98" s="168"/>
      <c r="E98" s="168"/>
      <c r="F98" s="176">
        <f>VLOOKUP(B98,'Basisreihen Destatis 2023 B.''21'!$T$61:$W$125,4,FALSE)</f>
        <v>1.585</v>
      </c>
      <c r="G98" s="171">
        <f t="shared" si="126"/>
        <v>4.9000000000000004</v>
      </c>
      <c r="H98" s="172">
        <f t="shared" si="91"/>
        <v>25.918399999999998</v>
      </c>
      <c r="L98" s="177"/>
      <c r="AS98" s="233"/>
      <c r="AW98" s="401">
        <v>1942</v>
      </c>
      <c r="AX98" s="218">
        <f t="shared" si="96"/>
        <v>4.9000000000000004</v>
      </c>
      <c r="AY98" s="402">
        <f>'Preisindizes Strom 2023 Bas.''15'!G98</f>
        <v>6.3</v>
      </c>
      <c r="AZ98" s="381"/>
      <c r="BA98" s="381"/>
      <c r="BB98" s="382"/>
      <c r="BD98" s="401">
        <v>1942</v>
      </c>
      <c r="BE98" s="218">
        <f t="shared" si="100"/>
        <v>25.918399999999998</v>
      </c>
      <c r="BF98" s="218">
        <f>'Preisindizes Strom 2023 Bas.''15'!H98</f>
        <v>25.825399999999998</v>
      </c>
      <c r="BG98" s="381"/>
      <c r="BH98" s="381"/>
      <c r="BI98" s="424">
        <f t="shared" si="103"/>
        <v>0</v>
      </c>
      <c r="BJ98" s="447">
        <f t="shared" si="104"/>
        <v>9.2999999999999972E-2</v>
      </c>
      <c r="BK98" s="382">
        <f t="shared" si="105"/>
        <v>3.6011058880016655E-3</v>
      </c>
    </row>
    <row r="99" spans="1:63" x14ac:dyDescent="0.6">
      <c r="A99" s="233"/>
      <c r="L99" s="177"/>
      <c r="AS99" s="233"/>
    </row>
    <row r="100" spans="1:63" x14ac:dyDescent="0.6">
      <c r="A100" s="233"/>
      <c r="L100" s="177"/>
      <c r="AS100" s="233"/>
    </row>
    <row r="101" spans="1:63" x14ac:dyDescent="0.6">
      <c r="A101" s="233"/>
      <c r="L101" s="177"/>
      <c r="AS101" s="233"/>
    </row>
    <row r="102" spans="1:63" x14ac:dyDescent="0.6">
      <c r="A102" s="233"/>
      <c r="L102" s="177"/>
      <c r="AS102" s="233"/>
    </row>
    <row r="103" spans="1:63" x14ac:dyDescent="0.6">
      <c r="A103" s="233"/>
      <c r="L103" s="177"/>
      <c r="AS103" s="233"/>
    </row>
    <row r="104" spans="1:63" x14ac:dyDescent="0.6">
      <c r="A104" s="233"/>
      <c r="L104" s="177"/>
      <c r="AS104" s="233"/>
    </row>
    <row r="105" spans="1:63" x14ac:dyDescent="0.6">
      <c r="A105" s="233"/>
      <c r="L105" s="177"/>
      <c r="AS105" s="233"/>
    </row>
    <row r="106" spans="1:63" x14ac:dyDescent="0.6">
      <c r="A106" s="233"/>
      <c r="L106" s="177"/>
      <c r="AS106" s="233"/>
    </row>
    <row r="107" spans="1:63" x14ac:dyDescent="0.6">
      <c r="A107" s="233"/>
      <c r="L107" s="177"/>
      <c r="AS107" s="233"/>
    </row>
    <row r="108" spans="1:63" x14ac:dyDescent="0.6">
      <c r="A108" s="233"/>
      <c r="L108" s="177"/>
      <c r="AS108" s="233"/>
    </row>
    <row r="109" spans="1:63" x14ac:dyDescent="0.6">
      <c r="A109" s="233"/>
      <c r="L109" s="177"/>
      <c r="AS109" s="233"/>
    </row>
    <row r="110" spans="1:63" x14ac:dyDescent="0.6">
      <c r="A110" s="233"/>
      <c r="L110" s="177"/>
      <c r="AS110" s="233"/>
    </row>
    <row r="111" spans="1:63" x14ac:dyDescent="0.6">
      <c r="A111" s="233"/>
      <c r="L111" s="177"/>
      <c r="AS111" s="233"/>
    </row>
    <row r="112" spans="1:63" x14ac:dyDescent="0.6">
      <c r="A112" s="233"/>
      <c r="L112" s="177"/>
      <c r="AS112" s="233"/>
    </row>
    <row r="113" spans="1:45" x14ac:dyDescent="0.6">
      <c r="A113" s="233"/>
      <c r="L113" s="177"/>
      <c r="AS113" s="233"/>
    </row>
    <row r="114" spans="1:45" x14ac:dyDescent="0.6">
      <c r="A114" s="233"/>
      <c r="AS114" s="233"/>
    </row>
    <row r="115" spans="1:45" x14ac:dyDescent="0.6">
      <c r="A115" s="233"/>
      <c r="AS115" s="233"/>
    </row>
    <row r="116" spans="1:45" x14ac:dyDescent="0.6">
      <c r="A116" s="233"/>
      <c r="AS116" s="233"/>
    </row>
    <row r="117" spans="1:45" x14ac:dyDescent="0.6">
      <c r="A117" s="233"/>
      <c r="AS117" s="233"/>
    </row>
    <row r="118" spans="1:45" x14ac:dyDescent="0.6">
      <c r="A118" s="233"/>
      <c r="AS118" s="233"/>
    </row>
    <row r="119" spans="1:45" x14ac:dyDescent="0.6">
      <c r="A119" s="233"/>
      <c r="AS119" s="233"/>
    </row>
    <row r="120" spans="1:45" x14ac:dyDescent="0.6">
      <c r="A120" s="233"/>
      <c r="AS120" s="233"/>
    </row>
    <row r="121" spans="1:45" x14ac:dyDescent="0.6">
      <c r="A121" s="233"/>
      <c r="AS121" s="233"/>
    </row>
    <row r="122" spans="1:45" x14ac:dyDescent="0.6">
      <c r="A122" s="233"/>
      <c r="AS122" s="233"/>
    </row>
    <row r="123" spans="1:45" x14ac:dyDescent="0.6">
      <c r="A123" s="233"/>
      <c r="AS123" s="233"/>
    </row>
    <row r="124" spans="1:45" x14ac:dyDescent="0.6">
      <c r="A124" s="233"/>
      <c r="AS124" s="233"/>
    </row>
    <row r="125" spans="1:45" x14ac:dyDescent="0.6">
      <c r="A125" s="233"/>
      <c r="AS125" s="233"/>
    </row>
    <row r="126" spans="1:45" x14ac:dyDescent="0.6">
      <c r="A126" s="233"/>
      <c r="AS126" s="233"/>
    </row>
    <row r="127" spans="1:45" x14ac:dyDescent="0.6">
      <c r="A127" s="233"/>
      <c r="AS127" s="233"/>
    </row>
    <row r="128" spans="1:45" x14ac:dyDescent="0.6">
      <c r="A128" s="233"/>
      <c r="AS128" s="233"/>
    </row>
    <row r="129" spans="1:45" x14ac:dyDescent="0.6">
      <c r="A129" s="233"/>
      <c r="AS129" s="233"/>
    </row>
    <row r="130" spans="1:45" x14ac:dyDescent="0.6">
      <c r="A130" s="233"/>
      <c r="AS130" s="233"/>
    </row>
    <row r="131" spans="1:45" x14ac:dyDescent="0.6">
      <c r="A131" s="233"/>
      <c r="AS131" s="233"/>
    </row>
    <row r="132" spans="1:45" x14ac:dyDescent="0.6">
      <c r="A132" s="233"/>
      <c r="AS132" s="233"/>
    </row>
    <row r="133" spans="1:45" x14ac:dyDescent="0.6">
      <c r="A133" s="233"/>
      <c r="AS133" s="233"/>
    </row>
    <row r="134" spans="1:45" x14ac:dyDescent="0.6">
      <c r="A134" s="233"/>
      <c r="AS134" s="233"/>
    </row>
    <row r="135" spans="1:45" x14ac:dyDescent="0.6">
      <c r="A135" s="233"/>
      <c r="AS135" s="233"/>
    </row>
    <row r="136" spans="1:45" x14ac:dyDescent="0.6">
      <c r="A136" s="233"/>
      <c r="AS136" s="233"/>
    </row>
    <row r="137" spans="1:45" x14ac:dyDescent="0.6">
      <c r="A137" s="233"/>
      <c r="AS137" s="233"/>
    </row>
    <row r="138" spans="1:45" x14ac:dyDescent="0.6">
      <c r="A138" s="233"/>
      <c r="AS138" s="233"/>
    </row>
    <row r="139" spans="1:45" x14ac:dyDescent="0.6">
      <c r="AS139" s="233"/>
    </row>
    <row r="140" spans="1:45" x14ac:dyDescent="0.6">
      <c r="AS140" s="233"/>
    </row>
  </sheetData>
  <sheetProtection algorithmName="SHA-512" hashValue="DISYPiSbzME4G3D/bK5WDAPaI9KTMcG2ymFqtA4YRgdJTbh7A4FiOoK0UbY+/t79o4JeFZJynJWk3sBDWoFvhg==" saltValue="dy8T9ubIL9rdl0qXnUuPUQ==" spinCount="100000" sheet="1" objects="1" scenarios="1"/>
  <conditionalFormatting sqref="AZ17:BA98">
    <cfRule type="cellIs" dxfId="91" priority="68" operator="lessThan">
      <formula>0</formula>
    </cfRule>
  </conditionalFormatting>
  <conditionalFormatting sqref="BB5:BB6">
    <cfRule type="cellIs" dxfId="90" priority="19" operator="lessThan">
      <formula>0</formula>
    </cfRule>
  </conditionalFormatting>
  <conditionalFormatting sqref="BB17:BB97">
    <cfRule type="cellIs" dxfId="89" priority="11" operator="lessThan">
      <formula>0</formula>
    </cfRule>
  </conditionalFormatting>
  <conditionalFormatting sqref="BI5:BK6">
    <cfRule type="cellIs" dxfId="88" priority="4" operator="lessThan">
      <formula>0</formula>
    </cfRule>
  </conditionalFormatting>
  <conditionalFormatting sqref="BI17:BK98">
    <cfRule type="cellIs" dxfId="87" priority="10" operator="lessThan">
      <formula>0</formula>
    </cfRule>
  </conditionalFormatting>
  <conditionalFormatting sqref="BP17:BR82 BW17:CA82 CF17:CH82 CM17:CQ82 CV17:CX82 DC17:DG82">
    <cfRule type="cellIs" dxfId="86" priority="9" operator="lessThan">
      <formula>0</formula>
    </cfRule>
  </conditionalFormatting>
  <conditionalFormatting sqref="BR5:BR6">
    <cfRule type="cellIs" dxfId="85" priority="18" operator="lessThan">
      <formula>0</formula>
    </cfRule>
  </conditionalFormatting>
  <conditionalFormatting sqref="BY5:CA6">
    <cfRule type="cellIs" dxfId="84" priority="3" operator="lessThan">
      <formula>0</formula>
    </cfRule>
  </conditionalFormatting>
  <conditionalFormatting sqref="CH5:CH6">
    <cfRule type="cellIs" dxfId="83" priority="17" operator="lessThan">
      <formula>0</formula>
    </cfRule>
  </conditionalFormatting>
  <conditionalFormatting sqref="CO5:CQ6">
    <cfRule type="cellIs" dxfId="82" priority="2" operator="lessThan">
      <formula>0</formula>
    </cfRule>
  </conditionalFormatting>
  <conditionalFormatting sqref="CX5:CX6">
    <cfRule type="cellIs" dxfId="81" priority="16" operator="lessThan">
      <formula>0</formula>
    </cfRule>
  </conditionalFormatting>
  <conditionalFormatting sqref="DE5:DG6">
    <cfRule type="cellIs" dxfId="80" priority="1" operator="lessThan">
      <formula>0</formula>
    </cfRule>
  </conditionalFormatting>
  <conditionalFormatting sqref="DL17:DM91">
    <cfRule type="cellIs" dxfId="79" priority="33" operator="lessThan">
      <formula>0</formula>
    </cfRule>
  </conditionalFormatting>
  <conditionalFormatting sqref="DN5:DN6">
    <cfRule type="cellIs" dxfId="78" priority="22" operator="lessThan">
      <formula>0</formula>
    </cfRule>
  </conditionalFormatting>
  <conditionalFormatting sqref="DN17:DN90">
    <cfRule type="cellIs" dxfId="77" priority="20" operator="lessThan">
      <formula>0</formula>
    </cfRule>
  </conditionalFormatting>
  <conditionalFormatting sqref="DN91">
    <cfRule type="top10" dxfId="76" priority="36" percent="1" bottom="1" rank="10"/>
    <cfRule type="top10" dxfId="75" priority="37" percent="1" rank="10"/>
  </conditionalFormatting>
  <conditionalFormatting sqref="DS17:DT91">
    <cfRule type="cellIs" dxfId="74" priority="25" operator="lessThan">
      <formula>0</formula>
    </cfRule>
  </conditionalFormatting>
  <conditionalFormatting sqref="DU17:DU90">
    <cfRule type="cellIs" dxfId="73" priority="23" operator="lessThan">
      <formula>0</formula>
    </cfRule>
  </conditionalFormatting>
  <conditionalFormatting sqref="DU91">
    <cfRule type="top10" dxfId="72" priority="31" percent="1" bottom="1" rank="10"/>
    <cfRule type="top10" dxfId="71" priority="32" percent="1" rank="10"/>
  </conditionalFormatting>
  <conditionalFormatting sqref="DU5:DW6">
    <cfRule type="cellIs" dxfId="70" priority="21" operator="lessThan">
      <formula>0</formula>
    </cfRule>
  </conditionalFormatting>
  <conditionalFormatting sqref="DW17:DW91">
    <cfRule type="cellIs" dxfId="69" priority="24" operator="lessThan">
      <formula>0</formula>
    </cfRule>
  </conditionalFormatting>
  <pageMargins left="0.70866141732283472" right="0.70866141732283472" top="0.74803149606299213" bottom="0.74803149606299213" header="0.31496062992125984" footer="0.31496062992125984"/>
  <pageSetup paperSize="9" scale="10"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087BD-CDD5-4F22-A8C7-97096C12D412}">
  <sheetPr>
    <tabColor theme="4"/>
    <pageSetUpPr fitToPage="1"/>
  </sheetPr>
  <dimension ref="A1:CE134"/>
  <sheetViews>
    <sheetView zoomScale="85" zoomScaleNormal="85" workbookViewId="0">
      <pane xSplit="3" ySplit="7" topLeftCell="D8" activePane="bottomRight" state="frozen"/>
      <selection activeCell="M11" sqref="M11:M12"/>
      <selection pane="topRight" activeCell="M11" sqref="M11:M12"/>
      <selection pane="bottomLeft" activeCell="M11" sqref="M11:M12"/>
      <selection pane="bottomRight"/>
    </sheetView>
  </sheetViews>
  <sheetFormatPr baseColWidth="10" defaultColWidth="11.40625" defaultRowHeight="13" outlineLevelRow="1" x14ac:dyDescent="0.6"/>
  <cols>
    <col min="1" max="1" width="6.7265625" style="1" customWidth="1"/>
    <col min="2" max="2" width="27.7265625" style="1" customWidth="1"/>
    <col min="3" max="83" width="11.40625" style="1" customWidth="1"/>
    <col min="84" max="16384" width="11.40625" style="1"/>
  </cols>
  <sheetData>
    <row r="1" spans="1:83" x14ac:dyDescent="0.6">
      <c r="A1" s="59"/>
    </row>
    <row r="2" spans="1:83" x14ac:dyDescent="0.6">
      <c r="A2" s="59"/>
    </row>
    <row r="3" spans="1:83" x14ac:dyDescent="0.6">
      <c r="A3" s="57" t="str">
        <f>Start!$C$6</f>
        <v>Preisindizes nach § 6a Gas-&amp; StromNEV für 2023</v>
      </c>
    </row>
    <row r="4" spans="1:83" x14ac:dyDescent="0.6">
      <c r="A4" s="58" t="s">
        <v>444</v>
      </c>
    </row>
    <row r="5" spans="1:83" ht="14.25" x14ac:dyDescent="0.65">
      <c r="A5" s="58" t="s">
        <v>95</v>
      </c>
      <c r="B5" s="55" t="s">
        <v>370</v>
      </c>
    </row>
    <row r="7" spans="1:83" s="187" customFormat="1" x14ac:dyDescent="0.6">
      <c r="B7" s="188" t="s">
        <v>371</v>
      </c>
    </row>
    <row r="9" spans="1:83" x14ac:dyDescent="0.6">
      <c r="B9" s="33" t="s">
        <v>372</v>
      </c>
    </row>
    <row r="10" spans="1:83" x14ac:dyDescent="0.6">
      <c r="A10" s="33"/>
      <c r="B10" s="33"/>
      <c r="C10" s="33"/>
      <c r="D10" s="219">
        <v>1944</v>
      </c>
      <c r="E10" s="219">
        <v>1945</v>
      </c>
      <c r="F10" s="219">
        <v>1946</v>
      </c>
      <c r="G10" s="219">
        <v>1947</v>
      </c>
      <c r="H10" s="219">
        <v>1948</v>
      </c>
      <c r="I10" s="219">
        <v>1949</v>
      </c>
      <c r="J10" s="219">
        <v>1950</v>
      </c>
      <c r="K10" s="219">
        <v>1951</v>
      </c>
      <c r="L10" s="219">
        <v>1952</v>
      </c>
      <c r="M10" s="219">
        <v>1953</v>
      </c>
      <c r="N10" s="219">
        <v>1954</v>
      </c>
      <c r="O10" s="219">
        <v>1955</v>
      </c>
      <c r="P10" s="219">
        <v>1956</v>
      </c>
      <c r="Q10" s="219">
        <v>1957</v>
      </c>
      <c r="R10" s="219">
        <v>1958</v>
      </c>
      <c r="S10" s="219">
        <v>1959</v>
      </c>
      <c r="T10" s="219">
        <v>1960</v>
      </c>
      <c r="U10" s="219">
        <v>1961</v>
      </c>
      <c r="V10" s="219">
        <v>1962</v>
      </c>
      <c r="W10" s="219">
        <v>1963</v>
      </c>
      <c r="X10" s="219">
        <v>1964</v>
      </c>
      <c r="Y10" s="219">
        <v>1965</v>
      </c>
      <c r="Z10" s="219">
        <v>1966</v>
      </c>
      <c r="AA10" s="219">
        <v>1967</v>
      </c>
      <c r="AB10" s="219">
        <v>1968</v>
      </c>
      <c r="AC10" s="219">
        <v>1969</v>
      </c>
      <c r="AD10" s="219">
        <v>1970</v>
      </c>
      <c r="AE10" s="219">
        <v>1971</v>
      </c>
      <c r="AF10" s="219">
        <v>1972</v>
      </c>
      <c r="AG10" s="219">
        <v>1973</v>
      </c>
      <c r="AH10" s="219">
        <v>1974</v>
      </c>
      <c r="AI10" s="219">
        <v>1975</v>
      </c>
      <c r="AJ10" s="219">
        <v>1976</v>
      </c>
      <c r="AK10" s="219">
        <v>1977</v>
      </c>
      <c r="AL10" s="219">
        <v>1978</v>
      </c>
      <c r="AM10" s="219">
        <v>1979</v>
      </c>
      <c r="AN10" s="219">
        <v>1980</v>
      </c>
      <c r="AO10" s="219">
        <v>1981</v>
      </c>
      <c r="AP10" s="219">
        <v>1982</v>
      </c>
      <c r="AQ10" s="219">
        <v>1983</v>
      </c>
      <c r="AR10" s="219">
        <v>1984</v>
      </c>
      <c r="AS10" s="219">
        <v>1985</v>
      </c>
      <c r="AT10" s="219">
        <v>1986</v>
      </c>
      <c r="AU10" s="219">
        <v>1987</v>
      </c>
      <c r="AV10" s="219">
        <v>1988</v>
      </c>
      <c r="AW10" s="219">
        <v>1989</v>
      </c>
      <c r="AX10" s="219">
        <v>1990</v>
      </c>
      <c r="AY10" s="219">
        <v>1991</v>
      </c>
      <c r="AZ10" s="219">
        <v>1992</v>
      </c>
      <c r="BA10" s="219">
        <v>1993</v>
      </c>
      <c r="BB10" s="219">
        <v>1994</v>
      </c>
      <c r="BC10" s="219">
        <v>1995</v>
      </c>
      <c r="BD10" s="219">
        <v>1996</v>
      </c>
      <c r="BE10" s="219">
        <v>1997</v>
      </c>
      <c r="BF10" s="219">
        <v>1998</v>
      </c>
      <c r="BG10" s="219">
        <v>1999</v>
      </c>
      <c r="BH10" s="219">
        <v>2000</v>
      </c>
      <c r="BI10" s="219">
        <v>2001</v>
      </c>
      <c r="BJ10" s="219">
        <v>2002</v>
      </c>
      <c r="BK10" s="219">
        <v>2003</v>
      </c>
      <c r="BL10" s="219">
        <v>2004</v>
      </c>
      <c r="BM10" s="219">
        <v>2005</v>
      </c>
      <c r="BN10" s="219">
        <v>2006</v>
      </c>
      <c r="BO10" s="219">
        <v>2007</v>
      </c>
      <c r="BP10" s="219">
        <v>2008</v>
      </c>
      <c r="BQ10" s="219">
        <v>2009</v>
      </c>
      <c r="BR10" s="219">
        <v>2010</v>
      </c>
      <c r="BS10" s="219">
        <v>2011</v>
      </c>
      <c r="BT10" s="219">
        <v>2012</v>
      </c>
      <c r="BU10" s="219">
        <v>2013</v>
      </c>
      <c r="BV10" s="219">
        <v>2014</v>
      </c>
      <c r="BW10" s="219">
        <v>2015</v>
      </c>
      <c r="BX10" s="219">
        <v>2016</v>
      </c>
      <c r="BY10" s="219">
        <v>2017</v>
      </c>
      <c r="BZ10" s="219">
        <v>2018</v>
      </c>
      <c r="CA10" s="219">
        <v>2019</v>
      </c>
      <c r="CB10" s="219">
        <v>2020</v>
      </c>
      <c r="CC10" s="219">
        <v>2021</v>
      </c>
      <c r="CD10" s="219">
        <v>2022</v>
      </c>
      <c r="CE10" s="219">
        <v>2023</v>
      </c>
    </row>
    <row r="11" spans="1:83" x14ac:dyDescent="0.6">
      <c r="A11" s="189">
        <v>1</v>
      </c>
      <c r="B11" s="190" t="s">
        <v>168</v>
      </c>
      <c r="D11" s="255">
        <f>VLOOKUP(D10,'Preisindizes Gas 2023 Bas.''21'!$B$8:$H$98,7,FALSE)</f>
        <v>24.902000000000001</v>
      </c>
      <c r="E11" s="255">
        <f>VLOOKUP(E10,'Preisindizes Gas 2023 Bas.''21'!$B$8:$H$98,7,FALSE)</f>
        <v>23.962299999999999</v>
      </c>
      <c r="F11" s="255">
        <f>VLOOKUP(F10,'Preisindizes Gas 2023 Bas.''21'!$B$8:$H$98,7,FALSE)</f>
        <v>22.2807</v>
      </c>
      <c r="G11" s="255">
        <f>VLOOKUP(G10,'Preisindizes Gas 2023 Bas.''21'!$B$8:$H$98,7,FALSE)</f>
        <v>19.2424</v>
      </c>
      <c r="H11" s="255">
        <f>VLOOKUP(H10,'Preisindizes Gas 2023 Bas.''21'!$B$8:$H$98,7,FALSE)</f>
        <v>17.6389</v>
      </c>
      <c r="I11" s="255">
        <f>VLOOKUP(I10,'Preisindizes Gas 2023 Bas.''21'!$B$8:$H$98,7,FALSE)</f>
        <v>15.4878</v>
      </c>
      <c r="J11" s="255">
        <f>VLOOKUP(J10,'Preisindizes Gas 2023 Bas.''21'!$B$8:$H$98,7,FALSE)</f>
        <v>16.2821</v>
      </c>
      <c r="K11" s="255">
        <f>VLOOKUP(K10,'Preisindizes Gas 2023 Bas.''21'!$B$8:$H$98,7,FALSE)</f>
        <v>14.1111</v>
      </c>
      <c r="L11" s="255">
        <f>VLOOKUP(L10,'Preisindizes Gas 2023 Bas.''21'!$B$8:$H$98,7,FALSE)</f>
        <v>13.229200000000001</v>
      </c>
      <c r="M11" s="255">
        <f>VLOOKUP(M10,'Preisindizes Gas 2023 Bas.''21'!$B$8:$H$98,7,FALSE)</f>
        <v>13.655900000000001</v>
      </c>
      <c r="N11" s="255">
        <f>VLOOKUP(N10,'Preisindizes Gas 2023 Bas.''21'!$B$8:$H$98,7,FALSE)</f>
        <v>13.655900000000001</v>
      </c>
      <c r="O11" s="255">
        <f>VLOOKUP(O10,'Preisindizes Gas 2023 Bas.''21'!$B$8:$H$98,7,FALSE)</f>
        <v>12.959199999999999</v>
      </c>
      <c r="P11" s="255">
        <f>VLOOKUP(P10,'Preisindizes Gas 2023 Bas.''21'!$B$8:$H$98,7,FALSE)</f>
        <v>12.574299999999999</v>
      </c>
      <c r="Q11" s="255">
        <f>VLOOKUP(Q10,'Preisindizes Gas 2023 Bas.''21'!$B$8:$H$98,7,FALSE)</f>
        <v>12.0952</v>
      </c>
      <c r="R11" s="255">
        <f>VLOOKUP(R10,'Preisindizes Gas 2023 Bas.''21'!$B$8:$H$98,7,FALSE)</f>
        <v>11.7593</v>
      </c>
      <c r="S11" s="255">
        <f>VLOOKUP(S10,'Preisindizes Gas 2023 Bas.''21'!$B$8:$H$98,7,FALSE)</f>
        <v>11.4414</v>
      </c>
      <c r="T11" s="255">
        <f>VLOOKUP(T10,'Preisindizes Gas 2023 Bas.''21'!$B$8:$H$98,7,FALSE)</f>
        <v>10.6723</v>
      </c>
      <c r="U11" s="255">
        <f>VLOOKUP(U10,'Preisindizes Gas 2023 Bas.''21'!$B$8:$H$98,7,FALSE)</f>
        <v>10</v>
      </c>
      <c r="V11" s="255">
        <f>VLOOKUP(V10,'Preisindizes Gas 2023 Bas.''21'!$B$8:$H$98,7,FALSE)</f>
        <v>9.3382000000000005</v>
      </c>
      <c r="W11" s="255">
        <f>VLOOKUP(W10,'Preisindizes Gas 2023 Bas.''21'!$B$8:$H$98,7,FALSE)</f>
        <v>8.8811</v>
      </c>
      <c r="X11" s="255">
        <f>VLOOKUP(X10,'Preisindizes Gas 2023 Bas.''21'!$B$8:$H$98,7,FALSE)</f>
        <v>8.5810999999999993</v>
      </c>
      <c r="Y11" s="255">
        <f>VLOOKUP(Y10,'Preisindizes Gas 2023 Bas.''21'!$B$8:$H$98,7,FALSE)</f>
        <v>8.2468000000000004</v>
      </c>
      <c r="Z11" s="255">
        <f>VLOOKUP(Z10,'Preisindizes Gas 2023 Bas.''21'!$B$8:$H$98,7,FALSE)</f>
        <v>8.0380000000000003</v>
      </c>
      <c r="AA11" s="255">
        <f>VLOOKUP(AA10,'Preisindizes Gas 2023 Bas.''21'!$B$8:$H$98,7,FALSE)</f>
        <v>8.4666999999999994</v>
      </c>
      <c r="AB11" s="255">
        <f>VLOOKUP(AB10,'Preisindizes Gas 2023 Bas.''21'!$B$8:$H$98,7,FALSE)</f>
        <v>8.0380000000000003</v>
      </c>
      <c r="AC11" s="255">
        <f>VLOOKUP(AC10,'Preisindizes Gas 2023 Bas.''21'!$B$8:$H$98,7,FALSE)</f>
        <v>7.4268999999999998</v>
      </c>
      <c r="AD11" s="255">
        <f>VLOOKUP(AD10,'Preisindizes Gas 2023 Bas.''21'!$B$8:$H$98,7,FALSE)</f>
        <v>6.2870999999999997</v>
      </c>
      <c r="AE11" s="255">
        <f>VLOOKUP(AE10,'Preisindizes Gas 2023 Bas.''21'!$B$8:$H$98,7,FALSE)</f>
        <v>5.6696</v>
      </c>
      <c r="AF11" s="255">
        <f>VLOOKUP(AF10,'Preisindizes Gas 2023 Bas.''21'!$B$8:$H$98,7,FALSE)</f>
        <v>5.4043000000000001</v>
      </c>
      <c r="AG11" s="255">
        <f>VLOOKUP(AG10,'Preisindizes Gas 2023 Bas.''21'!$B$8:$H$98,7,FALSE)</f>
        <v>5.1003999999999996</v>
      </c>
      <c r="AH11" s="255">
        <f>VLOOKUP(AH10,'Preisindizes Gas 2023 Bas.''21'!$B$8:$H$98,7,FALSE)</f>
        <v>4.8106</v>
      </c>
      <c r="AI11" s="255">
        <f>VLOOKUP(AI10,'Preisindizes Gas 2023 Bas.''21'!$B$8:$H$98,7,FALSE)</f>
        <v>4.6863000000000001</v>
      </c>
      <c r="AJ11" s="255">
        <f>VLOOKUP(AJ10,'Preisindizes Gas 2023 Bas.''21'!$B$8:$H$98,7,FALSE)</f>
        <v>4.5195999999999996</v>
      </c>
      <c r="AK11" s="255">
        <f>VLOOKUP(AK10,'Preisindizes Gas 2023 Bas.''21'!$B$8:$H$98,7,FALSE)</f>
        <v>4.3345000000000002</v>
      </c>
      <c r="AL11" s="255">
        <f>VLOOKUP(AL10,'Preisindizes Gas 2023 Bas.''21'!$B$8:$H$98,7,FALSE)</f>
        <v>4.1502999999999997</v>
      </c>
      <c r="AM11" s="255">
        <f>VLOOKUP(AM10,'Preisindizes Gas 2023 Bas.''21'!$B$8:$H$98,7,FALSE)</f>
        <v>3.8601999999999999</v>
      </c>
      <c r="AN11" s="255">
        <f>VLOOKUP(AN10,'Preisindizes Gas 2023 Bas.''21'!$B$8:$H$98,7,FALSE)</f>
        <v>3.5083000000000002</v>
      </c>
      <c r="AO11" s="255">
        <f>VLOOKUP(AO10,'Preisindizes Gas 2023 Bas.''21'!$B$8:$H$98,7,FALSE)</f>
        <v>3.3073000000000001</v>
      </c>
      <c r="AP11" s="255">
        <f>VLOOKUP(AP10,'Preisindizes Gas 2023 Bas.''21'!$B$8:$H$98,7,FALSE)</f>
        <v>3.1749999999999998</v>
      </c>
      <c r="AQ11" s="255">
        <f>VLOOKUP(AQ10,'Preisindizes Gas 2023 Bas.''21'!$B$8:$H$98,7,FALSE)</f>
        <v>3.1204000000000001</v>
      </c>
      <c r="AR11" s="255">
        <f>VLOOKUP(AR10,'Preisindizes Gas 2023 Bas.''21'!$B$8:$H$98,7,FALSE)</f>
        <v>3.0602</v>
      </c>
      <c r="AS11" s="255">
        <f>VLOOKUP(AS10,'Preisindizes Gas 2023 Bas.''21'!$B$8:$H$98,7,FALSE)</f>
        <v>3.0383</v>
      </c>
      <c r="AT11" s="255">
        <f>VLOOKUP(AT10,'Preisindizes Gas 2023 Bas.''21'!$B$8:$H$98,7,FALSE)</f>
        <v>2.9811999999999999</v>
      </c>
      <c r="AU11" s="255">
        <f>VLOOKUP(AU10,'Preisindizes Gas 2023 Bas.''21'!$B$8:$H$98,7,FALSE)</f>
        <v>2.9127999999999998</v>
      </c>
      <c r="AV11" s="255">
        <f>VLOOKUP(AV10,'Preisindizes Gas 2023 Bas.''21'!$B$8:$H$98,7,FALSE)</f>
        <v>2.8475000000000001</v>
      </c>
      <c r="AW11" s="255">
        <f>VLOOKUP(AW10,'Preisindizes Gas 2023 Bas.''21'!$B$8:$H$98,7,FALSE)</f>
        <v>2.7549000000000001</v>
      </c>
      <c r="AX11" s="255">
        <f>VLOOKUP(AX10,'Preisindizes Gas 2023 Bas.''21'!$B$8:$H$98,7,FALSE)</f>
        <v>2.5971000000000002</v>
      </c>
      <c r="AY11" s="255">
        <f>VLOOKUP(AY10,'Preisindizes Gas 2023 Bas.''21'!$B$8:$H$98,7,FALSE)</f>
        <v>2.4422999999999999</v>
      </c>
      <c r="AZ11" s="255">
        <f>VLOOKUP(AZ10,'Preisindizes Gas 2023 Bas.''21'!$B$8:$H$98,7,FALSE)</f>
        <v>2.3007</v>
      </c>
      <c r="BA11" s="255">
        <f>VLOOKUP(BA10,'Preisindizes Gas 2023 Bas.''21'!$B$8:$H$98,7,FALSE)</f>
        <v>2.2242000000000002</v>
      </c>
      <c r="BB11" s="255">
        <f>VLOOKUP(BB10,'Preisindizes Gas 2023 Bas.''21'!$B$8:$H$98,7,FALSE)</f>
        <v>2.1783999999999999</v>
      </c>
      <c r="BC11" s="255">
        <f>VLOOKUP(BC10,'Preisindizes Gas 2023 Bas.''21'!$B$8:$H$98,7,FALSE)</f>
        <v>2.1309</v>
      </c>
      <c r="BD11" s="255">
        <f>VLOOKUP(BD10,'Preisindizes Gas 2023 Bas.''21'!$B$8:$H$98,7,FALSE)</f>
        <v>2.1236999999999999</v>
      </c>
      <c r="BE11" s="255">
        <f>VLOOKUP(BE10,'Preisindizes Gas 2023 Bas.''21'!$B$8:$H$98,7,FALSE)</f>
        <v>2.1379999999999999</v>
      </c>
      <c r="BF11" s="255">
        <f>VLOOKUP(BF10,'Preisindizes Gas 2023 Bas.''21'!$B$8:$H$98,7,FALSE)</f>
        <v>2.1488999999999998</v>
      </c>
      <c r="BG11" s="255">
        <f>VLOOKUP(BG10,'Preisindizes Gas 2023 Bas.''21'!$B$8:$H$98,7,FALSE)</f>
        <v>2.1598999999999999</v>
      </c>
      <c r="BH11" s="255">
        <f>VLOOKUP(BH10,'Preisindizes Gas 2023 Bas.''21'!$B$8:$H$98,7,FALSE)</f>
        <v>2.1453000000000002</v>
      </c>
      <c r="BI11" s="255">
        <f>VLOOKUP(BI10,'Preisindizes Gas 2023 Bas.''21'!$B$8:$H$98,7,FALSE)</f>
        <v>2.1379999999999999</v>
      </c>
      <c r="BJ11" s="255">
        <f>VLOOKUP(BJ10,'Preisindizes Gas 2023 Bas.''21'!$B$8:$H$98,7,FALSE)</f>
        <v>2.1309</v>
      </c>
      <c r="BK11" s="255">
        <f>VLOOKUP(BK10,'Preisindizes Gas 2023 Bas.''21'!$B$8:$H$98,7,FALSE)</f>
        <v>2.1273</v>
      </c>
      <c r="BL11" s="255">
        <f>VLOOKUP(BL10,'Preisindizes Gas 2023 Bas.''21'!$B$8:$H$98,7,FALSE)</f>
        <v>2.0956999999999999</v>
      </c>
      <c r="BM11" s="255">
        <f>VLOOKUP(BM10,'Preisindizes Gas 2023 Bas.''21'!$B$8:$H$98,7,FALSE)</f>
        <v>2.0516999999999999</v>
      </c>
      <c r="BN11" s="255">
        <f>VLOOKUP(BN10,'Preisindizes Gas 2023 Bas.''21'!$B$8:$H$98,7,FALSE)</f>
        <v>2.0063</v>
      </c>
      <c r="BO11" s="255">
        <f>VLOOKUP(BO10,'Preisindizes Gas 2023 Bas.''21'!$B$8:$H$98,7,FALSE)</f>
        <v>1.9213</v>
      </c>
      <c r="BP11" s="255">
        <f>VLOOKUP(BP10,'Preisindizes Gas 2023 Bas.''21'!$B$8:$H$98,7,FALSE)</f>
        <v>1.8540000000000001</v>
      </c>
      <c r="BQ11" s="255">
        <f>VLOOKUP(BQ10,'Preisindizes Gas 2023 Bas.''21'!$B$8:$H$98,7,FALSE)</f>
        <v>1.8326</v>
      </c>
      <c r="BR11" s="255">
        <f>VLOOKUP(BR10,'Preisindizes Gas 2023 Bas.''21'!$B$8:$H$98,7,FALSE)</f>
        <v>1.8143</v>
      </c>
      <c r="BS11" s="255">
        <f>VLOOKUP(BS10,'Preisindizes Gas 2023 Bas.''21'!$B$8:$H$98,7,FALSE)</f>
        <v>1.7589999999999999</v>
      </c>
      <c r="BT11" s="255">
        <f>VLOOKUP(BT10,'Preisindizes Gas 2023 Bas.''21'!$B$8:$H$98,7,FALSE)</f>
        <v>1.7139</v>
      </c>
      <c r="BU11" s="255">
        <f>VLOOKUP(BU10,'Preisindizes Gas 2023 Bas.''21'!$B$8:$H$98,7,FALSE)</f>
        <v>1.6820999999999999</v>
      </c>
      <c r="BV11" s="255">
        <f>VLOOKUP(BV10,'Preisindizes Gas 2023 Bas.''21'!$B$8:$H$98,7,FALSE)</f>
        <v>1.6536</v>
      </c>
      <c r="BW11" s="255">
        <f>VLOOKUP(BW10,'Preisindizes Gas 2023 Bas.''21'!$B$8:$H$98,7,FALSE)</f>
        <v>1.6261000000000001</v>
      </c>
      <c r="BX11" s="255">
        <f>VLOOKUP(BX10,'Preisindizes Gas 2023 Bas.''21'!$B$8:$H$98,7,FALSE)</f>
        <v>1.5934999999999999</v>
      </c>
      <c r="BY11" s="255">
        <f>VLOOKUP(BY10,'Preisindizes Gas 2023 Bas.''21'!$B$8:$H$98,7,FALSE)</f>
        <v>1.5412999999999999</v>
      </c>
      <c r="BZ11" s="255">
        <f>VLOOKUP(BZ10,'Preisindizes Gas 2023 Bas.''21'!$B$8:$H$98,7,FALSE)</f>
        <v>1.4750000000000001</v>
      </c>
      <c r="CA11" s="255">
        <f>VLOOKUP(CA10,'Preisindizes Gas 2023 Bas.''21'!$B$8:$H$98,7,FALSE)</f>
        <v>1.4127000000000001</v>
      </c>
      <c r="CB11" s="255">
        <f>VLOOKUP(CB10,'Preisindizes Gas 2023 Bas.''21'!$B$8:$H$98,7,FALSE)</f>
        <v>1.3745000000000001</v>
      </c>
      <c r="CC11" s="255">
        <f>VLOOKUP(CC10,'Preisindizes Gas 2023 Bas.''21'!$B$8:$H$98,7,FALSE)</f>
        <v>1.27</v>
      </c>
      <c r="CD11" s="255">
        <f>VLOOKUP(CD10,'Preisindizes Gas 2023 Bas.''21'!$B$8:$H$98,7,FALSE)</f>
        <v>1.0835999999999999</v>
      </c>
      <c r="CE11" s="255">
        <f>VLOOKUP(CE10,'Preisindizes Gas 2023 Bas.''21'!$B$8:$H$98,7,FALSE)</f>
        <v>1</v>
      </c>
    </row>
    <row r="12" spans="1:83" x14ac:dyDescent="0.6">
      <c r="A12" s="189">
        <v>2</v>
      </c>
      <c r="B12" s="190" t="s">
        <v>169</v>
      </c>
      <c r="D12" s="255">
        <f>VLOOKUP(D10,'Preisindizes Gas 2023 Bas.''21'!$J$8:$P$98,7,FALSE)</f>
        <v>0</v>
      </c>
      <c r="E12" s="255">
        <f>VLOOKUP(E10,'Preisindizes Gas 2023 Bas.''21'!$J$8:$P$98,7,FALSE)</f>
        <v>0</v>
      </c>
      <c r="F12" s="255">
        <f>VLOOKUP(F10,'Preisindizes Gas 2023 Bas.''21'!$J$8:$P$98,7,FALSE)</f>
        <v>0</v>
      </c>
      <c r="G12" s="255">
        <f>VLOOKUP(G10,'Preisindizes Gas 2023 Bas.''21'!$J$8:$P$98,7,FALSE)</f>
        <v>0</v>
      </c>
      <c r="H12" s="255">
        <f>VLOOKUP(H10,'Preisindizes Gas 2023 Bas.''21'!$J$8:$P$98,7,FALSE)</f>
        <v>0</v>
      </c>
      <c r="I12" s="255">
        <f>VLOOKUP(I10,'Preisindizes Gas 2023 Bas.''21'!$J$8:$P$98,7,FALSE)</f>
        <v>10.08</v>
      </c>
      <c r="J12" s="255">
        <f>VLOOKUP(J10,'Preisindizes Gas 2023 Bas.''21'!$J$8:$P$98,7,FALSE)</f>
        <v>10.588200000000001</v>
      </c>
      <c r="K12" s="255">
        <f>VLOOKUP(K10,'Preisindizes Gas 2023 Bas.''21'!$J$8:$P$98,7,FALSE)</f>
        <v>9.1303999999999998</v>
      </c>
      <c r="L12" s="255">
        <f>VLOOKUP(L10,'Preisindizes Gas 2023 Bas.''21'!$J$8:$P$98,7,FALSE)</f>
        <v>8.5714000000000006</v>
      </c>
      <c r="M12" s="255">
        <f>VLOOKUP(M10,'Preisindizes Gas 2023 Bas.''21'!$J$8:$P$98,7,FALSE)</f>
        <v>8.8732000000000006</v>
      </c>
      <c r="N12" s="255">
        <f>VLOOKUP(N10,'Preisindizes Gas 2023 Bas.''21'!$J$8:$P$98,7,FALSE)</f>
        <v>8.8111999999999995</v>
      </c>
      <c r="O12" s="255">
        <f>VLOOKUP(O10,'Preisindizes Gas 2023 Bas.''21'!$J$8:$P$98,7,FALSE)</f>
        <v>8.4</v>
      </c>
      <c r="P12" s="255">
        <f>VLOOKUP(P10,'Preisindizes Gas 2023 Bas.''21'!$J$8:$P$98,7,FALSE)</f>
        <v>8.1818000000000008</v>
      </c>
      <c r="Q12" s="255">
        <f>VLOOKUP(Q10,'Preisindizes Gas 2023 Bas.''21'!$J$8:$P$98,7,FALSE)</f>
        <v>7.875</v>
      </c>
      <c r="R12" s="255">
        <f>VLOOKUP(R10,'Preisindizes Gas 2023 Bas.''21'!$J$8:$P$98,7,FALSE)</f>
        <v>7.6364000000000001</v>
      </c>
      <c r="S12" s="255">
        <f>VLOOKUP(S10,'Preisindizes Gas 2023 Bas.''21'!$J$8:$P$98,7,FALSE)</f>
        <v>7.0787000000000004</v>
      </c>
      <c r="T12" s="255">
        <f>VLOOKUP(T10,'Preisindizes Gas 2023 Bas.''21'!$J$8:$P$98,7,FALSE)</f>
        <v>6.5625</v>
      </c>
      <c r="U12" s="255">
        <f>VLOOKUP(U10,'Preisindizes Gas 2023 Bas.''21'!$J$8:$P$98,7,FALSE)</f>
        <v>6.1165000000000003</v>
      </c>
      <c r="V12" s="255">
        <f>VLOOKUP(V10,'Preisindizes Gas 2023 Bas.''21'!$J$8:$P$98,7,FALSE)</f>
        <v>5.7534000000000001</v>
      </c>
      <c r="W12" s="255">
        <f>VLOOKUP(W10,'Preisindizes Gas 2023 Bas.''21'!$J$8:$P$98,7,FALSE)</f>
        <v>5.4782999999999999</v>
      </c>
      <c r="X12" s="255">
        <f>VLOOKUP(X10,'Preisindizes Gas 2023 Bas.''21'!$J$8:$P$98,7,FALSE)</f>
        <v>5.4077000000000002</v>
      </c>
      <c r="Y12" s="255">
        <f>VLOOKUP(Y10,'Preisindizes Gas 2023 Bas.''21'!$J$8:$P$98,7,FALSE)</f>
        <v>5.5263</v>
      </c>
      <c r="Z12" s="255">
        <f>VLOOKUP(Z10,'Preisindizes Gas 2023 Bas.''21'!$J$8:$P$98,7,FALSE)</f>
        <v>5.5022000000000002</v>
      </c>
      <c r="AA12" s="255">
        <f>VLOOKUP(AA10,'Preisindizes Gas 2023 Bas.''21'!$J$8:$P$98,7,FALSE)</f>
        <v>5.7534000000000001</v>
      </c>
      <c r="AB12" s="255">
        <f>VLOOKUP(AB10,'Preisindizes Gas 2023 Bas.''21'!$J$8:$P$98,7,FALSE)</f>
        <v>5.431</v>
      </c>
      <c r="AC12" s="255">
        <f>VLOOKUP(AC10,'Preisindizes Gas 2023 Bas.''21'!$J$8:$P$98,7,FALSE)</f>
        <v>5.1852</v>
      </c>
      <c r="AD12" s="255">
        <f>VLOOKUP(AD10,'Preisindizes Gas 2023 Bas.''21'!$J$8:$P$98,7,FALSE)</f>
        <v>4.4523000000000001</v>
      </c>
      <c r="AE12" s="255">
        <f>VLOOKUP(AE10,'Preisindizes Gas 2023 Bas.''21'!$J$8:$P$98,7,FALSE)</f>
        <v>4.1041999999999996</v>
      </c>
      <c r="AF12" s="255">
        <f>VLOOKUP(AF10,'Preisindizes Gas 2023 Bas.''21'!$J$8:$P$98,7,FALSE)</f>
        <v>3.9748000000000001</v>
      </c>
      <c r="AG12" s="255">
        <f>VLOOKUP(AG10,'Preisindizes Gas 2023 Bas.''21'!$J$8:$P$98,7,FALSE)</f>
        <v>3.8182</v>
      </c>
      <c r="AH12" s="255">
        <f>VLOOKUP(AH10,'Preisindizes Gas 2023 Bas.''21'!$J$8:$P$98,7,FALSE)</f>
        <v>3.5794999999999999</v>
      </c>
      <c r="AI12" s="255">
        <f>VLOOKUP(AI10,'Preisindizes Gas 2023 Bas.''21'!$J$8:$P$98,7,FALSE)</f>
        <v>3.5196000000000001</v>
      </c>
      <c r="AJ12" s="255">
        <f>VLOOKUP(AJ10,'Preisindizes Gas 2023 Bas.''21'!$J$8:$P$98,7,FALSE)</f>
        <v>3.4426000000000001</v>
      </c>
      <c r="AK12" s="255">
        <f>VLOOKUP(AK10,'Preisindizes Gas 2023 Bas.''21'!$J$8:$P$98,7,FALSE)</f>
        <v>3.3332999999999999</v>
      </c>
      <c r="AL12" s="255">
        <f>VLOOKUP(AL10,'Preisindizes Gas 2023 Bas.''21'!$J$8:$P$98,7,FALSE)</f>
        <v>3.15</v>
      </c>
      <c r="AM12" s="255">
        <f>VLOOKUP(AM10,'Preisindizes Gas 2023 Bas.''21'!$J$8:$P$98,7,FALSE)</f>
        <v>2.8635999999999999</v>
      </c>
      <c r="AN12" s="255">
        <f>VLOOKUP(AN10,'Preisindizes Gas 2023 Bas.''21'!$J$8:$P$98,7,FALSE)</f>
        <v>2.5926</v>
      </c>
      <c r="AO12" s="255">
        <f>VLOOKUP(AO10,'Preisindizes Gas 2023 Bas.''21'!$J$8:$P$98,7,FALSE)</f>
        <v>2.52</v>
      </c>
      <c r="AP12" s="255">
        <f>VLOOKUP(AP10,'Preisindizes Gas 2023 Bas.''21'!$J$8:$P$98,7,FALSE)</f>
        <v>2.5714000000000001</v>
      </c>
      <c r="AQ12" s="255">
        <f>VLOOKUP(AQ10,'Preisindizes Gas 2023 Bas.''21'!$J$8:$P$98,7,FALSE)</f>
        <v>2.5819999999999999</v>
      </c>
      <c r="AR12" s="255">
        <f>VLOOKUP(AR10,'Preisindizes Gas 2023 Bas.''21'!$J$8:$P$98,7,FALSE)</f>
        <v>2.5506000000000002</v>
      </c>
      <c r="AS12" s="255">
        <f>VLOOKUP(AS10,'Preisindizes Gas 2023 Bas.''21'!$J$8:$P$98,7,FALSE)</f>
        <v>2.5455000000000001</v>
      </c>
      <c r="AT12" s="255">
        <f>VLOOKUP(AT10,'Preisindizes Gas 2023 Bas.''21'!$J$8:$P$98,7,FALSE)</f>
        <v>2.4901</v>
      </c>
      <c r="AU12" s="255">
        <f>VLOOKUP(AU10,'Preisindizes Gas 2023 Bas.''21'!$J$8:$P$98,7,FALSE)</f>
        <v>2.4466000000000001</v>
      </c>
      <c r="AV12" s="255">
        <f>VLOOKUP(AV10,'Preisindizes Gas 2023 Bas.''21'!$J$8:$P$98,7,FALSE)</f>
        <v>2.4091999999999998</v>
      </c>
      <c r="AW12" s="255">
        <f>VLOOKUP(AW10,'Preisindizes Gas 2023 Bas.''21'!$J$8:$P$98,7,FALSE)</f>
        <v>2.3420000000000001</v>
      </c>
      <c r="AX12" s="255">
        <f>VLOOKUP(AX10,'Preisindizes Gas 2023 Bas.''21'!$J$8:$P$98,7,FALSE)</f>
        <v>2.1913</v>
      </c>
      <c r="AY12" s="255">
        <f>VLOOKUP(AY10,'Preisindizes Gas 2023 Bas.''21'!$J$8:$P$98,7,FALSE)</f>
        <v>2.0421</v>
      </c>
      <c r="AZ12" s="255">
        <f>VLOOKUP(AZ10,'Preisindizes Gas 2023 Bas.''21'!$J$8:$P$98,7,FALSE)</f>
        <v>1.9177999999999999</v>
      </c>
      <c r="BA12" s="255">
        <f>VLOOKUP(BA10,'Preisindizes Gas 2023 Bas.''21'!$J$8:$P$98,7,FALSE)</f>
        <v>1.8638999999999999</v>
      </c>
      <c r="BB12" s="255">
        <f>VLOOKUP(BB10,'Preisindizes Gas 2023 Bas.''21'!$J$8:$P$98,7,FALSE)</f>
        <v>1.8448</v>
      </c>
      <c r="BC12" s="255">
        <f>VLOOKUP(BC10,'Preisindizes Gas 2023 Bas.''21'!$J$8:$P$98,7,FALSE)</f>
        <v>1.8261000000000001</v>
      </c>
      <c r="BD12" s="255">
        <f>VLOOKUP(BD10,'Preisindizes Gas 2023 Bas.''21'!$J$8:$P$98,7,FALSE)</f>
        <v>1.8584000000000001</v>
      </c>
      <c r="BE12" s="255">
        <f>VLOOKUP(BE10,'Preisindizes Gas 2023 Bas.''21'!$J$8:$P$98,7,FALSE)</f>
        <v>1.8918999999999999</v>
      </c>
      <c r="BF12" s="255">
        <f>VLOOKUP(BF10,'Preisindizes Gas 2023 Bas.''21'!$J$8:$P$98,7,FALSE)</f>
        <v>1.9266000000000001</v>
      </c>
      <c r="BG12" s="255">
        <f>VLOOKUP(BG10,'Preisindizes Gas 2023 Bas.''21'!$J$8:$P$98,7,FALSE)</f>
        <v>1.9355</v>
      </c>
      <c r="BH12" s="255">
        <f>VLOOKUP(BH10,'Preisindizes Gas 2023 Bas.''21'!$J$8:$P$98,7,FALSE)</f>
        <v>1.9296</v>
      </c>
      <c r="BI12" s="255">
        <f>VLOOKUP(BI10,'Preisindizes Gas 2023 Bas.''21'!$J$8:$P$98,7,FALSE)</f>
        <v>1.9355</v>
      </c>
      <c r="BJ12" s="255">
        <f>VLOOKUP(BJ10,'Preisindizes Gas 2023 Bas.''21'!$J$8:$P$98,7,FALSE)</f>
        <v>1.9384999999999999</v>
      </c>
      <c r="BK12" s="255">
        <f>VLOOKUP(BK10,'Preisindizes Gas 2023 Bas.''21'!$J$8:$P$98,7,FALSE)</f>
        <v>1.9474</v>
      </c>
      <c r="BL12" s="255">
        <f>VLOOKUP(BL10,'Preisindizes Gas 2023 Bas.''21'!$J$8:$P$98,7,FALSE)</f>
        <v>1.9474</v>
      </c>
      <c r="BM12" s="255">
        <f>VLOOKUP(BM10,'Preisindizes Gas 2023 Bas.''21'!$J$8:$P$98,7,FALSE)</f>
        <v>1.9443999999999999</v>
      </c>
      <c r="BN12" s="255">
        <f>VLOOKUP(BN10,'Preisindizes Gas 2023 Bas.''21'!$J$8:$P$98,7,FALSE)</f>
        <v>1.8976</v>
      </c>
      <c r="BO12" s="255">
        <f>VLOOKUP(BO10,'Preisindizes Gas 2023 Bas.''21'!$J$8:$P$98,7,FALSE)</f>
        <v>1.8421000000000001</v>
      </c>
      <c r="BP12" s="255">
        <f>VLOOKUP(BP10,'Preisindizes Gas 2023 Bas.''21'!$J$8:$P$98,7,FALSE)</f>
        <v>1.7871999999999999</v>
      </c>
      <c r="BQ12" s="255">
        <f>VLOOKUP(BQ10,'Preisindizes Gas 2023 Bas.''21'!$J$8:$P$98,7,FALSE)</f>
        <v>1.7573000000000001</v>
      </c>
      <c r="BR12" s="255">
        <f>VLOOKUP(BR10,'Preisindizes Gas 2023 Bas.''21'!$J$8:$P$98,7,FALSE)</f>
        <v>1.75</v>
      </c>
      <c r="BS12" s="255">
        <f>VLOOKUP(BS10,'Preisindizes Gas 2023 Bas.''21'!$J$8:$P$98,7,FALSE)</f>
        <v>1.7165999999999999</v>
      </c>
      <c r="BT12" s="255">
        <f>VLOOKUP(BT10,'Preisindizes Gas 2023 Bas.''21'!$J$8:$P$98,7,FALSE)</f>
        <v>1.6733</v>
      </c>
      <c r="BU12" s="255">
        <f>VLOOKUP(BU10,'Preisindizes Gas 2023 Bas.''21'!$J$8:$P$98,7,FALSE)</f>
        <v>1.6449</v>
      </c>
      <c r="BV12" s="255">
        <f>VLOOKUP(BV10,'Preisindizes Gas 2023 Bas.''21'!$J$8:$P$98,7,FALSE)</f>
        <v>1.6194999999999999</v>
      </c>
      <c r="BW12" s="255">
        <f>VLOOKUP(BW10,'Preisindizes Gas 2023 Bas.''21'!$J$8:$P$98,7,FALSE)</f>
        <v>1.5889</v>
      </c>
      <c r="BX12" s="255">
        <f>VLOOKUP(BX10,'Preisindizes Gas 2023 Bas.''21'!$J$8:$P$98,7,FALSE)</f>
        <v>1.5632999999999999</v>
      </c>
      <c r="BY12" s="255">
        <f>VLOOKUP(BY10,'Preisindizes Gas 2023 Bas.''21'!$J$8:$P$98,7,FALSE)</f>
        <v>1.5089999999999999</v>
      </c>
      <c r="BZ12" s="255">
        <f>VLOOKUP(BZ10,'Preisindizes Gas 2023 Bas.''21'!$J$8:$P$98,7,FALSE)</f>
        <v>1.427</v>
      </c>
      <c r="CA12" s="255">
        <f>VLOOKUP(CA10,'Preisindizes Gas 2023 Bas.''21'!$J$8:$P$98,7,FALSE)</f>
        <v>1.3519000000000001</v>
      </c>
      <c r="CB12" s="255">
        <f>VLOOKUP(CB10,'Preisindizes Gas 2023 Bas.''21'!$J$8:$P$98,7,FALSE)</f>
        <v>1.3208</v>
      </c>
      <c r="CC12" s="255">
        <f>VLOOKUP(CC10,'Preisindizes Gas 2023 Bas.''21'!$J$8:$P$98,7,FALSE)</f>
        <v>1.26</v>
      </c>
      <c r="CD12" s="255">
        <f>VLOOKUP(CD10,'Preisindizes Gas 2023 Bas.''21'!$J$8:$P$98,7,FALSE)</f>
        <v>1.0956999999999999</v>
      </c>
      <c r="CE12" s="255">
        <f>VLOOKUP(CE10,'Preisindizes Gas 2023 Bas.''21'!$J$8:$P$98,7,FALSE)</f>
        <v>1</v>
      </c>
    </row>
    <row r="13" spans="1:83" x14ac:dyDescent="0.6">
      <c r="A13" s="189">
        <v>3</v>
      </c>
      <c r="B13" s="190" t="s">
        <v>170</v>
      </c>
      <c r="D13" s="255">
        <f>IF(ISNA(VLOOKUP(D10,'Preisindizes Gas 2023 Bas.''21'!$R$8:$AD$91,15,FALSE)),0,VLOOKUP(D10,'Preisindizes Gas 2023 Bas.''21'!$R$8:$AD$91,15,FALSE))</f>
        <v>0</v>
      </c>
      <c r="E13" s="255">
        <f>IF(ISNA(VLOOKUP(E10,'Preisindizes Gas 2023 Bas.''21'!$R$8:$AD$91,15,FALSE)),0,VLOOKUP(E10,'Preisindizes Gas 2023 Bas.''21'!$R$8:$AD$91,15,FALSE))</f>
        <v>0</v>
      </c>
      <c r="F13" s="255">
        <f>IF(ISNA(VLOOKUP(F10,'Preisindizes Gas 2023 Bas.''21'!$R$8:$AD$91,15,FALSE)),0,VLOOKUP(F10,'Preisindizes Gas 2023 Bas.''21'!$R$8:$AD$91,15,FALSE))</f>
        <v>0</v>
      </c>
      <c r="G13" s="255">
        <f>IF(ISNA(VLOOKUP(G10,'Preisindizes Gas 2023 Bas.''21'!$R$8:$AD$91,15,FALSE)),0,VLOOKUP(G10,'Preisindizes Gas 2023 Bas.''21'!$R$8:$AD$91,15,FALSE))</f>
        <v>0</v>
      </c>
      <c r="H13" s="255">
        <f>IF(ISNA(VLOOKUP(H10,'Preisindizes Gas 2023 Bas.''21'!$R$8:$AD$91,15,FALSE)),0,VLOOKUP(H10,'Preisindizes Gas 2023 Bas.''21'!$R$8:$AD$91,15,FALSE))</f>
        <v>0</v>
      </c>
      <c r="I13" s="255">
        <f>VLOOKUP(I10,'Preisindizes Gas 2023 Bas.''21'!$R$8:$AD$91,13,FALSE)</f>
        <v>8.9513999999999996</v>
      </c>
      <c r="J13" s="255">
        <f>VLOOKUP(J10,'Preisindizes Gas 2023 Bas.''21'!$R$8:$AD$91,13,FALSE)</f>
        <v>9.0139999999999993</v>
      </c>
      <c r="K13" s="255">
        <f>VLOOKUP(K10,'Preisindizes Gas 2023 Bas.''21'!$R$8:$AD$91,13,FALSE)</f>
        <v>7.5823999999999998</v>
      </c>
      <c r="L13" s="255">
        <f>VLOOKUP(L10,'Preisindizes Gas 2023 Bas.''21'!$R$8:$AD$91,13,FALSE)</f>
        <v>6.1380999999999997</v>
      </c>
      <c r="M13" s="255">
        <f>VLOOKUP(M10,'Preisindizes Gas 2023 Bas.''21'!$R$8:$AD$91,13,FALSE)</f>
        <v>6.0801999999999996</v>
      </c>
      <c r="N13" s="255">
        <f>VLOOKUP(N10,'Preisindizes Gas 2023 Bas.''21'!$R$8:$AD$91,13,FALSE)</f>
        <v>6.1675000000000004</v>
      </c>
      <c r="O13" s="255">
        <f>VLOOKUP(O10,'Preisindizes Gas 2023 Bas.''21'!$R$8:$AD$91,13,FALSE)</f>
        <v>5.9401000000000002</v>
      </c>
      <c r="P13" s="255">
        <f>VLOOKUP(P10,'Preisindizes Gas 2023 Bas.''21'!$R$8:$AD$91,13,FALSE)</f>
        <v>5.7803000000000004</v>
      </c>
      <c r="Q13" s="255">
        <f>VLOOKUP(Q10,'Preisindizes Gas 2023 Bas.''21'!$R$8:$AD$91,13,FALSE)</f>
        <v>5.5084999999999997</v>
      </c>
      <c r="R13" s="255">
        <f>VLOOKUP(R10,'Preisindizes Gas 2023 Bas.''21'!$R$8:$AD$91,13,FALSE)</f>
        <v>5.3933</v>
      </c>
      <c r="S13" s="255">
        <f>VLOOKUP(S10,'Preisindizes Gas 2023 Bas.''21'!$R$8:$AD$91,13,FALSE)</f>
        <v>5.2397999999999998</v>
      </c>
      <c r="T13" s="255">
        <f>VLOOKUP(T10,'Preisindizes Gas 2023 Bas.''21'!$R$8:$AD$91,13,FALSE)</f>
        <v>5.0548999999999999</v>
      </c>
      <c r="U13" s="255">
        <f>VLOOKUP(U10,'Preisindizes Gas 2023 Bas.''21'!$R$8:$AD$91,13,FALSE)</f>
        <v>4.9198000000000004</v>
      </c>
      <c r="V13" s="255">
        <f>VLOOKUP(V10,'Preisindizes Gas 2023 Bas.''21'!$R$8:$AD$91,13,FALSE)</f>
        <v>4.8097000000000003</v>
      </c>
      <c r="W13" s="255">
        <f>VLOOKUP(W10,'Preisindizes Gas 2023 Bas.''21'!$R$8:$AD$91,13,FALSE)</f>
        <v>4.7215999999999996</v>
      </c>
      <c r="X13" s="255">
        <f>VLOOKUP(X10,'Preisindizes Gas 2023 Bas.''21'!$R$8:$AD$91,13,FALSE)</f>
        <v>4.6872999999999996</v>
      </c>
      <c r="Y13" s="255">
        <f>VLOOKUP(Y10,'Preisindizes Gas 2023 Bas.''21'!$R$8:$AD$91,13,FALSE)</f>
        <v>4.7565</v>
      </c>
      <c r="Z13" s="255">
        <f>VLOOKUP(Z10,'Preisindizes Gas 2023 Bas.''21'!$R$8:$AD$91,13,FALSE)</f>
        <v>4.7389999999999999</v>
      </c>
      <c r="AA13" s="255">
        <f>VLOOKUP(AA10,'Preisindizes Gas 2023 Bas.''21'!$R$8:$AD$91,13,FALSE)</f>
        <v>5.0156000000000001</v>
      </c>
      <c r="AB13" s="255">
        <f>VLOOKUP(AB10,'Preisindizes Gas 2023 Bas.''21'!$R$8:$AD$91,13,FALSE)</f>
        <v>4.9010999999999996</v>
      </c>
      <c r="AC13" s="255">
        <f>VLOOKUP(AC10,'Preisindizes Gas 2023 Bas.''21'!$R$8:$AD$91,13,FALSE)</f>
        <v>4.7043999999999997</v>
      </c>
      <c r="AD13" s="255">
        <f>VLOOKUP(AD10,'Preisindizes Gas 2023 Bas.''21'!$R$8:$AD$91,13,FALSE)</f>
        <v>4.1986999999999997</v>
      </c>
      <c r="AE13" s="255">
        <f>VLOOKUP(AE10,'Preisindizes Gas 2023 Bas.''21'!$R$8:$AD$91,13,FALSE)</f>
        <v>3.9906999999999999</v>
      </c>
      <c r="AF13" s="255">
        <f>VLOOKUP(AF10,'Preisindizes Gas 2023 Bas.''21'!$R$8:$AD$91,13,FALSE)</f>
        <v>3.9178999999999999</v>
      </c>
      <c r="AG13" s="255">
        <f>VLOOKUP(AG10,'Preisindizes Gas 2023 Bas.''21'!$R$8:$AD$91,13,FALSE)</f>
        <v>3.6934</v>
      </c>
      <c r="AH13" s="255">
        <f>VLOOKUP(AH10,'Preisindizes Gas 2023 Bas.''21'!$R$8:$AD$91,13,FALSE)</f>
        <v>3.3654999999999999</v>
      </c>
      <c r="AI13" s="255">
        <f>VLOOKUP(AI10,'Preisindizes Gas 2023 Bas.''21'!$R$8:$AD$91,13,FALSE)</f>
        <v>3.3832</v>
      </c>
      <c r="AJ13" s="255">
        <f>VLOOKUP(AJ10,'Preisindizes Gas 2023 Bas.''21'!$R$8:$AD$91,13,FALSE)</f>
        <v>3.3050999999999999</v>
      </c>
      <c r="AK13" s="255">
        <f>VLOOKUP(AK10,'Preisindizes Gas 2023 Bas.''21'!$R$8:$AD$91,13,FALSE)</f>
        <v>3.2799</v>
      </c>
      <c r="AL13" s="255">
        <f>VLOOKUP(AL10,'Preisindizes Gas 2023 Bas.''21'!$R$8:$AD$91,13,FALSE)</f>
        <v>3.1438999999999999</v>
      </c>
      <c r="AM13" s="255">
        <f>VLOOKUP(AM10,'Preisindizes Gas 2023 Bas.''21'!$R$8:$AD$91,13,FALSE)</f>
        <v>2.9563999999999999</v>
      </c>
      <c r="AN13" s="255">
        <f>VLOOKUP(AN10,'Preisindizes Gas 2023 Bas.''21'!$R$8:$AD$91,13,FALSE)</f>
        <v>2.7660999999999998</v>
      </c>
      <c r="AO13" s="255">
        <f>VLOOKUP(AO10,'Preisindizes Gas 2023 Bas.''21'!$R$8:$AD$91,13,FALSE)</f>
        <v>2.7023000000000001</v>
      </c>
      <c r="AP13" s="255">
        <f>VLOOKUP(AP10,'Preisindizes Gas 2023 Bas.''21'!$R$8:$AD$91,13,FALSE)</f>
        <v>2.5935999999999999</v>
      </c>
      <c r="AQ13" s="255">
        <f>VLOOKUP(AQ10,'Preisindizes Gas 2023 Bas.''21'!$R$8:$AD$91,13,FALSE)</f>
        <v>2.6414</v>
      </c>
      <c r="AR13" s="255">
        <f>VLOOKUP(AR10,'Preisindizes Gas 2023 Bas.''21'!$R$8:$AD$91,13,FALSE)</f>
        <v>2.6040000000000001</v>
      </c>
      <c r="AS13" s="255">
        <f>VLOOKUP(AS10,'Preisindizes Gas 2023 Bas.''21'!$R$8:$AD$91,13,FALSE)</f>
        <v>2.5324</v>
      </c>
      <c r="AT13" s="255">
        <f>VLOOKUP(AT10,'Preisindizes Gas 2023 Bas.''21'!$R$8:$AD$91,13,FALSE)</f>
        <v>2.4788000000000001</v>
      </c>
      <c r="AU13" s="255">
        <f>VLOOKUP(AU10,'Preisindizes Gas 2023 Bas.''21'!$R$8:$AD$91,13,FALSE)</f>
        <v>2.5028999999999999</v>
      </c>
      <c r="AV13" s="255">
        <f>VLOOKUP(AV10,'Preisindizes Gas 2023 Bas.''21'!$R$8:$AD$91,13,FALSE)</f>
        <v>2.4645999999999999</v>
      </c>
      <c r="AW13" s="255">
        <f>VLOOKUP(AW10,'Preisindizes Gas 2023 Bas.''21'!$R$8:$AD$91,13,FALSE)</f>
        <v>2.3782000000000001</v>
      </c>
      <c r="AX13" s="255">
        <f>VLOOKUP(AX10,'Preisindizes Gas 2023 Bas.''21'!$R$8:$AD$91,13,FALSE)</f>
        <v>2.2734000000000001</v>
      </c>
      <c r="AY13" s="255">
        <f>VLOOKUP(AY10,'Preisindizes Gas 2023 Bas.''21'!$R$8:$AD$91,13,FALSE)</f>
        <v>2.1846999999999999</v>
      </c>
      <c r="AZ13" s="255">
        <f>VLOOKUP(AZ10,'Preisindizes Gas 2023 Bas.''21'!$R$8:$AD$91,13,FALSE)</f>
        <v>2.1027999999999998</v>
      </c>
      <c r="BA13" s="255">
        <f>VLOOKUP(BA10,'Preisindizes Gas 2023 Bas.''21'!$R$8:$AD$91,13,FALSE)</f>
        <v>2.1341000000000001</v>
      </c>
      <c r="BB13" s="255">
        <f>VLOOKUP(BB10,'Preisindizes Gas 2023 Bas.''21'!$R$8:$AD$91,13,FALSE)</f>
        <v>2.1131000000000002</v>
      </c>
      <c r="BC13" s="255">
        <f>VLOOKUP(BC10,'Preisindizes Gas 2023 Bas.''21'!$R$8:$AD$91,13,FALSE)</f>
        <v>2.0299</v>
      </c>
      <c r="BD13" s="255">
        <f>VLOOKUP(BD10,'Preisindizes Gas 2023 Bas.''21'!$R$8:$AD$91,13,FALSE)</f>
        <v>2.0756999999999999</v>
      </c>
      <c r="BE13" s="255">
        <f>VLOOKUP(BE10,'Preisindizes Gas 2023 Bas.''21'!$R$8:$AD$91,13,FALSE)</f>
        <v>2.1027999999999998</v>
      </c>
      <c r="BF13" s="255">
        <f>VLOOKUP(BF10,'Preisindizes Gas 2023 Bas.''21'!$R$8:$AD$91,13,FALSE)</f>
        <v>2.1131000000000002</v>
      </c>
      <c r="BG13" s="255">
        <f>VLOOKUP(BG10,'Preisindizes Gas 2023 Bas.''21'!$R$8:$AD$91,13,FALSE)</f>
        <v>2.1448</v>
      </c>
      <c r="BH13" s="255">
        <f>VLOOKUP(BH10,'Preisindizes Gas 2023 Bas.''21'!$R$8:$AD$91,13,FALSE)</f>
        <v>2.0891000000000002</v>
      </c>
      <c r="BI13" s="255">
        <f>VLOOKUP(BI10,'Preisindizes Gas 2023 Bas.''21'!$R$8:$AD$91,13,FALSE)</f>
        <v>2.0590999999999999</v>
      </c>
      <c r="BJ13" s="255">
        <f>VLOOKUP(BJ10,'Preisindizes Gas 2023 Bas.''21'!$R$8:$AD$91,13,FALSE)</f>
        <v>2.0623999999999998</v>
      </c>
      <c r="BK13" s="255">
        <f>VLOOKUP(BK10,'Preisindizes Gas 2023 Bas.''21'!$R$8:$AD$91,13,FALSE)</f>
        <v>2.0459999999999998</v>
      </c>
      <c r="BL13" s="255">
        <f>VLOOKUP(BL10,'Preisindizes Gas 2023 Bas.''21'!$R$8:$AD$91,13,FALSE)</f>
        <v>1.9413</v>
      </c>
      <c r="BM13" s="255">
        <f>VLOOKUP(BM10,'Preisindizes Gas 2023 Bas.''21'!$R$8:$AD$91,13,FALSE)</f>
        <v>1.8441000000000001</v>
      </c>
      <c r="BN13" s="255">
        <f>VLOOKUP(BN10,'Preisindizes Gas 2023 Bas.''21'!$R$8:$AD$91,13,FALSE)</f>
        <v>1.8028</v>
      </c>
      <c r="BO13" s="255">
        <f>VLOOKUP(BO10,'Preisindizes Gas 2023 Bas.''21'!$R$8:$AD$91,13,FALSE)</f>
        <v>1.6960999999999999</v>
      </c>
      <c r="BP13" s="255">
        <f>VLOOKUP(BP10,'Preisindizes Gas 2023 Bas.''21'!$R$8:$AD$91,13,FALSE)</f>
        <v>1.6113</v>
      </c>
      <c r="BQ13" s="255">
        <f>VLOOKUP(BQ10,'Preisindizes Gas 2023 Bas.''21'!$R$8:$AD$91,13,FALSE)</f>
        <v>1.6697</v>
      </c>
      <c r="BR13" s="255">
        <f>VLOOKUP(BR10,'Preisindizes Gas 2023 Bas.''21'!$R$8:$AD$91,13,FALSE)</f>
        <v>1.6783999999999999</v>
      </c>
      <c r="BS13" s="255">
        <f>VLOOKUP(BS10,'Preisindizes Gas 2023 Bas.''21'!$R$8:$AD$91,13,FALSE)</f>
        <v>1.5992999999999999</v>
      </c>
      <c r="BT13" s="255">
        <f>VLOOKUP(BT10,'Preisindizes Gas 2023 Bas.''21'!$R$8:$AD$91,13,FALSE)</f>
        <v>1.5739000000000001</v>
      </c>
      <c r="BU13" s="255">
        <f>VLOOKUP(BU10,'Preisindizes Gas 2023 Bas.''21'!$R$8:$AD$91,13,FALSE)</f>
        <v>1.5893999999999999</v>
      </c>
      <c r="BV13" s="255">
        <f>VLOOKUP(BV10,'Preisindizes Gas 2023 Bas.''21'!$R$8:$AD$91,13,FALSE)</f>
        <v>1.5834999999999999</v>
      </c>
      <c r="BW13" s="255">
        <f>VLOOKUP(BW10,'Preisindizes Gas 2023 Bas.''21'!$R$8:$AD$91,13,FALSE)</f>
        <v>1.5834999999999999</v>
      </c>
      <c r="BX13" s="255">
        <f>VLOOKUP(BX10,'Preisindizes Gas 2023 Bas.''21'!$R$8:$AD$91,13,FALSE)</f>
        <v>1.5952999999999999</v>
      </c>
      <c r="BY13" s="255">
        <f>VLOOKUP(BY10,'Preisindizes Gas 2023 Bas.''21'!$R$8:$AD$91,13,FALSE)</f>
        <v>1.5146999999999999</v>
      </c>
      <c r="BZ13" s="255">
        <f>VLOOKUP(BZ10,'Preisindizes Gas 2023 Bas.''21'!$R$8:$AD$91,13,FALSE)</f>
        <v>1.4242999999999999</v>
      </c>
      <c r="CA13" s="255">
        <f>VLOOKUP(CA10,'Preisindizes Gas 2023 Bas.''21'!$R$8:$AD$91,13,FALSE)</f>
        <v>1.3786</v>
      </c>
      <c r="CB13" s="255">
        <f>VLOOKUP(CB10,'Preisindizes Gas 2023 Bas.''21'!$R$8:$AD$91,13,FALSE)</f>
        <v>1.3771</v>
      </c>
      <c r="CC13" s="255">
        <f>VLOOKUP(CC10,'Preisindizes Gas 2023 Bas.''21'!$R$8:$AD$91,13,FALSE)</f>
        <v>1.2889999999999999</v>
      </c>
      <c r="CD13" s="255">
        <f>VLOOKUP(CD10,'Preisindizes Gas 2023 Bas.''21'!$R$8:$AD$91,13,FALSE)</f>
        <v>1.0724</v>
      </c>
      <c r="CE13" s="255">
        <f>VLOOKUP(CE10,'Preisindizes Gas 2023 Bas.''21'!$R$8:$AD$91,13,FALSE)</f>
        <v>1</v>
      </c>
    </row>
    <row r="14" spans="1:83" x14ac:dyDescent="0.6">
      <c r="A14" s="189">
        <v>4</v>
      </c>
      <c r="B14" s="190" t="s">
        <v>171</v>
      </c>
      <c r="D14" s="255">
        <f>IF(ISNA(VLOOKUP(D10,'Preisindizes Gas 2023 Bas.''21'!$AF$8:$AJ$91,5,FALSE)),0,VLOOKUP(D10,'Preisindizes Gas 2023 Bas.''21'!$AF$8:$AJ$91,5,FALSE))</f>
        <v>0</v>
      </c>
      <c r="E14" s="255">
        <f>IF(ISNA(VLOOKUP(E10,'Preisindizes Gas 2023 Bas.''21'!$AF$8:$AJ$91,5,FALSE)),0,VLOOKUP(E10,'Preisindizes Gas 2023 Bas.''21'!$AF$8:$AJ$91,5,FALSE))</f>
        <v>0</v>
      </c>
      <c r="F14" s="255">
        <f>IF(ISNA(VLOOKUP(F10,'Preisindizes Gas 2023 Bas.''21'!$AF$8:$AJ$91,5,FALSE)),0,VLOOKUP(F10,'Preisindizes Gas 2023 Bas.''21'!$AF$8:$AJ$91,5,FALSE))</f>
        <v>0</v>
      </c>
      <c r="G14" s="255">
        <f>IF(ISNA(VLOOKUP(G10,'Preisindizes Gas 2023 Bas.''21'!$AF$8:$AJ$91,5,FALSE)),0,VLOOKUP(G10,'Preisindizes Gas 2023 Bas.''21'!$AF$8:$AJ$91,5,FALSE))</f>
        <v>0</v>
      </c>
      <c r="H14" s="255">
        <f>IF(ISNA(VLOOKUP(H10,'Preisindizes Gas 2023 Bas.''21'!$AF$8:$AJ$91,5,FALSE)),0,VLOOKUP(H10,'Preisindizes Gas 2023 Bas.''21'!$AF$8:$AJ$91,5,FALSE))</f>
        <v>0</v>
      </c>
      <c r="I14" s="255">
        <f>VLOOKUP(I10,'Preisindizes Gas 2023 Bas.''21'!$AF$8:$AJ$91,5,FALSE)</f>
        <v>5.3224</v>
      </c>
      <c r="J14" s="255">
        <f>VLOOKUP(J10,'Preisindizes Gas 2023 Bas.''21'!$AF$8:$AJ$91,5,FALSE)</f>
        <v>5.4561000000000002</v>
      </c>
      <c r="K14" s="255">
        <f>VLOOKUP(K10,'Preisindizes Gas 2023 Bas.''21'!$AF$8:$AJ$91,5,FALSE)</f>
        <v>4.6241000000000003</v>
      </c>
      <c r="L14" s="255">
        <f>VLOOKUP(L10,'Preisindizes Gas 2023 Bas.''21'!$AF$8:$AJ$91,5,FALSE)</f>
        <v>4.4965999999999999</v>
      </c>
      <c r="M14" s="255">
        <f>VLOOKUP(M10,'Preisindizes Gas 2023 Bas.''21'!$AF$8:$AJ$91,5,FALSE)</f>
        <v>4.6241000000000003</v>
      </c>
      <c r="N14" s="255">
        <f>VLOOKUP(N10,'Preisindizes Gas 2023 Bas.''21'!$AF$8:$AJ$91,5,FALSE)</f>
        <v>4.7076000000000002</v>
      </c>
      <c r="O14" s="255">
        <f>VLOOKUP(O10,'Preisindizes Gas 2023 Bas.''21'!$AF$8:$AJ$91,5,FALSE)</f>
        <v>4.6241000000000003</v>
      </c>
      <c r="P14" s="255">
        <f>VLOOKUP(P10,'Preisindizes Gas 2023 Bas.''21'!$AF$8:$AJ$91,5,FALSE)</f>
        <v>4.5278</v>
      </c>
      <c r="Q14" s="255">
        <f>VLOOKUP(Q10,'Preisindizes Gas 2023 Bas.''21'!$AF$8:$AJ$91,5,FALSE)</f>
        <v>4.4504999999999999</v>
      </c>
      <c r="R14" s="255">
        <f>VLOOKUP(R10,'Preisindizes Gas 2023 Bas.''21'!$AF$8:$AJ$91,5,FALSE)</f>
        <v>4.4810999999999996</v>
      </c>
      <c r="S14" s="255">
        <f>VLOOKUP(S10,'Preisindizes Gas 2023 Bas.''21'!$AF$8:$AJ$91,5,FALSE)</f>
        <v>4.4965999999999999</v>
      </c>
      <c r="T14" s="255">
        <f>VLOOKUP(T10,'Preisindizes Gas 2023 Bas.''21'!$AF$8:$AJ$91,5,FALSE)</f>
        <v>4.4504999999999999</v>
      </c>
      <c r="U14" s="255">
        <f>VLOOKUP(U10,'Preisindizes Gas 2023 Bas.''21'!$AF$8:$AJ$91,5,FALSE)</f>
        <v>4.3906000000000001</v>
      </c>
      <c r="V14" s="255">
        <f>VLOOKUP(V10,'Preisindizes Gas 2023 Bas.''21'!$AF$8:$AJ$91,5,FALSE)</f>
        <v>4.3757999999999999</v>
      </c>
      <c r="W14" s="255">
        <f>VLOOKUP(W10,'Preisindizes Gas 2023 Bas.''21'!$AF$8:$AJ$91,5,FALSE)</f>
        <v>4.3467000000000002</v>
      </c>
      <c r="X14" s="255">
        <f>VLOOKUP(X10,'Preisindizes Gas 2023 Bas.''21'!$AF$8:$AJ$91,5,FALSE)</f>
        <v>4.2754000000000003</v>
      </c>
      <c r="Y14" s="255">
        <f>VLOOKUP(Y10,'Preisindizes Gas 2023 Bas.''21'!$AF$8:$AJ$91,5,FALSE)</f>
        <v>4.1661000000000001</v>
      </c>
      <c r="Z14" s="255">
        <f>VLOOKUP(Z10,'Preisindizes Gas 2023 Bas.''21'!$AF$8:$AJ$91,5,FALSE)</f>
        <v>4.1135999999999999</v>
      </c>
      <c r="AA14" s="255">
        <f>VLOOKUP(AA10,'Preisindizes Gas 2023 Bas.''21'!$AF$8:$AJ$91,5,FALSE)</f>
        <v>4.1661000000000001</v>
      </c>
      <c r="AB14" s="255">
        <f>VLOOKUP(AB10,'Preisindizes Gas 2023 Bas.''21'!$AF$8:$AJ$91,5,FALSE)</f>
        <v>4.1661000000000001</v>
      </c>
      <c r="AC14" s="255">
        <f>VLOOKUP(AC10,'Preisindizes Gas 2023 Bas.''21'!$AF$8:$AJ$91,5,FALSE)</f>
        <v>4.1006</v>
      </c>
      <c r="AD14" s="255">
        <f>VLOOKUP(AD10,'Preisindizes Gas 2023 Bas.''21'!$AF$8:$AJ$91,5,FALSE)</f>
        <v>3.9041999999999999</v>
      </c>
      <c r="AE14" s="255">
        <f>VLOOKUP(AE10,'Preisindizes Gas 2023 Bas.''21'!$AF$8:$AJ$91,5,FALSE)</f>
        <v>3.7578999999999998</v>
      </c>
      <c r="AF14" s="255">
        <f>VLOOKUP(AF10,'Preisindizes Gas 2023 Bas.''21'!$AF$8:$AJ$91,5,FALSE)</f>
        <v>3.6425000000000001</v>
      </c>
      <c r="AG14" s="255">
        <f>VLOOKUP(AG10,'Preisindizes Gas 2023 Bas.''21'!$AF$8:$AJ$91,5,FALSE)</f>
        <v>3.4316</v>
      </c>
      <c r="AH14" s="255">
        <f>VLOOKUP(AH10,'Preisindizes Gas 2023 Bas.''21'!$AF$8:$AJ$91,5,FALSE)</f>
        <v>3.0185</v>
      </c>
      <c r="AI14" s="255">
        <f>VLOOKUP(AI10,'Preisindizes Gas 2023 Bas.''21'!$AF$8:$AJ$91,5,FALSE)</f>
        <v>2.8914</v>
      </c>
      <c r="AJ14" s="255">
        <f>VLOOKUP(AJ10,'Preisindizes Gas 2023 Bas.''21'!$AF$8:$AJ$91,5,FALSE)</f>
        <v>2.7863000000000002</v>
      </c>
      <c r="AK14" s="255">
        <f>VLOOKUP(AK10,'Preisindizes Gas 2023 Bas.''21'!$AF$8:$AJ$91,5,FALSE)</f>
        <v>2.7109999999999999</v>
      </c>
      <c r="AL14" s="255">
        <f>VLOOKUP(AL10,'Preisindizes Gas 2023 Bas.''21'!$AF$8:$AJ$91,5,FALSE)</f>
        <v>2.6776</v>
      </c>
      <c r="AM14" s="255">
        <f>VLOOKUP(AM10,'Preisindizes Gas 2023 Bas.''21'!$AF$8:$AJ$91,5,FALSE)</f>
        <v>2.5821999999999998</v>
      </c>
      <c r="AN14" s="255">
        <f>VLOOKUP(AN10,'Preisindizes Gas 2023 Bas.''21'!$AF$8:$AJ$91,5,FALSE)</f>
        <v>2.4238</v>
      </c>
      <c r="AO14" s="255">
        <f>VLOOKUP(AO10,'Preisindizes Gas 2023 Bas.''21'!$AF$8:$AJ$91,5,FALSE)</f>
        <v>2.2717999999999998</v>
      </c>
      <c r="AP14" s="255">
        <f>VLOOKUP(AP10,'Preisindizes Gas 2023 Bas.''21'!$AF$8:$AJ$91,5,FALSE)</f>
        <v>2.1377000000000002</v>
      </c>
      <c r="AQ14" s="255">
        <f>VLOOKUP(AQ10,'Preisindizes Gas 2023 Bas.''21'!$AF$8:$AJ$91,5,FALSE)</f>
        <v>2.0998000000000001</v>
      </c>
      <c r="AR14" s="255">
        <f>VLOOKUP(AR10,'Preisindizes Gas 2023 Bas.''21'!$AF$8:$AJ$91,5,FALSE)</f>
        <v>2.0407000000000002</v>
      </c>
      <c r="AS14" s="255">
        <f>VLOOKUP(AS10,'Preisindizes Gas 2023 Bas.''21'!$AF$8:$AJ$91,5,FALSE)</f>
        <v>1.9968999999999999</v>
      </c>
      <c r="AT14" s="255">
        <f>VLOOKUP(AT10,'Preisindizes Gas 2023 Bas.''21'!$AF$8:$AJ$91,5,FALSE)</f>
        <v>2.0123000000000002</v>
      </c>
      <c r="AU14" s="255">
        <f>VLOOKUP(AU10,'Preisindizes Gas 2023 Bas.''21'!$AF$8:$AJ$91,5,FALSE)</f>
        <v>2.06</v>
      </c>
      <c r="AV14" s="255">
        <f>VLOOKUP(AV10,'Preisindizes Gas 2023 Bas.''21'!$AF$8:$AJ$91,5,FALSE)</f>
        <v>2.0312000000000001</v>
      </c>
      <c r="AW14" s="255">
        <f>VLOOKUP(AW10,'Preisindizes Gas 2023 Bas.''21'!$AF$8:$AJ$91,5,FALSE)</f>
        <v>1.9787999999999999</v>
      </c>
      <c r="AX14" s="255">
        <f>VLOOKUP(AX10,'Preisindizes Gas 2023 Bas.''21'!$AF$8:$AJ$91,5,FALSE)</f>
        <v>1.9492</v>
      </c>
      <c r="AY14" s="255">
        <f>VLOOKUP(AY10,'Preisindizes Gas 2023 Bas.''21'!$AF$8:$AJ$91,5,FALSE)</f>
        <v>1.9064000000000001</v>
      </c>
      <c r="AZ14" s="255">
        <f>VLOOKUP(AZ10,'Preisindizes Gas 2023 Bas.''21'!$AF$8:$AJ$91,5,FALSE)</f>
        <v>1.879</v>
      </c>
      <c r="BA14" s="255">
        <f>VLOOKUP(BA10,'Preisindizes Gas 2023 Bas.''21'!$AF$8:$AJ$91,5,FALSE)</f>
        <v>1.879</v>
      </c>
      <c r="BB14" s="255">
        <f>VLOOKUP(BB10,'Preisindizes Gas 2023 Bas.''21'!$AF$8:$AJ$91,5,FALSE)</f>
        <v>1.8735999999999999</v>
      </c>
      <c r="BC14" s="255">
        <f>VLOOKUP(BC10,'Preisindizes Gas 2023 Bas.''21'!$AF$8:$AJ$91,5,FALSE)</f>
        <v>1.8391999999999999</v>
      </c>
      <c r="BD14" s="255">
        <f>VLOOKUP(BD10,'Preisindizes Gas 2023 Bas.''21'!$AF$8:$AJ$91,5,FALSE)</f>
        <v>1.8709</v>
      </c>
      <c r="BE14" s="255">
        <f>VLOOKUP(BE10,'Preisindizes Gas 2023 Bas.''21'!$AF$8:$AJ$91,5,FALSE)</f>
        <v>1.8495999999999999</v>
      </c>
      <c r="BF14" s="255">
        <f>VLOOKUP(BF10,'Preisindizes Gas 2023 Bas.''21'!$AF$8:$AJ$91,5,FALSE)</f>
        <v>1.8495999999999999</v>
      </c>
      <c r="BG14" s="255">
        <f>VLOOKUP(BG10,'Preisindizes Gas 2023 Bas.''21'!$AF$8:$AJ$91,5,FALSE)</f>
        <v>1.879</v>
      </c>
      <c r="BH14" s="255">
        <f>VLOOKUP(BH10,'Preisindizes Gas 2023 Bas.''21'!$AF$8:$AJ$91,5,FALSE)</f>
        <v>1.8444</v>
      </c>
      <c r="BI14" s="255">
        <f>VLOOKUP(BI10,'Preisindizes Gas 2023 Bas.''21'!$AF$8:$AJ$91,5,FALSE)</f>
        <v>1.7863</v>
      </c>
      <c r="BJ14" s="255">
        <f>VLOOKUP(BJ10,'Preisindizes Gas 2023 Bas.''21'!$AF$8:$AJ$91,5,FALSE)</f>
        <v>1.7961</v>
      </c>
      <c r="BK14" s="255">
        <f>VLOOKUP(BK10,'Preisindizes Gas 2023 Bas.''21'!$AF$8:$AJ$91,5,FALSE)</f>
        <v>1.7693000000000001</v>
      </c>
      <c r="BL14" s="255">
        <f>VLOOKUP(BL10,'Preisindizes Gas 2023 Bas.''21'!$AF$8:$AJ$91,5,FALSE)</f>
        <v>1.7456</v>
      </c>
      <c r="BM14" s="255">
        <f>VLOOKUP(BM10,'Preisindizes Gas 2023 Bas.''21'!$AF$8:$AJ$91,5,FALSE)</f>
        <v>1.6803999999999999</v>
      </c>
      <c r="BN14" s="255">
        <f>VLOOKUP(BN10,'Preisindizes Gas 2023 Bas.''21'!$AF$8:$AJ$91,5,FALSE)</f>
        <v>1.5961000000000001</v>
      </c>
      <c r="BO14" s="255">
        <f>VLOOKUP(BO10,'Preisindizes Gas 2023 Bas.''21'!$AF$8:$AJ$91,5,FALSE)</f>
        <v>1.5768</v>
      </c>
      <c r="BP14" s="255">
        <f>VLOOKUP(BP10,'Preisindizes Gas 2023 Bas.''21'!$AF$8:$AJ$91,5,FALSE)</f>
        <v>1.5005999999999999</v>
      </c>
      <c r="BQ14" s="255">
        <f>VLOOKUP(BQ10,'Preisindizes Gas 2023 Bas.''21'!$AF$8:$AJ$91,5,FALSE)</f>
        <v>1.5524</v>
      </c>
      <c r="BR14" s="255">
        <f>VLOOKUP(BR10,'Preisindizes Gas 2023 Bas.''21'!$AF$8:$AJ$91,5,FALSE)</f>
        <v>1.5396000000000001</v>
      </c>
      <c r="BS14" s="255">
        <f>VLOOKUP(BS10,'Preisindizes Gas 2023 Bas.''21'!$AF$8:$AJ$91,5,FALSE)</f>
        <v>1.4684999999999999</v>
      </c>
      <c r="BT14" s="255">
        <f>VLOOKUP(BT10,'Preisindizes Gas 2023 Bas.''21'!$AF$8:$AJ$91,5,FALSE)</f>
        <v>1.4489000000000001</v>
      </c>
      <c r="BU14" s="255">
        <f>VLOOKUP(BU10,'Preisindizes Gas 2023 Bas.''21'!$AF$8:$AJ$91,5,FALSE)</f>
        <v>1.4473</v>
      </c>
      <c r="BV14" s="255">
        <f>VLOOKUP(BV10,'Preisindizes Gas 2023 Bas.''21'!$AF$8:$AJ$91,5,FALSE)</f>
        <v>1.4570000000000001</v>
      </c>
      <c r="BW14" s="255">
        <f>VLOOKUP(BW10,'Preisindizes Gas 2023 Bas.''21'!$AF$8:$AJ$91,5,FALSE)</f>
        <v>1.4767999999999999</v>
      </c>
      <c r="BX14" s="255">
        <f>VLOOKUP(BX10,'Preisindizes Gas 2023 Bas.''21'!$AF$8:$AJ$91,5,FALSE)</f>
        <v>1.4971000000000001</v>
      </c>
      <c r="BY14" s="255">
        <f>VLOOKUP(BY10,'Preisindizes Gas 2023 Bas.''21'!$AF$8:$AJ$91,5,FALSE)</f>
        <v>1.4601999999999999</v>
      </c>
      <c r="BZ14" s="255">
        <f>VLOOKUP(BZ10,'Preisindizes Gas 2023 Bas.''21'!$AF$8:$AJ$91,5,FALSE)</f>
        <v>1.4267000000000001</v>
      </c>
      <c r="CA14" s="255">
        <f>VLOOKUP(CA10,'Preisindizes Gas 2023 Bas.''21'!$AF$8:$AJ$91,5,FALSE)</f>
        <v>1.4097</v>
      </c>
      <c r="CB14" s="255">
        <f>VLOOKUP(CB10,'Preisindizes Gas 2023 Bas.''21'!$AF$8:$AJ$91,5,FALSE)</f>
        <v>1.4158999999999999</v>
      </c>
      <c r="CC14" s="255">
        <f>VLOOKUP(CC10,'Preisindizes Gas 2023 Bas.''21'!$AF$8:$AJ$91,5,FALSE)</f>
        <v>1.304</v>
      </c>
      <c r="CD14" s="255">
        <f>VLOOKUP(CD10,'Preisindizes Gas 2023 Bas.''21'!$AF$8:$AJ$91,5,FALSE)</f>
        <v>1.0116000000000001</v>
      </c>
      <c r="CE14" s="255">
        <f>VLOOKUP(CE10,'Preisindizes Gas 2023 Bas.''21'!$AF$8:$AJ$91,5,FALSE)</f>
        <v>1</v>
      </c>
    </row>
    <row r="15" spans="1:83" x14ac:dyDescent="0.6">
      <c r="M15" s="1" t="s">
        <v>167</v>
      </c>
    </row>
    <row r="17" spans="2:83" x14ac:dyDescent="0.6">
      <c r="B17" s="33" t="s">
        <v>445</v>
      </c>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1"/>
      <c r="AO17" s="321"/>
      <c r="AP17" s="321"/>
      <c r="AQ17" s="321"/>
      <c r="AR17" s="321"/>
      <c r="AS17" s="321"/>
      <c r="AT17" s="321"/>
      <c r="AU17" s="321"/>
      <c r="AV17" s="321"/>
      <c r="AW17" s="321"/>
      <c r="AX17" s="321"/>
      <c r="AY17" s="321"/>
      <c r="AZ17" s="321"/>
      <c r="BA17" s="321"/>
      <c r="BB17" s="321"/>
      <c r="BC17" s="321"/>
      <c r="BD17" s="321"/>
      <c r="BE17" s="321"/>
      <c r="BF17" s="321"/>
      <c r="BG17" s="321"/>
      <c r="BH17" s="321"/>
      <c r="BI17" s="321"/>
      <c r="BJ17" s="321"/>
      <c r="BK17" s="321"/>
      <c r="BL17" s="321"/>
      <c r="BM17" s="321"/>
      <c r="BN17" s="321"/>
      <c r="BO17" s="321"/>
      <c r="BP17" s="321"/>
      <c r="BQ17" s="321"/>
      <c r="BR17" s="321"/>
      <c r="BS17" s="321"/>
      <c r="BT17" s="321"/>
    </row>
    <row r="18" spans="2:83" x14ac:dyDescent="0.6">
      <c r="B18" s="193">
        <v>2023</v>
      </c>
    </row>
    <row r="19" spans="2:83" hidden="1" outlineLevel="1" x14ac:dyDescent="0.6">
      <c r="B19" s="190" t="s">
        <v>168</v>
      </c>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row>
    <row r="20" spans="2:83" hidden="1" outlineLevel="1" x14ac:dyDescent="0.6">
      <c r="B20" s="190" t="s">
        <v>169</v>
      </c>
      <c r="D20" s="257"/>
      <c r="E20" s="257"/>
      <c r="F20" s="257"/>
      <c r="G20" s="257"/>
      <c r="H20" s="257"/>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row>
    <row r="21" spans="2:83" hidden="1" outlineLevel="1" x14ac:dyDescent="0.6">
      <c r="B21" s="190" t="s">
        <v>170</v>
      </c>
      <c r="D21" s="257"/>
      <c r="E21" s="257"/>
      <c r="F21" s="257"/>
      <c r="G21" s="257"/>
      <c r="H21" s="257"/>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row>
    <row r="22" spans="2:83" hidden="1" outlineLevel="1" x14ac:dyDescent="0.6">
      <c r="B22" s="190" t="s">
        <v>171</v>
      </c>
      <c r="D22" s="257"/>
      <c r="E22" s="257"/>
      <c r="F22" s="257"/>
      <c r="G22" s="257"/>
      <c r="H22" s="257"/>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row>
    <row r="23" spans="2:83" hidden="1" outlineLevel="1" x14ac:dyDescent="0.6">
      <c r="B23" s="33" t="s">
        <v>172</v>
      </c>
    </row>
    <row r="24" spans="2:83" hidden="1" outlineLevel="1" x14ac:dyDescent="0.6">
      <c r="B24" s="190" t="s">
        <v>168</v>
      </c>
      <c r="D24" s="191">
        <f>D11-D19</f>
        <v>24.902000000000001</v>
      </c>
      <c r="E24" s="191">
        <f t="shared" ref="E24:BP27" si="0">E11-E19</f>
        <v>23.962299999999999</v>
      </c>
      <c r="F24" s="191">
        <f t="shared" si="0"/>
        <v>22.2807</v>
      </c>
      <c r="G24" s="191">
        <f t="shared" si="0"/>
        <v>19.2424</v>
      </c>
      <c r="H24" s="191">
        <f t="shared" si="0"/>
        <v>17.6389</v>
      </c>
      <c r="I24" s="191">
        <f t="shared" si="0"/>
        <v>15.4878</v>
      </c>
      <c r="J24" s="191">
        <f t="shared" si="0"/>
        <v>16.2821</v>
      </c>
      <c r="K24" s="191">
        <f t="shared" si="0"/>
        <v>14.1111</v>
      </c>
      <c r="L24" s="191">
        <f t="shared" si="0"/>
        <v>13.229200000000001</v>
      </c>
      <c r="M24" s="191">
        <f t="shared" si="0"/>
        <v>13.655900000000001</v>
      </c>
      <c r="N24" s="191">
        <f>N11-N19</f>
        <v>13.655900000000001</v>
      </c>
      <c r="O24" s="191">
        <f t="shared" si="0"/>
        <v>12.959199999999999</v>
      </c>
      <c r="P24" s="191">
        <f t="shared" si="0"/>
        <v>12.574299999999999</v>
      </c>
      <c r="Q24" s="191">
        <f t="shared" si="0"/>
        <v>12.0952</v>
      </c>
      <c r="R24" s="191">
        <f t="shared" si="0"/>
        <v>11.7593</v>
      </c>
      <c r="S24" s="191">
        <f t="shared" si="0"/>
        <v>11.4414</v>
      </c>
      <c r="T24" s="191">
        <f t="shared" si="0"/>
        <v>10.6723</v>
      </c>
      <c r="U24" s="191">
        <f t="shared" si="0"/>
        <v>10</v>
      </c>
      <c r="V24" s="191">
        <f t="shared" si="0"/>
        <v>9.3382000000000005</v>
      </c>
      <c r="W24" s="191">
        <f t="shared" si="0"/>
        <v>8.8811</v>
      </c>
      <c r="X24" s="191">
        <f t="shared" si="0"/>
        <v>8.5810999999999993</v>
      </c>
      <c r="Y24" s="191">
        <f>Y11-Y19</f>
        <v>8.2468000000000004</v>
      </c>
      <c r="Z24" s="191">
        <f t="shared" si="0"/>
        <v>8.0380000000000003</v>
      </c>
      <c r="AA24" s="191">
        <f t="shared" si="0"/>
        <v>8.4666999999999994</v>
      </c>
      <c r="AB24" s="191">
        <f t="shared" si="0"/>
        <v>8.0380000000000003</v>
      </c>
      <c r="AC24" s="191">
        <f t="shared" si="0"/>
        <v>7.4268999999999998</v>
      </c>
      <c r="AD24" s="191">
        <f t="shared" si="0"/>
        <v>6.2870999999999997</v>
      </c>
      <c r="AE24" s="191">
        <f t="shared" si="0"/>
        <v>5.6696</v>
      </c>
      <c r="AF24" s="191">
        <f t="shared" si="0"/>
        <v>5.4043000000000001</v>
      </c>
      <c r="AG24" s="191">
        <f t="shared" si="0"/>
        <v>5.1003999999999996</v>
      </c>
      <c r="AH24" s="191">
        <f t="shared" si="0"/>
        <v>4.8106</v>
      </c>
      <c r="AI24" s="191">
        <f t="shared" si="0"/>
        <v>4.6863000000000001</v>
      </c>
      <c r="AJ24" s="191">
        <f t="shared" si="0"/>
        <v>4.5195999999999996</v>
      </c>
      <c r="AK24" s="191">
        <f t="shared" si="0"/>
        <v>4.3345000000000002</v>
      </c>
      <c r="AL24" s="191">
        <f t="shared" si="0"/>
        <v>4.1502999999999997</v>
      </c>
      <c r="AM24" s="191">
        <f t="shared" si="0"/>
        <v>3.8601999999999999</v>
      </c>
      <c r="AN24" s="191">
        <f t="shared" si="0"/>
        <v>3.5083000000000002</v>
      </c>
      <c r="AO24" s="191">
        <f t="shared" si="0"/>
        <v>3.3073000000000001</v>
      </c>
      <c r="AP24" s="191">
        <f t="shared" si="0"/>
        <v>3.1749999999999998</v>
      </c>
      <c r="AQ24" s="191">
        <f t="shared" si="0"/>
        <v>3.1204000000000001</v>
      </c>
      <c r="AR24" s="191">
        <f t="shared" si="0"/>
        <v>3.0602</v>
      </c>
      <c r="AS24" s="191">
        <f t="shared" si="0"/>
        <v>3.0383</v>
      </c>
      <c r="AT24" s="191">
        <f t="shared" si="0"/>
        <v>2.9811999999999999</v>
      </c>
      <c r="AU24" s="191">
        <f t="shared" si="0"/>
        <v>2.9127999999999998</v>
      </c>
      <c r="AV24" s="191">
        <f t="shared" si="0"/>
        <v>2.8475000000000001</v>
      </c>
      <c r="AW24" s="191">
        <f t="shared" si="0"/>
        <v>2.7549000000000001</v>
      </c>
      <c r="AX24" s="191">
        <f t="shared" si="0"/>
        <v>2.5971000000000002</v>
      </c>
      <c r="AY24" s="191">
        <f t="shared" si="0"/>
        <v>2.4422999999999999</v>
      </c>
      <c r="AZ24" s="191">
        <f t="shared" si="0"/>
        <v>2.3007</v>
      </c>
      <c r="BA24" s="191">
        <f t="shared" si="0"/>
        <v>2.2242000000000002</v>
      </c>
      <c r="BB24" s="191">
        <f t="shared" si="0"/>
        <v>2.1783999999999999</v>
      </c>
      <c r="BC24" s="191">
        <f t="shared" si="0"/>
        <v>2.1309</v>
      </c>
      <c r="BD24" s="191">
        <f t="shared" si="0"/>
        <v>2.1236999999999999</v>
      </c>
      <c r="BE24" s="191">
        <f t="shared" si="0"/>
        <v>2.1379999999999999</v>
      </c>
      <c r="BF24" s="191">
        <f t="shared" si="0"/>
        <v>2.1488999999999998</v>
      </c>
      <c r="BG24" s="191">
        <f t="shared" si="0"/>
        <v>2.1598999999999999</v>
      </c>
      <c r="BH24" s="191">
        <f t="shared" si="0"/>
        <v>2.1453000000000002</v>
      </c>
      <c r="BI24" s="191">
        <f t="shared" si="0"/>
        <v>2.1379999999999999</v>
      </c>
      <c r="BJ24" s="191">
        <f t="shared" si="0"/>
        <v>2.1309</v>
      </c>
      <c r="BK24" s="191">
        <f t="shared" si="0"/>
        <v>2.1273</v>
      </c>
      <c r="BL24" s="191">
        <f t="shared" si="0"/>
        <v>2.0956999999999999</v>
      </c>
      <c r="BM24" s="191">
        <f t="shared" si="0"/>
        <v>2.0516999999999999</v>
      </c>
      <c r="BN24" s="191">
        <f t="shared" si="0"/>
        <v>2.0063</v>
      </c>
      <c r="BO24" s="191">
        <f t="shared" si="0"/>
        <v>1.9213</v>
      </c>
      <c r="BP24" s="191">
        <f t="shared" si="0"/>
        <v>1.8540000000000001</v>
      </c>
      <c r="BQ24" s="191">
        <f t="shared" ref="BQ24:CD27" si="1">BQ11-BQ19</f>
        <v>1.8326</v>
      </c>
      <c r="BR24" s="191">
        <f t="shared" si="1"/>
        <v>1.8143</v>
      </c>
      <c r="BS24" s="191">
        <f t="shared" si="1"/>
        <v>1.7589999999999999</v>
      </c>
      <c r="BT24" s="191">
        <f t="shared" si="1"/>
        <v>1.7139</v>
      </c>
      <c r="BU24" s="191">
        <f t="shared" si="1"/>
        <v>1.6820999999999999</v>
      </c>
      <c r="BV24" s="191">
        <f t="shared" si="1"/>
        <v>1.6536</v>
      </c>
      <c r="BW24" s="191">
        <f t="shared" si="1"/>
        <v>1.6261000000000001</v>
      </c>
      <c r="BX24" s="191">
        <f t="shared" si="1"/>
        <v>1.5934999999999999</v>
      </c>
      <c r="BY24" s="191">
        <f t="shared" si="1"/>
        <v>1.5412999999999999</v>
      </c>
      <c r="BZ24" s="191">
        <f t="shared" si="1"/>
        <v>1.4750000000000001</v>
      </c>
      <c r="CA24" s="191">
        <f t="shared" si="1"/>
        <v>1.4127000000000001</v>
      </c>
      <c r="CB24" s="191">
        <f t="shared" si="1"/>
        <v>1.3745000000000001</v>
      </c>
      <c r="CC24" s="191">
        <f t="shared" si="1"/>
        <v>1.27</v>
      </c>
      <c r="CD24" s="191">
        <f t="shared" si="1"/>
        <v>1.0835999999999999</v>
      </c>
      <c r="CE24" s="191">
        <f>CE11-CE19</f>
        <v>1</v>
      </c>
    </row>
    <row r="25" spans="2:83" hidden="1" outlineLevel="1" x14ac:dyDescent="0.6">
      <c r="B25" s="190" t="s">
        <v>169</v>
      </c>
      <c r="D25" s="220">
        <f t="shared" ref="D25:AI27" si="2">D12-D20</f>
        <v>0</v>
      </c>
      <c r="E25" s="220">
        <f t="shared" si="2"/>
        <v>0</v>
      </c>
      <c r="F25" s="220">
        <f t="shared" si="2"/>
        <v>0</v>
      </c>
      <c r="G25" s="220">
        <f t="shared" si="2"/>
        <v>0</v>
      </c>
      <c r="H25" s="220">
        <f t="shared" si="2"/>
        <v>0</v>
      </c>
      <c r="I25" s="191">
        <f t="shared" si="2"/>
        <v>10.08</v>
      </c>
      <c r="J25" s="191">
        <f t="shared" si="2"/>
        <v>10.588200000000001</v>
      </c>
      <c r="K25" s="191">
        <f t="shared" si="2"/>
        <v>9.1303999999999998</v>
      </c>
      <c r="L25" s="191">
        <f t="shared" si="2"/>
        <v>8.5714000000000006</v>
      </c>
      <c r="M25" s="191">
        <f t="shared" si="2"/>
        <v>8.8732000000000006</v>
      </c>
      <c r="N25" s="191">
        <f t="shared" si="2"/>
        <v>8.8111999999999995</v>
      </c>
      <c r="O25" s="191">
        <f t="shared" si="2"/>
        <v>8.4</v>
      </c>
      <c r="P25" s="191">
        <f t="shared" si="2"/>
        <v>8.1818000000000008</v>
      </c>
      <c r="Q25" s="191">
        <f t="shared" si="2"/>
        <v>7.875</v>
      </c>
      <c r="R25" s="191">
        <f t="shared" si="2"/>
        <v>7.6364000000000001</v>
      </c>
      <c r="S25" s="191">
        <f t="shared" si="2"/>
        <v>7.0787000000000004</v>
      </c>
      <c r="T25" s="191">
        <f t="shared" si="2"/>
        <v>6.5625</v>
      </c>
      <c r="U25" s="191">
        <f t="shared" si="2"/>
        <v>6.1165000000000003</v>
      </c>
      <c r="V25" s="191">
        <f t="shared" si="2"/>
        <v>5.7534000000000001</v>
      </c>
      <c r="W25" s="191">
        <f t="shared" si="2"/>
        <v>5.4782999999999999</v>
      </c>
      <c r="X25" s="191">
        <f t="shared" si="2"/>
        <v>5.4077000000000002</v>
      </c>
      <c r="Y25" s="191">
        <f t="shared" si="2"/>
        <v>5.5263</v>
      </c>
      <c r="Z25" s="191">
        <f t="shared" si="2"/>
        <v>5.5022000000000002</v>
      </c>
      <c r="AA25" s="191">
        <f t="shared" si="2"/>
        <v>5.7534000000000001</v>
      </c>
      <c r="AB25" s="191">
        <f t="shared" si="2"/>
        <v>5.431</v>
      </c>
      <c r="AC25" s="191">
        <f t="shared" si="2"/>
        <v>5.1852</v>
      </c>
      <c r="AD25" s="191">
        <f t="shared" si="2"/>
        <v>4.4523000000000001</v>
      </c>
      <c r="AE25" s="191">
        <f t="shared" si="2"/>
        <v>4.1041999999999996</v>
      </c>
      <c r="AF25" s="191">
        <f t="shared" si="2"/>
        <v>3.9748000000000001</v>
      </c>
      <c r="AG25" s="191">
        <f t="shared" si="2"/>
        <v>3.8182</v>
      </c>
      <c r="AH25" s="191">
        <f t="shared" si="2"/>
        <v>3.5794999999999999</v>
      </c>
      <c r="AI25" s="191">
        <f t="shared" si="2"/>
        <v>3.5196000000000001</v>
      </c>
      <c r="AJ25" s="191">
        <f t="shared" si="0"/>
        <v>3.4426000000000001</v>
      </c>
      <c r="AK25" s="191">
        <f t="shared" si="0"/>
        <v>3.3332999999999999</v>
      </c>
      <c r="AL25" s="191">
        <f t="shared" si="0"/>
        <v>3.15</v>
      </c>
      <c r="AM25" s="191">
        <f t="shared" si="0"/>
        <v>2.8635999999999999</v>
      </c>
      <c r="AN25" s="191">
        <f t="shared" si="0"/>
        <v>2.5926</v>
      </c>
      <c r="AO25" s="191">
        <f t="shared" si="0"/>
        <v>2.52</v>
      </c>
      <c r="AP25" s="191">
        <f t="shared" si="0"/>
        <v>2.5714000000000001</v>
      </c>
      <c r="AQ25" s="191">
        <f t="shared" si="0"/>
        <v>2.5819999999999999</v>
      </c>
      <c r="AR25" s="191">
        <f t="shared" si="0"/>
        <v>2.5506000000000002</v>
      </c>
      <c r="AS25" s="191">
        <f t="shared" si="0"/>
        <v>2.5455000000000001</v>
      </c>
      <c r="AT25" s="191">
        <f t="shared" si="0"/>
        <v>2.4901</v>
      </c>
      <c r="AU25" s="191">
        <f t="shared" si="0"/>
        <v>2.4466000000000001</v>
      </c>
      <c r="AV25" s="191">
        <f t="shared" si="0"/>
        <v>2.4091999999999998</v>
      </c>
      <c r="AW25" s="191">
        <f t="shared" si="0"/>
        <v>2.3420000000000001</v>
      </c>
      <c r="AX25" s="191">
        <f t="shared" si="0"/>
        <v>2.1913</v>
      </c>
      <c r="AY25" s="191">
        <f t="shared" si="0"/>
        <v>2.0421</v>
      </c>
      <c r="AZ25" s="191">
        <f t="shared" si="0"/>
        <v>1.9177999999999999</v>
      </c>
      <c r="BA25" s="191">
        <f t="shared" si="0"/>
        <v>1.8638999999999999</v>
      </c>
      <c r="BB25" s="191">
        <f t="shared" si="0"/>
        <v>1.8448</v>
      </c>
      <c r="BC25" s="191">
        <f t="shared" si="0"/>
        <v>1.8261000000000001</v>
      </c>
      <c r="BD25" s="191">
        <f t="shared" si="0"/>
        <v>1.8584000000000001</v>
      </c>
      <c r="BE25" s="191">
        <f t="shared" si="0"/>
        <v>1.8918999999999999</v>
      </c>
      <c r="BF25" s="191">
        <f t="shared" si="0"/>
        <v>1.9266000000000001</v>
      </c>
      <c r="BG25" s="191">
        <f t="shared" si="0"/>
        <v>1.9355</v>
      </c>
      <c r="BH25" s="191">
        <f t="shared" si="0"/>
        <v>1.9296</v>
      </c>
      <c r="BI25" s="191">
        <f t="shared" si="0"/>
        <v>1.9355</v>
      </c>
      <c r="BJ25" s="191">
        <f t="shared" si="0"/>
        <v>1.9384999999999999</v>
      </c>
      <c r="BK25" s="191">
        <f t="shared" si="0"/>
        <v>1.9474</v>
      </c>
      <c r="BL25" s="191">
        <f t="shared" si="0"/>
        <v>1.9474</v>
      </c>
      <c r="BM25" s="191">
        <f t="shared" si="0"/>
        <v>1.9443999999999999</v>
      </c>
      <c r="BN25" s="191">
        <f t="shared" si="0"/>
        <v>1.8976</v>
      </c>
      <c r="BO25" s="191">
        <f t="shared" si="0"/>
        <v>1.8421000000000001</v>
      </c>
      <c r="BP25" s="191">
        <f t="shared" si="0"/>
        <v>1.7871999999999999</v>
      </c>
      <c r="BQ25" s="191">
        <f t="shared" si="1"/>
        <v>1.7573000000000001</v>
      </c>
      <c r="BR25" s="191">
        <f t="shared" si="1"/>
        <v>1.75</v>
      </c>
      <c r="BS25" s="191">
        <f t="shared" si="1"/>
        <v>1.7165999999999999</v>
      </c>
      <c r="BT25" s="191">
        <f t="shared" si="1"/>
        <v>1.6733</v>
      </c>
      <c r="BU25" s="191">
        <f t="shared" si="1"/>
        <v>1.6449</v>
      </c>
      <c r="BV25" s="191">
        <f t="shared" si="1"/>
        <v>1.6194999999999999</v>
      </c>
      <c r="BW25" s="191">
        <f t="shared" si="1"/>
        <v>1.5889</v>
      </c>
      <c r="BX25" s="191">
        <f>BX12-BX20</f>
        <v>1.5632999999999999</v>
      </c>
      <c r="BY25" s="191">
        <f t="shared" si="1"/>
        <v>1.5089999999999999</v>
      </c>
      <c r="BZ25" s="191">
        <f t="shared" si="1"/>
        <v>1.427</v>
      </c>
      <c r="CA25" s="191">
        <f t="shared" si="1"/>
        <v>1.3519000000000001</v>
      </c>
      <c r="CB25" s="191">
        <f t="shared" si="1"/>
        <v>1.3208</v>
      </c>
      <c r="CC25" s="191">
        <f t="shared" si="1"/>
        <v>1.26</v>
      </c>
      <c r="CD25" s="191">
        <f t="shared" si="1"/>
        <v>1.0956999999999999</v>
      </c>
      <c r="CE25" s="191">
        <f>CE12-CE20</f>
        <v>1</v>
      </c>
    </row>
    <row r="26" spans="2:83" hidden="1" outlineLevel="1" x14ac:dyDescent="0.6">
      <c r="B26" s="190" t="s">
        <v>170</v>
      </c>
      <c r="D26" s="191">
        <f t="shared" si="2"/>
        <v>0</v>
      </c>
      <c r="E26" s="191">
        <f t="shared" si="2"/>
        <v>0</v>
      </c>
      <c r="F26" s="191">
        <f t="shared" si="2"/>
        <v>0</v>
      </c>
      <c r="G26" s="191">
        <f t="shared" si="2"/>
        <v>0</v>
      </c>
      <c r="H26" s="191">
        <f t="shared" si="2"/>
        <v>0</v>
      </c>
      <c r="I26" s="220">
        <f t="shared" si="2"/>
        <v>8.9513999999999996</v>
      </c>
      <c r="J26" s="220">
        <f t="shared" si="2"/>
        <v>9.0139999999999993</v>
      </c>
      <c r="K26" s="191">
        <f t="shared" si="2"/>
        <v>7.5823999999999998</v>
      </c>
      <c r="L26" s="191">
        <f t="shared" si="2"/>
        <v>6.1380999999999997</v>
      </c>
      <c r="M26" s="220">
        <f t="shared" si="2"/>
        <v>6.0801999999999996</v>
      </c>
      <c r="N26" s="220">
        <f t="shared" si="2"/>
        <v>6.1675000000000004</v>
      </c>
      <c r="O26" s="191">
        <f t="shared" si="2"/>
        <v>5.9401000000000002</v>
      </c>
      <c r="P26" s="191">
        <f t="shared" si="2"/>
        <v>5.7803000000000004</v>
      </c>
      <c r="Q26" s="191">
        <f t="shared" si="2"/>
        <v>5.5084999999999997</v>
      </c>
      <c r="R26" s="191">
        <f t="shared" si="2"/>
        <v>5.3933</v>
      </c>
      <c r="S26" s="220">
        <f t="shared" si="2"/>
        <v>5.2397999999999998</v>
      </c>
      <c r="T26" s="220">
        <f t="shared" si="2"/>
        <v>5.0548999999999999</v>
      </c>
      <c r="U26" s="191">
        <f t="shared" si="2"/>
        <v>4.9198000000000004</v>
      </c>
      <c r="V26" s="191">
        <f t="shared" si="2"/>
        <v>4.8097000000000003</v>
      </c>
      <c r="W26" s="220">
        <f t="shared" si="2"/>
        <v>4.7215999999999996</v>
      </c>
      <c r="X26" s="191">
        <f t="shared" si="2"/>
        <v>4.6872999999999996</v>
      </c>
      <c r="Y26" s="191">
        <f t="shared" si="2"/>
        <v>4.7565</v>
      </c>
      <c r="Z26" s="220">
        <f t="shared" si="2"/>
        <v>4.7389999999999999</v>
      </c>
      <c r="AA26" s="191">
        <f t="shared" si="2"/>
        <v>5.0156000000000001</v>
      </c>
      <c r="AB26" s="191">
        <f t="shared" si="2"/>
        <v>4.9010999999999996</v>
      </c>
      <c r="AC26" s="191">
        <f t="shared" si="2"/>
        <v>4.7043999999999997</v>
      </c>
      <c r="AD26" s="191">
        <f t="shared" si="2"/>
        <v>4.1986999999999997</v>
      </c>
      <c r="AE26" s="191">
        <f t="shared" si="2"/>
        <v>3.9906999999999999</v>
      </c>
      <c r="AF26" s="191">
        <f t="shared" si="2"/>
        <v>3.9178999999999999</v>
      </c>
      <c r="AG26" s="191">
        <f t="shared" si="2"/>
        <v>3.6934</v>
      </c>
      <c r="AH26" s="191">
        <f t="shared" si="2"/>
        <v>3.3654999999999999</v>
      </c>
      <c r="AI26" s="220">
        <f t="shared" si="2"/>
        <v>3.3832</v>
      </c>
      <c r="AJ26" s="191">
        <f t="shared" si="0"/>
        <v>3.3050999999999999</v>
      </c>
      <c r="AK26" s="191">
        <f t="shared" si="0"/>
        <v>3.2799</v>
      </c>
      <c r="AL26" s="191">
        <f t="shared" si="0"/>
        <v>3.1438999999999999</v>
      </c>
      <c r="AM26" s="191">
        <f t="shared" si="0"/>
        <v>2.9563999999999999</v>
      </c>
      <c r="AN26" s="191">
        <f t="shared" si="0"/>
        <v>2.7660999999999998</v>
      </c>
      <c r="AO26" s="220">
        <f t="shared" si="0"/>
        <v>2.7023000000000001</v>
      </c>
      <c r="AP26" s="191">
        <f t="shared" si="0"/>
        <v>2.5935999999999999</v>
      </c>
      <c r="AQ26" s="191">
        <f t="shared" si="0"/>
        <v>2.6414</v>
      </c>
      <c r="AR26" s="191">
        <f t="shared" si="0"/>
        <v>2.6040000000000001</v>
      </c>
      <c r="AS26" s="220">
        <f t="shared" si="0"/>
        <v>2.5324</v>
      </c>
      <c r="AT26" s="220">
        <f t="shared" si="0"/>
        <v>2.4788000000000001</v>
      </c>
      <c r="AU26" s="191">
        <f t="shared" si="0"/>
        <v>2.5028999999999999</v>
      </c>
      <c r="AV26" s="220">
        <f t="shared" si="0"/>
        <v>2.4645999999999999</v>
      </c>
      <c r="AW26" s="191">
        <f t="shared" si="0"/>
        <v>2.3782000000000001</v>
      </c>
      <c r="AX26" s="191">
        <f t="shared" si="0"/>
        <v>2.2734000000000001</v>
      </c>
      <c r="AY26" s="220">
        <f t="shared" si="0"/>
        <v>2.1846999999999999</v>
      </c>
      <c r="AZ26" s="191">
        <f t="shared" si="0"/>
        <v>2.1027999999999998</v>
      </c>
      <c r="BA26" s="191">
        <f t="shared" si="0"/>
        <v>2.1341000000000001</v>
      </c>
      <c r="BB26" s="191">
        <f t="shared" si="0"/>
        <v>2.1131000000000002</v>
      </c>
      <c r="BC26" s="220">
        <f t="shared" si="0"/>
        <v>2.0299</v>
      </c>
      <c r="BD26" s="191">
        <f t="shared" si="0"/>
        <v>2.0756999999999999</v>
      </c>
      <c r="BE26" s="191">
        <f t="shared" si="0"/>
        <v>2.1027999999999998</v>
      </c>
      <c r="BF26" s="191">
        <f t="shared" si="0"/>
        <v>2.1131000000000002</v>
      </c>
      <c r="BG26" s="191">
        <f t="shared" si="0"/>
        <v>2.1448</v>
      </c>
      <c r="BH26" s="191">
        <f t="shared" si="0"/>
        <v>2.0891000000000002</v>
      </c>
      <c r="BI26" s="191">
        <f t="shared" si="0"/>
        <v>2.0590999999999999</v>
      </c>
      <c r="BJ26" s="191">
        <f t="shared" si="0"/>
        <v>2.0623999999999998</v>
      </c>
      <c r="BK26" s="191">
        <f t="shared" si="0"/>
        <v>2.0459999999999998</v>
      </c>
      <c r="BL26" s="191">
        <f t="shared" si="0"/>
        <v>1.9413</v>
      </c>
      <c r="BM26" s="191">
        <f t="shared" si="0"/>
        <v>1.8441000000000001</v>
      </c>
      <c r="BN26" s="191">
        <f t="shared" si="0"/>
        <v>1.8028</v>
      </c>
      <c r="BO26" s="191">
        <f t="shared" si="0"/>
        <v>1.6960999999999999</v>
      </c>
      <c r="BP26" s="191">
        <f t="shared" si="0"/>
        <v>1.6113</v>
      </c>
      <c r="BQ26" s="191">
        <f t="shared" si="1"/>
        <v>1.6697</v>
      </c>
      <c r="BR26" s="191">
        <f t="shared" si="1"/>
        <v>1.6783999999999999</v>
      </c>
      <c r="BS26" s="191">
        <f t="shared" si="1"/>
        <v>1.5992999999999999</v>
      </c>
      <c r="BT26" s="191">
        <f t="shared" si="1"/>
        <v>1.5739000000000001</v>
      </c>
      <c r="BU26" s="191">
        <f t="shared" si="1"/>
        <v>1.5893999999999999</v>
      </c>
      <c r="BV26" s="191">
        <f t="shared" si="1"/>
        <v>1.5834999999999999</v>
      </c>
      <c r="BW26" s="191">
        <f t="shared" si="1"/>
        <v>1.5834999999999999</v>
      </c>
      <c r="BX26" s="191">
        <f>BX13-BX21</f>
        <v>1.5952999999999999</v>
      </c>
      <c r="BY26" s="191">
        <f t="shared" si="1"/>
        <v>1.5146999999999999</v>
      </c>
      <c r="BZ26" s="191">
        <f t="shared" si="1"/>
        <v>1.4242999999999999</v>
      </c>
      <c r="CA26" s="191">
        <f t="shared" si="1"/>
        <v>1.3786</v>
      </c>
      <c r="CB26" s="191">
        <f t="shared" si="1"/>
        <v>1.3771</v>
      </c>
      <c r="CC26" s="191">
        <f t="shared" si="1"/>
        <v>1.2889999999999999</v>
      </c>
      <c r="CD26" s="191">
        <f t="shared" si="1"/>
        <v>1.0724</v>
      </c>
      <c r="CE26" s="191">
        <f>CE13-CE21</f>
        <v>1</v>
      </c>
    </row>
    <row r="27" spans="2:83" hidden="1" outlineLevel="1" x14ac:dyDescent="0.6">
      <c r="B27" s="190" t="s">
        <v>171</v>
      </c>
      <c r="D27" s="191">
        <f t="shared" si="2"/>
        <v>0</v>
      </c>
      <c r="E27" s="191">
        <f t="shared" si="2"/>
        <v>0</v>
      </c>
      <c r="F27" s="191">
        <f t="shared" si="2"/>
        <v>0</v>
      </c>
      <c r="G27" s="191">
        <f t="shared" si="2"/>
        <v>0</v>
      </c>
      <c r="H27" s="191">
        <f t="shared" si="2"/>
        <v>0</v>
      </c>
      <c r="I27" s="191">
        <f t="shared" si="2"/>
        <v>5.3224</v>
      </c>
      <c r="J27" s="191">
        <f t="shared" si="2"/>
        <v>5.4561000000000002</v>
      </c>
      <c r="K27" s="191">
        <f t="shared" si="2"/>
        <v>4.6241000000000003</v>
      </c>
      <c r="L27" s="191">
        <f t="shared" si="2"/>
        <v>4.4965999999999999</v>
      </c>
      <c r="M27" s="191">
        <f t="shared" si="2"/>
        <v>4.6241000000000003</v>
      </c>
      <c r="N27" s="220">
        <f t="shared" si="2"/>
        <v>4.7076000000000002</v>
      </c>
      <c r="O27" s="191">
        <f t="shared" si="2"/>
        <v>4.6241000000000003</v>
      </c>
      <c r="P27" s="191">
        <f t="shared" si="2"/>
        <v>4.5278</v>
      </c>
      <c r="Q27" s="191">
        <f t="shared" si="2"/>
        <v>4.4504999999999999</v>
      </c>
      <c r="R27" s="191">
        <f t="shared" si="2"/>
        <v>4.4810999999999996</v>
      </c>
      <c r="S27" s="191">
        <f t="shared" si="2"/>
        <v>4.4965999999999999</v>
      </c>
      <c r="T27" s="191">
        <f t="shared" si="2"/>
        <v>4.4504999999999999</v>
      </c>
      <c r="U27" s="220">
        <f t="shared" si="2"/>
        <v>4.3906000000000001</v>
      </c>
      <c r="V27" s="220">
        <f t="shared" si="2"/>
        <v>4.3757999999999999</v>
      </c>
      <c r="W27" s="220">
        <f t="shared" si="2"/>
        <v>4.3467000000000002</v>
      </c>
      <c r="X27" s="191">
        <f t="shared" si="2"/>
        <v>4.2754000000000003</v>
      </c>
      <c r="Y27" s="191">
        <f t="shared" si="2"/>
        <v>4.1661000000000001</v>
      </c>
      <c r="Z27" s="191">
        <f t="shared" si="2"/>
        <v>4.1135999999999999</v>
      </c>
      <c r="AA27" s="191">
        <f t="shared" si="2"/>
        <v>4.1661000000000001</v>
      </c>
      <c r="AB27" s="191">
        <f t="shared" si="2"/>
        <v>4.1661000000000001</v>
      </c>
      <c r="AC27" s="191">
        <f t="shared" si="2"/>
        <v>4.1006</v>
      </c>
      <c r="AD27" s="191">
        <f t="shared" si="2"/>
        <v>3.9041999999999999</v>
      </c>
      <c r="AE27" s="220">
        <f t="shared" si="2"/>
        <v>3.7578999999999998</v>
      </c>
      <c r="AF27" s="191">
        <f t="shared" si="2"/>
        <v>3.6425000000000001</v>
      </c>
      <c r="AG27" s="191">
        <f t="shared" si="2"/>
        <v>3.4316</v>
      </c>
      <c r="AH27" s="191">
        <f t="shared" si="2"/>
        <v>3.0185</v>
      </c>
      <c r="AI27" s="191">
        <f t="shared" si="2"/>
        <v>2.8914</v>
      </c>
      <c r="AJ27" s="191">
        <f t="shared" si="0"/>
        <v>2.7863000000000002</v>
      </c>
      <c r="AK27" s="191">
        <f t="shared" si="0"/>
        <v>2.7109999999999999</v>
      </c>
      <c r="AL27" s="191">
        <f t="shared" si="0"/>
        <v>2.6776</v>
      </c>
      <c r="AM27" s="191">
        <f t="shared" si="0"/>
        <v>2.5821999999999998</v>
      </c>
      <c r="AN27" s="191">
        <f t="shared" si="0"/>
        <v>2.4238</v>
      </c>
      <c r="AO27" s="191">
        <f t="shared" si="0"/>
        <v>2.2717999999999998</v>
      </c>
      <c r="AP27" s="191">
        <f t="shared" si="0"/>
        <v>2.1377000000000002</v>
      </c>
      <c r="AQ27" s="191">
        <f t="shared" si="0"/>
        <v>2.0998000000000001</v>
      </c>
      <c r="AR27" s="191">
        <f t="shared" si="0"/>
        <v>2.0407000000000002</v>
      </c>
      <c r="AS27" s="191">
        <f t="shared" si="0"/>
        <v>1.9968999999999999</v>
      </c>
      <c r="AT27" s="191">
        <f t="shared" si="0"/>
        <v>2.0123000000000002</v>
      </c>
      <c r="AU27" s="191">
        <f t="shared" si="0"/>
        <v>2.06</v>
      </c>
      <c r="AV27" s="191">
        <f t="shared" si="0"/>
        <v>2.0312000000000001</v>
      </c>
      <c r="AW27" s="191">
        <f t="shared" si="0"/>
        <v>1.9787999999999999</v>
      </c>
      <c r="AX27" s="191">
        <f t="shared" si="0"/>
        <v>1.9492</v>
      </c>
      <c r="AY27" s="191">
        <f t="shared" si="0"/>
        <v>1.9064000000000001</v>
      </c>
      <c r="AZ27" s="191">
        <f t="shared" si="0"/>
        <v>1.879</v>
      </c>
      <c r="BA27" s="191">
        <f t="shared" si="0"/>
        <v>1.879</v>
      </c>
      <c r="BB27" s="191">
        <f t="shared" si="0"/>
        <v>1.8735999999999999</v>
      </c>
      <c r="BC27" s="191">
        <f t="shared" si="0"/>
        <v>1.8391999999999999</v>
      </c>
      <c r="BD27" s="191">
        <f t="shared" si="0"/>
        <v>1.8709</v>
      </c>
      <c r="BE27" s="191">
        <f t="shared" si="0"/>
        <v>1.8495999999999999</v>
      </c>
      <c r="BF27" s="191">
        <f t="shared" si="0"/>
        <v>1.8495999999999999</v>
      </c>
      <c r="BG27" s="191">
        <f t="shared" si="0"/>
        <v>1.879</v>
      </c>
      <c r="BH27" s="191">
        <f t="shared" si="0"/>
        <v>1.8444</v>
      </c>
      <c r="BI27" s="191">
        <f t="shared" si="0"/>
        <v>1.7863</v>
      </c>
      <c r="BJ27" s="191">
        <f t="shared" si="0"/>
        <v>1.7961</v>
      </c>
      <c r="BK27" s="191">
        <f t="shared" si="0"/>
        <v>1.7693000000000001</v>
      </c>
      <c r="BL27" s="191">
        <f t="shared" si="0"/>
        <v>1.7456</v>
      </c>
      <c r="BM27" s="191">
        <f t="shared" si="0"/>
        <v>1.6803999999999999</v>
      </c>
      <c r="BN27" s="191">
        <f t="shared" si="0"/>
        <v>1.5961000000000001</v>
      </c>
      <c r="BO27" s="191">
        <f t="shared" si="0"/>
        <v>1.5768</v>
      </c>
      <c r="BP27" s="191">
        <f t="shared" si="0"/>
        <v>1.5005999999999999</v>
      </c>
      <c r="BQ27" s="191">
        <f t="shared" si="1"/>
        <v>1.5524</v>
      </c>
      <c r="BR27" s="191">
        <f t="shared" si="1"/>
        <v>1.5396000000000001</v>
      </c>
      <c r="BS27" s="191">
        <f t="shared" si="1"/>
        <v>1.4684999999999999</v>
      </c>
      <c r="BT27" s="191">
        <f t="shared" si="1"/>
        <v>1.4489000000000001</v>
      </c>
      <c r="BU27" s="191">
        <f t="shared" si="1"/>
        <v>1.4473</v>
      </c>
      <c r="BV27" s="191">
        <f t="shared" si="1"/>
        <v>1.4570000000000001</v>
      </c>
      <c r="BW27" s="191">
        <f t="shared" si="1"/>
        <v>1.4767999999999999</v>
      </c>
      <c r="BX27" s="191">
        <f t="shared" si="1"/>
        <v>1.4971000000000001</v>
      </c>
      <c r="BY27" s="191">
        <f t="shared" si="1"/>
        <v>1.4601999999999999</v>
      </c>
      <c r="BZ27" s="191">
        <f t="shared" si="1"/>
        <v>1.4267000000000001</v>
      </c>
      <c r="CA27" s="191">
        <f t="shared" si="1"/>
        <v>1.4097</v>
      </c>
      <c r="CB27" s="191">
        <f t="shared" si="1"/>
        <v>1.4158999999999999</v>
      </c>
      <c r="CC27" s="191">
        <f t="shared" si="1"/>
        <v>1.304</v>
      </c>
      <c r="CD27" s="191">
        <f t="shared" si="1"/>
        <v>1.0116000000000001</v>
      </c>
      <c r="CE27" s="191">
        <f>CE14-CE22</f>
        <v>1</v>
      </c>
    </row>
    <row r="28" spans="2:83" collapsed="1" x14ac:dyDescent="0.6"/>
    <row r="30" spans="2:83" x14ac:dyDescent="0.6">
      <c r="B30" s="33" t="s">
        <v>446</v>
      </c>
      <c r="D30" s="192"/>
    </row>
    <row r="31" spans="2:83" x14ac:dyDescent="0.6">
      <c r="B31" s="193">
        <v>2023</v>
      </c>
    </row>
    <row r="32" spans="2:83" hidden="1" outlineLevel="1" x14ac:dyDescent="0.6">
      <c r="B32" s="190" t="s">
        <v>168</v>
      </c>
      <c r="D32" s="194">
        <v>24.651499999999999</v>
      </c>
      <c r="E32" s="194">
        <v>23.926500000000001</v>
      </c>
      <c r="F32" s="194">
        <v>22.287700000000001</v>
      </c>
      <c r="G32" s="194">
        <v>19.141200000000001</v>
      </c>
      <c r="H32" s="194">
        <v>17.684799999999999</v>
      </c>
      <c r="I32" s="194">
        <v>15.6442</v>
      </c>
      <c r="J32" s="194">
        <v>16.27</v>
      </c>
      <c r="K32" s="194">
        <v>14.1478</v>
      </c>
      <c r="L32" s="194">
        <v>13.227600000000001</v>
      </c>
      <c r="M32" s="194">
        <v>13.6723</v>
      </c>
      <c r="N32" s="194">
        <v>13.6723</v>
      </c>
      <c r="O32" s="194">
        <v>12.912699999999999</v>
      </c>
      <c r="P32" s="194">
        <v>12.612399999999999</v>
      </c>
      <c r="Q32" s="194">
        <v>12.1418</v>
      </c>
      <c r="R32" s="194">
        <v>11.789899999999999</v>
      </c>
      <c r="S32" s="194">
        <v>11.377599999999999</v>
      </c>
      <c r="T32" s="194">
        <v>10.634</v>
      </c>
      <c r="U32" s="194">
        <v>9.9816000000000003</v>
      </c>
      <c r="V32" s="194">
        <v>9.2971000000000004</v>
      </c>
      <c r="W32" s="194">
        <v>8.9396000000000004</v>
      </c>
      <c r="X32" s="194">
        <v>8.5632000000000001</v>
      </c>
      <c r="Y32" s="194">
        <v>8.2172000000000001</v>
      </c>
      <c r="Z32" s="194">
        <v>8.0147999999999993</v>
      </c>
      <c r="AA32" s="194">
        <v>8.4300999999999995</v>
      </c>
      <c r="AB32" s="194">
        <v>8.0147999999999993</v>
      </c>
      <c r="AC32" s="194">
        <v>7.4633000000000003</v>
      </c>
      <c r="AD32" s="194">
        <v>6.3061999999999996</v>
      </c>
      <c r="AE32" s="194">
        <v>5.6887999999999996</v>
      </c>
      <c r="AF32" s="194">
        <v>5.4233000000000002</v>
      </c>
      <c r="AG32" s="194">
        <v>5.1002999999999998</v>
      </c>
      <c r="AH32" s="194">
        <v>4.8136000000000001</v>
      </c>
      <c r="AI32" s="194">
        <v>4.6887999999999996</v>
      </c>
      <c r="AJ32" s="194">
        <v>4.5194000000000001</v>
      </c>
      <c r="AK32" s="194">
        <v>4.3387000000000002</v>
      </c>
      <c r="AL32" s="194">
        <v>4.1505000000000001</v>
      </c>
      <c r="AM32" s="194">
        <v>3.8645999999999998</v>
      </c>
      <c r="AN32" s="194">
        <v>3.5065</v>
      </c>
      <c r="AO32" s="194">
        <v>3.3069000000000002</v>
      </c>
      <c r="AP32" s="194">
        <v>3.1777000000000002</v>
      </c>
      <c r="AQ32" s="194">
        <v>3.1227999999999998</v>
      </c>
      <c r="AR32" s="194">
        <v>3.0583</v>
      </c>
      <c r="AS32" s="194">
        <v>3.0411000000000001</v>
      </c>
      <c r="AT32" s="194">
        <v>2.9799000000000002</v>
      </c>
      <c r="AU32" s="194">
        <v>2.9157999999999999</v>
      </c>
      <c r="AV32" s="194">
        <v>2.8494000000000002</v>
      </c>
      <c r="AW32" s="194">
        <v>2.7530000000000001</v>
      </c>
      <c r="AX32" s="194">
        <v>2.5949</v>
      </c>
      <c r="AY32" s="194">
        <v>2.4466000000000001</v>
      </c>
      <c r="AZ32" s="194">
        <v>2.3012999999999999</v>
      </c>
      <c r="BA32" s="194">
        <v>2.2256999999999998</v>
      </c>
      <c r="BB32" s="194">
        <v>2.181</v>
      </c>
      <c r="BC32" s="194">
        <v>2.1324000000000001</v>
      </c>
      <c r="BD32" s="194">
        <v>2.1267999999999998</v>
      </c>
      <c r="BE32" s="194">
        <v>2.1379999999999999</v>
      </c>
      <c r="BF32" s="194">
        <v>2.1493000000000002</v>
      </c>
      <c r="BG32" s="194">
        <v>2.1606999999999998</v>
      </c>
      <c r="BH32" s="194">
        <v>2.1463999999999999</v>
      </c>
      <c r="BI32" s="194">
        <v>2.1379999999999999</v>
      </c>
      <c r="BJ32" s="194">
        <v>2.1324000000000001</v>
      </c>
      <c r="BK32" s="194">
        <v>2.1267999999999998</v>
      </c>
      <c r="BL32" s="194">
        <v>2.0966</v>
      </c>
      <c r="BM32" s="194">
        <v>2.0543</v>
      </c>
      <c r="BN32" s="194">
        <v>2.0062000000000002</v>
      </c>
      <c r="BO32" s="194">
        <v>1.9232</v>
      </c>
      <c r="BP32" s="194">
        <v>1.8531</v>
      </c>
      <c r="BQ32" s="194">
        <v>1.8343</v>
      </c>
      <c r="BR32" s="194">
        <v>1.8138000000000001</v>
      </c>
      <c r="BS32" s="194">
        <v>1.7588999999999999</v>
      </c>
      <c r="BT32" s="194">
        <v>1.7161999999999999</v>
      </c>
      <c r="BU32" s="194">
        <v>1.6842999999999999</v>
      </c>
      <c r="BV32" s="194">
        <v>1.6535</v>
      </c>
      <c r="BW32" s="194">
        <v>1.627</v>
      </c>
      <c r="BX32" s="194">
        <v>1.5934999999999999</v>
      </c>
      <c r="BY32" s="194">
        <v>1.5422</v>
      </c>
      <c r="BZ32" s="194">
        <v>1.4763999999999999</v>
      </c>
      <c r="CA32" s="194">
        <v>1.4136</v>
      </c>
      <c r="CB32" s="194">
        <v>1.3742000000000001</v>
      </c>
      <c r="CC32" s="194">
        <v>1.2701</v>
      </c>
      <c r="CD32" s="194">
        <v>1.0803</v>
      </c>
      <c r="CE32" s="194">
        <v>1</v>
      </c>
    </row>
    <row r="33" spans="1:83" hidden="1" outlineLevel="1" x14ac:dyDescent="0.6">
      <c r="B33" s="190" t="s">
        <v>169</v>
      </c>
      <c r="D33" s="194">
        <v>15.96</v>
      </c>
      <c r="E33" s="194">
        <v>15.495100000000001</v>
      </c>
      <c r="F33" s="194">
        <v>14.5091</v>
      </c>
      <c r="G33" s="194">
        <v>12.4688</v>
      </c>
      <c r="H33" s="194">
        <v>11.4</v>
      </c>
      <c r="I33" s="194">
        <v>10.1013</v>
      </c>
      <c r="J33" s="194">
        <v>10.5695</v>
      </c>
      <c r="K33" s="194">
        <v>9.1199999999999992</v>
      </c>
      <c r="L33" s="194">
        <v>8.5806000000000004</v>
      </c>
      <c r="M33" s="194">
        <v>8.8666999999999998</v>
      </c>
      <c r="N33" s="194">
        <v>8.8177000000000003</v>
      </c>
      <c r="O33" s="194">
        <v>8.3559999999999999</v>
      </c>
      <c r="P33" s="194">
        <v>8.1428999999999991</v>
      </c>
      <c r="Q33" s="194">
        <v>7.9009999999999998</v>
      </c>
      <c r="R33" s="194">
        <v>7.6364000000000001</v>
      </c>
      <c r="S33" s="194">
        <v>7.0933000000000002</v>
      </c>
      <c r="T33" s="194">
        <v>6.5949999999999998</v>
      </c>
      <c r="U33" s="194">
        <v>6.1148999999999996</v>
      </c>
      <c r="V33" s="194">
        <v>5.7409999999999997</v>
      </c>
      <c r="W33" s="194">
        <v>5.4844999999999997</v>
      </c>
      <c r="X33" s="194">
        <v>5.4101999999999997</v>
      </c>
      <c r="Y33" s="194">
        <v>5.5416999999999996</v>
      </c>
      <c r="Z33" s="194">
        <v>5.5034000000000001</v>
      </c>
      <c r="AA33" s="194">
        <v>5.7409999999999997</v>
      </c>
      <c r="AB33" s="194">
        <v>5.4470999999999998</v>
      </c>
      <c r="AC33" s="194">
        <v>5.2157</v>
      </c>
      <c r="AD33" s="194">
        <v>4.4581</v>
      </c>
      <c r="AE33" s="194">
        <v>4.1239999999999997</v>
      </c>
      <c r="AF33" s="194">
        <v>3.99</v>
      </c>
      <c r="AG33" s="194">
        <v>3.8365</v>
      </c>
      <c r="AH33" s="194">
        <v>3.5945999999999998</v>
      </c>
      <c r="AI33" s="194">
        <v>3.5310000000000001</v>
      </c>
      <c r="AJ33" s="194">
        <v>3.4544999999999999</v>
      </c>
      <c r="AK33" s="194">
        <v>3.3389000000000002</v>
      </c>
      <c r="AL33" s="194">
        <v>3.1604000000000001</v>
      </c>
      <c r="AM33" s="194">
        <v>2.8757000000000001</v>
      </c>
      <c r="AN33" s="194">
        <v>2.5992999999999999</v>
      </c>
      <c r="AO33" s="194">
        <v>2.5293000000000001</v>
      </c>
      <c r="AP33" s="194">
        <v>2.5783999999999998</v>
      </c>
      <c r="AQ33" s="194">
        <v>2.5909</v>
      </c>
      <c r="AR33" s="194">
        <v>2.5577000000000001</v>
      </c>
      <c r="AS33" s="194">
        <v>2.5535999999999999</v>
      </c>
      <c r="AT33" s="194">
        <v>2.4977</v>
      </c>
      <c r="AU33" s="194">
        <v>2.4516</v>
      </c>
      <c r="AV33" s="194">
        <v>2.4182000000000001</v>
      </c>
      <c r="AW33" s="194">
        <v>2.3471000000000002</v>
      </c>
      <c r="AX33" s="194">
        <v>2.1983000000000001</v>
      </c>
      <c r="AY33" s="194">
        <v>2.0488</v>
      </c>
      <c r="AZ33" s="194">
        <v>1.9252</v>
      </c>
      <c r="BA33" s="194">
        <v>1.871</v>
      </c>
      <c r="BB33" s="194">
        <v>1.8493999999999999</v>
      </c>
      <c r="BC33" s="194">
        <v>1.8324</v>
      </c>
      <c r="BD33" s="194">
        <v>1.8645</v>
      </c>
      <c r="BE33" s="194">
        <v>1.8976999999999999</v>
      </c>
      <c r="BF33" s="194">
        <v>1.9321999999999999</v>
      </c>
      <c r="BG33" s="194">
        <v>1.9416</v>
      </c>
      <c r="BH33" s="194">
        <v>1.9369000000000001</v>
      </c>
      <c r="BI33" s="194">
        <v>1.9416</v>
      </c>
      <c r="BJ33" s="194">
        <v>1.9462999999999999</v>
      </c>
      <c r="BK33" s="194">
        <v>1.9535</v>
      </c>
      <c r="BL33" s="194">
        <v>1.9535</v>
      </c>
      <c r="BM33" s="194">
        <v>1.9511000000000001</v>
      </c>
      <c r="BN33" s="194">
        <v>1.9045000000000001</v>
      </c>
      <c r="BO33" s="194">
        <v>1.8472</v>
      </c>
      <c r="BP33" s="194">
        <v>1.7932999999999999</v>
      </c>
      <c r="BQ33" s="194">
        <v>1.7635000000000001</v>
      </c>
      <c r="BR33" s="194">
        <v>1.7538</v>
      </c>
      <c r="BS33" s="194">
        <v>1.7217</v>
      </c>
      <c r="BT33" s="194">
        <v>1.6781999999999999</v>
      </c>
      <c r="BU33" s="194">
        <v>1.6505000000000001</v>
      </c>
      <c r="BV33" s="194">
        <v>1.6253</v>
      </c>
      <c r="BW33" s="194">
        <v>1.5960000000000001</v>
      </c>
      <c r="BX33" s="194">
        <v>1.5692999999999999</v>
      </c>
      <c r="BY33" s="194">
        <v>1.5157</v>
      </c>
      <c r="BZ33" s="194">
        <v>1.4314</v>
      </c>
      <c r="CA33" s="194">
        <v>1.3560000000000001</v>
      </c>
      <c r="CB33" s="194">
        <v>1.3255999999999999</v>
      </c>
      <c r="CC33" s="194">
        <v>1.2637</v>
      </c>
      <c r="CD33" s="194">
        <v>1.0969</v>
      </c>
      <c r="CE33" s="194">
        <v>1</v>
      </c>
    </row>
    <row r="34" spans="1:83" hidden="1" outlineLevel="1" x14ac:dyDescent="0.6">
      <c r="B34" s="190" t="s">
        <v>170</v>
      </c>
      <c r="D34" s="195"/>
      <c r="E34" s="195"/>
      <c r="F34" s="195"/>
      <c r="G34" s="195"/>
      <c r="H34" s="195"/>
      <c r="I34" s="194">
        <v>9.1931999999999992</v>
      </c>
      <c r="J34" s="194">
        <v>9.2456999999999994</v>
      </c>
      <c r="K34" s="194">
        <v>7.7416</v>
      </c>
      <c r="L34" s="194">
        <v>6.3202999999999996</v>
      </c>
      <c r="M34" s="194">
        <v>6.2713000000000001</v>
      </c>
      <c r="N34" s="194">
        <v>6.3700999999999999</v>
      </c>
      <c r="O34" s="194">
        <v>6.1056999999999997</v>
      </c>
      <c r="P34" s="194">
        <v>5.9485000000000001</v>
      </c>
      <c r="Q34" s="194">
        <v>5.6772</v>
      </c>
      <c r="R34" s="194">
        <v>5.5411000000000001</v>
      </c>
      <c r="S34" s="194">
        <v>5.3933</v>
      </c>
      <c r="T34" s="194">
        <v>5.2194000000000003</v>
      </c>
      <c r="U34" s="194">
        <v>5.0404999999999998</v>
      </c>
      <c r="V34" s="194">
        <v>4.9179000000000004</v>
      </c>
      <c r="W34" s="194">
        <v>4.8442999999999996</v>
      </c>
      <c r="X34" s="194">
        <v>4.8011999999999997</v>
      </c>
      <c r="Y34" s="194">
        <v>4.8734999999999999</v>
      </c>
      <c r="Z34" s="194">
        <v>4.8589000000000002</v>
      </c>
      <c r="AA34" s="194">
        <v>5.1203000000000003</v>
      </c>
      <c r="AB34" s="194">
        <v>5.0092999999999996</v>
      </c>
      <c r="AC34" s="194">
        <v>4.8299000000000003</v>
      </c>
      <c r="AD34" s="194">
        <v>4.3032000000000004</v>
      </c>
      <c r="AE34" s="194">
        <v>4.0755999999999997</v>
      </c>
      <c r="AF34" s="194">
        <v>4.0049999999999999</v>
      </c>
      <c r="AG34" s="194">
        <v>3.7804000000000002</v>
      </c>
      <c r="AH34" s="194">
        <v>3.4426000000000001</v>
      </c>
      <c r="AI34" s="194">
        <v>3.4647000000000001</v>
      </c>
      <c r="AJ34" s="194">
        <v>3.3778999999999999</v>
      </c>
      <c r="AK34" s="194">
        <v>3.3498999999999999</v>
      </c>
      <c r="AL34" s="194">
        <v>3.2040000000000002</v>
      </c>
      <c r="AM34" s="194">
        <v>3.0129999999999999</v>
      </c>
      <c r="AN34" s="194">
        <v>2.8188</v>
      </c>
      <c r="AO34" s="194">
        <v>2.7517</v>
      </c>
      <c r="AP34" s="194">
        <v>2.6438000000000001</v>
      </c>
      <c r="AQ34" s="194">
        <v>2.6966999999999999</v>
      </c>
      <c r="AR34" s="194">
        <v>2.6568000000000001</v>
      </c>
      <c r="AS34" s="194">
        <v>2.5847000000000002</v>
      </c>
      <c r="AT34" s="194">
        <v>2.5320999999999998</v>
      </c>
      <c r="AU34" s="194">
        <v>2.5520999999999998</v>
      </c>
      <c r="AV34" s="194">
        <v>2.5163000000000002</v>
      </c>
      <c r="AW34" s="194">
        <v>2.4258000000000002</v>
      </c>
      <c r="AX34" s="194">
        <v>2.3180999999999998</v>
      </c>
      <c r="AY34" s="194">
        <v>2.2256</v>
      </c>
      <c r="AZ34" s="194">
        <v>2.1374</v>
      </c>
      <c r="BA34" s="194">
        <v>2.1688999999999998</v>
      </c>
      <c r="BB34" s="194">
        <v>2.1429999999999998</v>
      </c>
      <c r="BC34" s="194">
        <v>2.0663999999999998</v>
      </c>
      <c r="BD34" s="194">
        <v>2.1095000000000002</v>
      </c>
      <c r="BE34" s="194">
        <v>2.1374</v>
      </c>
      <c r="BF34" s="194">
        <v>2.1486999999999998</v>
      </c>
      <c r="BG34" s="194">
        <v>2.1806000000000001</v>
      </c>
      <c r="BH34" s="194">
        <v>2.1261000000000001</v>
      </c>
      <c r="BI34" s="194">
        <v>2.0958999999999999</v>
      </c>
      <c r="BJ34" s="194">
        <v>2.1013000000000002</v>
      </c>
      <c r="BK34" s="194">
        <v>2.0851000000000002</v>
      </c>
      <c r="BL34" s="194">
        <v>1.9827999999999999</v>
      </c>
      <c r="BM34" s="194">
        <v>1.8879999999999999</v>
      </c>
      <c r="BN34" s="194">
        <v>1.8449</v>
      </c>
      <c r="BO34" s="194">
        <v>1.7379</v>
      </c>
      <c r="BP34" s="194">
        <v>1.651</v>
      </c>
      <c r="BQ34" s="194">
        <v>1.7085999999999999</v>
      </c>
      <c r="BR34" s="194">
        <v>1.7158</v>
      </c>
      <c r="BS34" s="194">
        <v>1.6359999999999999</v>
      </c>
      <c r="BT34" s="194">
        <v>1.61</v>
      </c>
      <c r="BU34" s="194">
        <v>1.6261000000000001</v>
      </c>
      <c r="BV34" s="194">
        <v>1.6195999999999999</v>
      </c>
      <c r="BW34" s="194">
        <v>1.6180000000000001</v>
      </c>
      <c r="BX34" s="194">
        <v>1.6277999999999999</v>
      </c>
      <c r="BY34" s="194">
        <v>1.5468</v>
      </c>
      <c r="BZ34" s="194">
        <v>1.4537</v>
      </c>
      <c r="CA34" s="194">
        <v>1.4056999999999999</v>
      </c>
      <c r="CB34" s="194">
        <v>1.4045000000000001</v>
      </c>
      <c r="CC34" s="194">
        <v>1.2891999999999999</v>
      </c>
      <c r="CD34" s="194">
        <v>1.0568</v>
      </c>
      <c r="CE34" s="194">
        <v>1</v>
      </c>
    </row>
    <row r="35" spans="1:83" hidden="1" outlineLevel="1" x14ac:dyDescent="0.6">
      <c r="B35" s="190" t="s">
        <v>171</v>
      </c>
      <c r="D35" s="195"/>
      <c r="E35" s="195"/>
      <c r="F35" s="195"/>
      <c r="G35" s="195"/>
      <c r="H35" s="195"/>
      <c r="I35" s="194">
        <v>5.3754999999999997</v>
      </c>
      <c r="J35" s="194">
        <v>5.5148000000000001</v>
      </c>
      <c r="K35" s="194">
        <v>4.6531000000000002</v>
      </c>
      <c r="L35" s="194">
        <v>4.5534999999999997</v>
      </c>
      <c r="M35" s="194">
        <v>4.6677</v>
      </c>
      <c r="N35" s="194">
        <v>4.742</v>
      </c>
      <c r="O35" s="194">
        <v>4.6531000000000002</v>
      </c>
      <c r="P35" s="194">
        <v>4.5815000000000001</v>
      </c>
      <c r="Q35" s="194">
        <v>4.4984999999999999</v>
      </c>
      <c r="R35" s="194">
        <v>4.5258000000000003</v>
      </c>
      <c r="S35" s="194">
        <v>4.5534999999999997</v>
      </c>
      <c r="T35" s="194">
        <v>4.4984999999999999</v>
      </c>
      <c r="U35" s="194">
        <v>4.4447999999999999</v>
      </c>
      <c r="V35" s="194">
        <v>4.4184000000000001</v>
      </c>
      <c r="W35" s="194">
        <v>4.3794000000000004</v>
      </c>
      <c r="X35" s="194">
        <v>4.3159000000000001</v>
      </c>
      <c r="Y35" s="194">
        <v>4.2180999999999997</v>
      </c>
      <c r="Z35" s="194">
        <v>4.1592000000000002</v>
      </c>
      <c r="AA35" s="194">
        <v>4.2061999999999999</v>
      </c>
      <c r="AB35" s="194">
        <v>4.2180999999999997</v>
      </c>
      <c r="AC35" s="194">
        <v>4.1475999999999997</v>
      </c>
      <c r="AD35" s="194">
        <v>3.9496000000000002</v>
      </c>
      <c r="AE35" s="194">
        <v>3.7985000000000002</v>
      </c>
      <c r="AF35" s="194">
        <v>3.6856</v>
      </c>
      <c r="AG35" s="194">
        <v>3.4628000000000001</v>
      </c>
      <c r="AH35" s="194">
        <v>3.0512000000000001</v>
      </c>
      <c r="AI35" s="194">
        <v>2.9196</v>
      </c>
      <c r="AJ35" s="194">
        <v>2.8147000000000002</v>
      </c>
      <c r="AK35" s="194">
        <v>2.7321</v>
      </c>
      <c r="AL35" s="194">
        <v>2.7023999999999999</v>
      </c>
      <c r="AM35" s="194">
        <v>2.6076999999999999</v>
      </c>
      <c r="AN35" s="194">
        <v>2.4449999999999998</v>
      </c>
      <c r="AO35" s="194">
        <v>2.2907999999999999</v>
      </c>
      <c r="AP35" s="194">
        <v>2.1547999999999998</v>
      </c>
      <c r="AQ35" s="194">
        <v>2.1181000000000001</v>
      </c>
      <c r="AR35" s="194">
        <v>2.0594999999999999</v>
      </c>
      <c r="AS35" s="194">
        <v>2.0148999999999999</v>
      </c>
      <c r="AT35" s="194">
        <v>2.0314000000000001</v>
      </c>
      <c r="AU35" s="194">
        <v>2.0796000000000001</v>
      </c>
      <c r="AV35" s="194">
        <v>2.0480999999999998</v>
      </c>
      <c r="AW35" s="194">
        <v>1.996</v>
      </c>
      <c r="AX35" s="194">
        <v>1.9643999999999999</v>
      </c>
      <c r="AY35" s="194">
        <v>1.9238</v>
      </c>
      <c r="AZ35" s="194">
        <v>1.8968</v>
      </c>
      <c r="BA35" s="194">
        <v>1.8944000000000001</v>
      </c>
      <c r="BB35" s="194">
        <v>1.8895999999999999</v>
      </c>
      <c r="BC35" s="194">
        <v>1.8566</v>
      </c>
      <c r="BD35" s="194">
        <v>1.8872</v>
      </c>
      <c r="BE35" s="194">
        <v>1.8658999999999999</v>
      </c>
      <c r="BF35" s="194">
        <v>1.8658999999999999</v>
      </c>
      <c r="BG35" s="194">
        <v>1.8944000000000001</v>
      </c>
      <c r="BH35" s="194">
        <v>1.8589</v>
      </c>
      <c r="BI35" s="194">
        <v>1.8005</v>
      </c>
      <c r="BJ35" s="194">
        <v>1.8113999999999999</v>
      </c>
      <c r="BK35" s="194">
        <v>1.7854000000000001</v>
      </c>
      <c r="BL35" s="194">
        <v>1.76</v>
      </c>
      <c r="BM35" s="194">
        <v>1.6959</v>
      </c>
      <c r="BN35" s="194">
        <v>1.6096999999999999</v>
      </c>
      <c r="BO35" s="194">
        <v>1.5908</v>
      </c>
      <c r="BP35" s="194">
        <v>1.5132000000000001</v>
      </c>
      <c r="BQ35" s="194">
        <v>1.5657000000000001</v>
      </c>
      <c r="BR35" s="194">
        <v>1.5527</v>
      </c>
      <c r="BS35" s="194">
        <v>1.4816</v>
      </c>
      <c r="BT35" s="194">
        <v>1.4612000000000001</v>
      </c>
      <c r="BU35" s="194">
        <v>1.4598</v>
      </c>
      <c r="BV35" s="194">
        <v>1.4699</v>
      </c>
      <c r="BW35" s="194">
        <v>1.4890000000000001</v>
      </c>
      <c r="BX35" s="194">
        <v>1.5101</v>
      </c>
      <c r="BY35" s="194">
        <v>1.4728000000000001</v>
      </c>
      <c r="BZ35" s="194">
        <v>1.4386000000000001</v>
      </c>
      <c r="CA35" s="194">
        <v>1.4221999999999999</v>
      </c>
      <c r="CB35" s="194">
        <v>1.429</v>
      </c>
      <c r="CC35" s="194">
        <v>1.2992999999999999</v>
      </c>
      <c r="CD35" s="194">
        <v>0.97899999999999998</v>
      </c>
      <c r="CE35" s="194">
        <v>1</v>
      </c>
    </row>
    <row r="36" spans="1:83" hidden="1" outlineLevel="1" x14ac:dyDescent="0.6">
      <c r="B36" s="33" t="s">
        <v>172</v>
      </c>
    </row>
    <row r="37" spans="1:83" hidden="1" outlineLevel="1" x14ac:dyDescent="0.6">
      <c r="B37" s="190" t="s">
        <v>168</v>
      </c>
      <c r="D37" s="191">
        <f>D11-D32</f>
        <v>0.25050000000000239</v>
      </c>
      <c r="E37" s="191">
        <f t="shared" ref="E37:BP38" si="3">E11-E32</f>
        <v>3.5799999999998278E-2</v>
      </c>
      <c r="F37" s="191">
        <f t="shared" si="3"/>
        <v>-7.0000000000014495E-3</v>
      </c>
      <c r="G37" s="191">
        <f t="shared" si="3"/>
        <v>0.10119999999999862</v>
      </c>
      <c r="H37" s="191">
        <f t="shared" si="3"/>
        <v>-4.5899999999999608E-2</v>
      </c>
      <c r="I37" s="191">
        <f t="shared" si="3"/>
        <v>-0.15639999999999965</v>
      </c>
      <c r="J37" s="191">
        <f t="shared" si="3"/>
        <v>1.2100000000000222E-2</v>
      </c>
      <c r="K37" s="191">
        <f t="shared" si="3"/>
        <v>-3.6699999999999733E-2</v>
      </c>
      <c r="L37" s="191">
        <f t="shared" si="3"/>
        <v>1.5999999999998238E-3</v>
      </c>
      <c r="M37" s="191">
        <f t="shared" si="3"/>
        <v>-1.6399999999999082E-2</v>
      </c>
      <c r="N37" s="191">
        <f t="shared" si="3"/>
        <v>-1.6399999999999082E-2</v>
      </c>
      <c r="O37" s="191">
        <f t="shared" si="3"/>
        <v>4.6499999999999986E-2</v>
      </c>
      <c r="P37" s="191">
        <f t="shared" si="3"/>
        <v>-3.8100000000000023E-2</v>
      </c>
      <c r="Q37" s="191">
        <f t="shared" si="3"/>
        <v>-4.6599999999999753E-2</v>
      </c>
      <c r="R37" s="191">
        <f t="shared" si="3"/>
        <v>-3.0599999999999739E-2</v>
      </c>
      <c r="S37" s="191">
        <f t="shared" si="3"/>
        <v>6.3800000000000523E-2</v>
      </c>
      <c r="T37" s="191">
        <f t="shared" si="3"/>
        <v>3.8299999999999557E-2</v>
      </c>
      <c r="U37" s="191">
        <f t="shared" si="3"/>
        <v>1.839999999999975E-2</v>
      </c>
      <c r="V37" s="191">
        <f t="shared" si="3"/>
        <v>4.1100000000000136E-2</v>
      </c>
      <c r="W37" s="191">
        <f t="shared" si="3"/>
        <v>-5.8500000000000441E-2</v>
      </c>
      <c r="X37" s="191">
        <f t="shared" si="3"/>
        <v>1.7899999999999139E-2</v>
      </c>
      <c r="Y37" s="191">
        <f t="shared" si="3"/>
        <v>2.9600000000000293E-2</v>
      </c>
      <c r="Z37" s="191">
        <f t="shared" si="3"/>
        <v>2.3200000000000998E-2</v>
      </c>
      <c r="AA37" s="191">
        <f t="shared" si="3"/>
        <v>3.6599999999999966E-2</v>
      </c>
      <c r="AB37" s="191">
        <f t="shared" si="3"/>
        <v>2.3200000000000998E-2</v>
      </c>
      <c r="AC37" s="191">
        <f t="shared" si="3"/>
        <v>-3.6400000000000432E-2</v>
      </c>
      <c r="AD37" s="191">
        <f t="shared" si="3"/>
        <v>-1.9099999999999895E-2</v>
      </c>
      <c r="AE37" s="191">
        <f t="shared" si="3"/>
        <v>-1.9199999999999662E-2</v>
      </c>
      <c r="AF37" s="191">
        <f t="shared" si="3"/>
        <v>-1.9000000000000128E-2</v>
      </c>
      <c r="AG37" s="191">
        <f t="shared" si="3"/>
        <v>9.9999999999766942E-5</v>
      </c>
      <c r="AH37" s="191">
        <f t="shared" si="3"/>
        <v>-3.0000000000001137E-3</v>
      </c>
      <c r="AI37" s="191">
        <f t="shared" si="3"/>
        <v>-2.4999999999995026E-3</v>
      </c>
      <c r="AJ37" s="191">
        <f t="shared" si="3"/>
        <v>1.9999999999953388E-4</v>
      </c>
      <c r="AK37" s="191">
        <f t="shared" si="3"/>
        <v>-4.1999999999999815E-3</v>
      </c>
      <c r="AL37" s="191">
        <f t="shared" si="3"/>
        <v>-2.0000000000042206E-4</v>
      </c>
      <c r="AM37" s="191">
        <f t="shared" si="3"/>
        <v>-4.3999999999999595E-3</v>
      </c>
      <c r="AN37" s="191">
        <f t="shared" si="3"/>
        <v>1.8000000000002458E-3</v>
      </c>
      <c r="AO37" s="191">
        <f t="shared" si="3"/>
        <v>3.9999999999995595E-4</v>
      </c>
      <c r="AP37" s="191">
        <f t="shared" si="3"/>
        <v>-2.7000000000003688E-3</v>
      </c>
      <c r="AQ37" s="191">
        <f t="shared" si="3"/>
        <v>-2.3999999999997357E-3</v>
      </c>
      <c r="AR37" s="191">
        <f t="shared" si="3"/>
        <v>1.9000000000000128E-3</v>
      </c>
      <c r="AS37" s="191">
        <f t="shared" si="3"/>
        <v>-2.8000000000001357E-3</v>
      </c>
      <c r="AT37" s="191">
        <f t="shared" si="3"/>
        <v>1.2999999999996348E-3</v>
      </c>
      <c r="AU37" s="191">
        <f t="shared" si="3"/>
        <v>-3.0000000000001137E-3</v>
      </c>
      <c r="AV37" s="191">
        <f t="shared" si="3"/>
        <v>-1.9000000000000128E-3</v>
      </c>
      <c r="AW37" s="191">
        <f t="shared" si="3"/>
        <v>1.9000000000000128E-3</v>
      </c>
      <c r="AX37" s="191">
        <f t="shared" si="3"/>
        <v>2.2000000000002018E-3</v>
      </c>
      <c r="AY37" s="191">
        <f t="shared" si="3"/>
        <v>-4.3000000000001926E-3</v>
      </c>
      <c r="AZ37" s="191">
        <f t="shared" si="3"/>
        <v>-5.9999999999993392E-4</v>
      </c>
      <c r="BA37" s="191">
        <f t="shared" si="3"/>
        <v>-1.4999999999996128E-3</v>
      </c>
      <c r="BB37" s="191">
        <f t="shared" si="3"/>
        <v>-2.6000000000001577E-3</v>
      </c>
      <c r="BC37" s="191">
        <f t="shared" si="3"/>
        <v>-1.5000000000000568E-3</v>
      </c>
      <c r="BD37" s="191">
        <f t="shared" si="3"/>
        <v>-3.0999999999998806E-3</v>
      </c>
      <c r="BE37" s="191">
        <f t="shared" si="3"/>
        <v>0</v>
      </c>
      <c r="BF37" s="191">
        <f t="shared" si="3"/>
        <v>-4.0000000000040004E-4</v>
      </c>
      <c r="BG37" s="191">
        <f t="shared" si="3"/>
        <v>-7.9999999999991189E-4</v>
      </c>
      <c r="BH37" s="191">
        <f t="shared" si="3"/>
        <v>-1.0999999999996568E-3</v>
      </c>
      <c r="BI37" s="191">
        <f t="shared" si="3"/>
        <v>0</v>
      </c>
      <c r="BJ37" s="191">
        <f t="shared" si="3"/>
        <v>-1.5000000000000568E-3</v>
      </c>
      <c r="BK37" s="191">
        <f t="shared" si="3"/>
        <v>5.0000000000016698E-4</v>
      </c>
      <c r="BL37" s="191">
        <f t="shared" si="3"/>
        <v>-9.0000000000012292E-4</v>
      </c>
      <c r="BM37" s="191">
        <f t="shared" si="3"/>
        <v>-2.6000000000001577E-3</v>
      </c>
      <c r="BN37" s="191">
        <f t="shared" si="3"/>
        <v>9.9999999999766942E-5</v>
      </c>
      <c r="BO37" s="191">
        <f t="shared" si="3"/>
        <v>-1.9000000000000128E-3</v>
      </c>
      <c r="BP37" s="191">
        <f t="shared" si="3"/>
        <v>9.0000000000012292E-4</v>
      </c>
      <c r="BQ37" s="191">
        <f t="shared" ref="BP37:CD40" si="4">BQ11-BQ32</f>
        <v>-1.7000000000000348E-3</v>
      </c>
      <c r="BR37" s="191">
        <f t="shared" si="4"/>
        <v>4.9999999999994493E-4</v>
      </c>
      <c r="BS37" s="191">
        <f t="shared" si="4"/>
        <v>9.9999999999988987E-5</v>
      </c>
      <c r="BT37" s="191">
        <f t="shared" si="4"/>
        <v>-2.2999999999999687E-3</v>
      </c>
      <c r="BU37" s="191">
        <f t="shared" si="4"/>
        <v>-2.1999999999999797E-3</v>
      </c>
      <c r="BV37" s="191">
        <f t="shared" si="4"/>
        <v>9.9999999999988987E-5</v>
      </c>
      <c r="BW37" s="191">
        <f t="shared" si="4"/>
        <v>-8.9999999999990088E-4</v>
      </c>
      <c r="BX37" s="191">
        <f t="shared" si="4"/>
        <v>0</v>
      </c>
      <c r="BY37" s="191">
        <f t="shared" si="4"/>
        <v>-9.0000000000012292E-4</v>
      </c>
      <c r="BZ37" s="191">
        <f t="shared" si="4"/>
        <v>-1.3999999999998458E-3</v>
      </c>
      <c r="CA37" s="191">
        <f t="shared" si="4"/>
        <v>-8.9999999999990088E-4</v>
      </c>
      <c r="CB37" s="191">
        <f t="shared" si="4"/>
        <v>2.9999999999996696E-4</v>
      </c>
      <c r="CC37" s="191">
        <f t="shared" si="4"/>
        <v>-9.9999999999988987E-5</v>
      </c>
      <c r="CD37" s="191">
        <f t="shared" si="4"/>
        <v>3.2999999999998586E-3</v>
      </c>
      <c r="CE37" s="191">
        <f>CE11-CE32</f>
        <v>0</v>
      </c>
    </row>
    <row r="38" spans="1:83" hidden="1" outlineLevel="1" x14ac:dyDescent="0.6">
      <c r="B38" s="190" t="s">
        <v>169</v>
      </c>
      <c r="D38" s="191">
        <f>D12-D33</f>
        <v>-15.96</v>
      </c>
      <c r="E38" s="191">
        <f t="shared" si="3"/>
        <v>-15.495100000000001</v>
      </c>
      <c r="F38" s="191">
        <f t="shared" si="3"/>
        <v>-14.5091</v>
      </c>
      <c r="G38" s="191">
        <f t="shared" si="3"/>
        <v>-12.4688</v>
      </c>
      <c r="H38" s="191">
        <f t="shared" si="3"/>
        <v>-11.4</v>
      </c>
      <c r="I38" s="191">
        <f t="shared" si="3"/>
        <v>-2.1300000000000097E-2</v>
      </c>
      <c r="J38" s="191">
        <f t="shared" si="3"/>
        <v>1.8700000000000827E-2</v>
      </c>
      <c r="K38" s="191">
        <f t="shared" si="3"/>
        <v>1.0400000000000631E-2</v>
      </c>
      <c r="L38" s="191">
        <f t="shared" si="3"/>
        <v>-9.1999999999998749E-3</v>
      </c>
      <c r="M38" s="191">
        <f t="shared" si="3"/>
        <v>6.5000000000008384E-3</v>
      </c>
      <c r="N38" s="191">
        <f t="shared" si="3"/>
        <v>-6.5000000000008384E-3</v>
      </c>
      <c r="O38" s="191">
        <f t="shared" si="3"/>
        <v>4.4000000000000483E-2</v>
      </c>
      <c r="P38" s="191">
        <f t="shared" si="3"/>
        <v>3.8900000000001711E-2</v>
      </c>
      <c r="Q38" s="191">
        <f t="shared" si="3"/>
        <v>-2.5999999999999801E-2</v>
      </c>
      <c r="R38" s="191">
        <f t="shared" si="3"/>
        <v>0</v>
      </c>
      <c r="S38" s="191">
        <f t="shared" si="3"/>
        <v>-1.4599999999999724E-2</v>
      </c>
      <c r="T38" s="191">
        <f t="shared" si="3"/>
        <v>-3.2499999999999751E-2</v>
      </c>
      <c r="U38" s="191">
        <f t="shared" si="3"/>
        <v>1.600000000000712E-3</v>
      </c>
      <c r="V38" s="191">
        <f t="shared" si="3"/>
        <v>1.2400000000000411E-2</v>
      </c>
      <c r="W38" s="191">
        <f t="shared" si="3"/>
        <v>-6.1999999999997613E-3</v>
      </c>
      <c r="X38" s="191">
        <f t="shared" si="3"/>
        <v>-2.4999999999995026E-3</v>
      </c>
      <c r="Y38" s="191">
        <f t="shared" si="3"/>
        <v>-1.5399999999999636E-2</v>
      </c>
      <c r="Z38" s="191">
        <f t="shared" si="3"/>
        <v>-1.1999999999998678E-3</v>
      </c>
      <c r="AA38" s="191">
        <f t="shared" si="3"/>
        <v>1.2400000000000411E-2</v>
      </c>
      <c r="AB38" s="191">
        <f t="shared" si="3"/>
        <v>-1.6099999999999781E-2</v>
      </c>
      <c r="AC38" s="191">
        <f t="shared" si="3"/>
        <v>-3.0499999999999972E-2</v>
      </c>
      <c r="AD38" s="191">
        <f t="shared" si="3"/>
        <v>-5.7999999999998053E-3</v>
      </c>
      <c r="AE38" s="191">
        <f t="shared" si="3"/>
        <v>-1.980000000000004E-2</v>
      </c>
      <c r="AF38" s="191">
        <f t="shared" si="3"/>
        <v>-1.5200000000000102E-2</v>
      </c>
      <c r="AG38" s="191">
        <f t="shared" si="3"/>
        <v>-1.8299999999999983E-2</v>
      </c>
      <c r="AH38" s="191">
        <f t="shared" si="3"/>
        <v>-1.5099999999999891E-2</v>
      </c>
      <c r="AI38" s="191">
        <f t="shared" si="3"/>
        <v>-1.1400000000000077E-2</v>
      </c>
      <c r="AJ38" s="191">
        <f t="shared" si="3"/>
        <v>-1.18999999999998E-2</v>
      </c>
      <c r="AK38" s="191">
        <f t="shared" si="3"/>
        <v>-5.6000000000002714E-3</v>
      </c>
      <c r="AL38" s="191">
        <f t="shared" si="3"/>
        <v>-1.0400000000000187E-2</v>
      </c>
      <c r="AM38" s="191">
        <f t="shared" si="3"/>
        <v>-1.2100000000000222E-2</v>
      </c>
      <c r="AN38" s="191">
        <f t="shared" si="3"/>
        <v>-6.6999999999999282E-3</v>
      </c>
      <c r="AO38" s="191">
        <f t="shared" si="3"/>
        <v>-9.300000000000086E-3</v>
      </c>
      <c r="AP38" s="191">
        <f t="shared" si="3"/>
        <v>-6.9999999999996732E-3</v>
      </c>
      <c r="AQ38" s="191">
        <f t="shared" si="3"/>
        <v>-8.90000000000013E-3</v>
      </c>
      <c r="AR38" s="191">
        <f t="shared" si="3"/>
        <v>-7.0999999999998842E-3</v>
      </c>
      <c r="AS38" s="191">
        <f t="shared" si="3"/>
        <v>-8.099999999999774E-3</v>
      </c>
      <c r="AT38" s="191">
        <f t="shared" si="3"/>
        <v>-7.6000000000000512E-3</v>
      </c>
      <c r="AU38" s="191">
        <f t="shared" si="3"/>
        <v>-4.9999999999998934E-3</v>
      </c>
      <c r="AV38" s="191">
        <f t="shared" si="3"/>
        <v>-9.0000000000003411E-3</v>
      </c>
      <c r="AW38" s="191">
        <f t="shared" si="3"/>
        <v>-5.1000000000001044E-3</v>
      </c>
      <c r="AX38" s="191">
        <f t="shared" si="3"/>
        <v>-7.0000000000001172E-3</v>
      </c>
      <c r="AY38" s="191">
        <f t="shared" si="3"/>
        <v>-6.6999999999999282E-3</v>
      </c>
      <c r="AZ38" s="191">
        <f t="shared" si="3"/>
        <v>-7.4000000000000732E-3</v>
      </c>
      <c r="BA38" s="191">
        <f t="shared" si="3"/>
        <v>-7.1000000000001062E-3</v>
      </c>
      <c r="BB38" s="191">
        <f t="shared" si="3"/>
        <v>-4.5999999999999375E-3</v>
      </c>
      <c r="BC38" s="191">
        <f t="shared" si="3"/>
        <v>-6.2999999999999723E-3</v>
      </c>
      <c r="BD38" s="191">
        <f t="shared" si="3"/>
        <v>-6.0999999999999943E-3</v>
      </c>
      <c r="BE38" s="191">
        <f t="shared" si="3"/>
        <v>-5.8000000000000274E-3</v>
      </c>
      <c r="BF38" s="191">
        <f t="shared" si="3"/>
        <v>-5.5999999999998273E-3</v>
      </c>
      <c r="BG38" s="191">
        <f t="shared" si="3"/>
        <v>-6.0999999999999943E-3</v>
      </c>
      <c r="BH38" s="191">
        <f t="shared" si="3"/>
        <v>-7.3000000000000842E-3</v>
      </c>
      <c r="BI38" s="191">
        <f t="shared" si="3"/>
        <v>-6.0999999999999943E-3</v>
      </c>
      <c r="BJ38" s="191">
        <f t="shared" si="3"/>
        <v>-7.8000000000000291E-3</v>
      </c>
      <c r="BK38" s="191">
        <f t="shared" si="3"/>
        <v>-6.0999999999999943E-3</v>
      </c>
      <c r="BL38" s="191">
        <f t="shared" si="3"/>
        <v>-6.0999999999999943E-3</v>
      </c>
      <c r="BM38" s="191">
        <f t="shared" si="3"/>
        <v>-6.7000000000001503E-3</v>
      </c>
      <c r="BN38" s="191">
        <f t="shared" si="3"/>
        <v>-6.9000000000001283E-3</v>
      </c>
      <c r="BO38" s="191">
        <f t="shared" si="3"/>
        <v>-5.0999999999998824E-3</v>
      </c>
      <c r="BP38" s="191">
        <f t="shared" si="4"/>
        <v>-6.0999999999999943E-3</v>
      </c>
      <c r="BQ38" s="191">
        <f t="shared" si="4"/>
        <v>-6.1999999999999833E-3</v>
      </c>
      <c r="BR38" s="191">
        <f t="shared" si="4"/>
        <v>-3.8000000000000256E-3</v>
      </c>
      <c r="BS38" s="191">
        <f t="shared" si="4"/>
        <v>-5.1000000000001044E-3</v>
      </c>
      <c r="BT38" s="191">
        <f t="shared" si="4"/>
        <v>-4.8999999999999044E-3</v>
      </c>
      <c r="BU38" s="191">
        <f t="shared" si="4"/>
        <v>-5.6000000000000494E-3</v>
      </c>
      <c r="BV38" s="191">
        <f t="shared" si="4"/>
        <v>-5.8000000000000274E-3</v>
      </c>
      <c r="BW38" s="191">
        <f t="shared" si="4"/>
        <v>-7.1000000000001062E-3</v>
      </c>
      <c r="BX38" s="191">
        <f t="shared" si="4"/>
        <v>-6.0000000000000053E-3</v>
      </c>
      <c r="BY38" s="191">
        <f t="shared" si="4"/>
        <v>-6.7000000000001503E-3</v>
      </c>
      <c r="BZ38" s="191">
        <f t="shared" si="4"/>
        <v>-4.3999999999999595E-3</v>
      </c>
      <c r="CA38" s="191">
        <f t="shared" si="4"/>
        <v>-4.0999999999999925E-3</v>
      </c>
      <c r="CB38" s="191">
        <f t="shared" si="4"/>
        <v>-4.7999999999999154E-3</v>
      </c>
      <c r="CC38" s="191">
        <f t="shared" si="4"/>
        <v>-3.7000000000000366E-3</v>
      </c>
      <c r="CD38" s="191">
        <f t="shared" si="4"/>
        <v>-1.2000000000000899E-3</v>
      </c>
      <c r="CE38" s="191">
        <f>CE12-CE33</f>
        <v>0</v>
      </c>
    </row>
    <row r="39" spans="1:83" hidden="1" outlineLevel="1" x14ac:dyDescent="0.6">
      <c r="B39" s="190" t="s">
        <v>170</v>
      </c>
      <c r="D39" s="191">
        <f t="shared" ref="D39:BO40" si="5">D13-D34</f>
        <v>0</v>
      </c>
      <c r="E39" s="191">
        <f t="shared" si="5"/>
        <v>0</v>
      </c>
      <c r="F39" s="191">
        <f t="shared" si="5"/>
        <v>0</v>
      </c>
      <c r="G39" s="191">
        <f t="shared" si="5"/>
        <v>0</v>
      </c>
      <c r="H39" s="191">
        <f t="shared" si="5"/>
        <v>0</v>
      </c>
      <c r="I39" s="191">
        <f t="shared" si="5"/>
        <v>-0.24179999999999957</v>
      </c>
      <c r="J39" s="191">
        <f t="shared" si="5"/>
        <v>-0.23170000000000002</v>
      </c>
      <c r="K39" s="191">
        <f t="shared" si="5"/>
        <v>-0.15920000000000023</v>
      </c>
      <c r="L39" s="191">
        <f t="shared" si="5"/>
        <v>-0.18219999999999992</v>
      </c>
      <c r="M39" s="191">
        <f t="shared" si="5"/>
        <v>-0.19110000000000049</v>
      </c>
      <c r="N39" s="191">
        <f t="shared" si="5"/>
        <v>-0.20259999999999945</v>
      </c>
      <c r="O39" s="191">
        <f t="shared" si="5"/>
        <v>-0.16559999999999953</v>
      </c>
      <c r="P39" s="191">
        <f t="shared" si="5"/>
        <v>-0.16819999999999968</v>
      </c>
      <c r="Q39" s="191">
        <f t="shared" si="5"/>
        <v>-0.16870000000000029</v>
      </c>
      <c r="R39" s="191">
        <f t="shared" si="5"/>
        <v>-0.14780000000000015</v>
      </c>
      <c r="S39" s="191">
        <f t="shared" si="5"/>
        <v>-0.15350000000000019</v>
      </c>
      <c r="T39" s="191">
        <f t="shared" si="5"/>
        <v>-0.16450000000000031</v>
      </c>
      <c r="U39" s="191">
        <f t="shared" si="5"/>
        <v>-0.12069999999999936</v>
      </c>
      <c r="V39" s="191">
        <f t="shared" si="5"/>
        <v>-0.10820000000000007</v>
      </c>
      <c r="W39" s="191">
        <f t="shared" si="5"/>
        <v>-0.12270000000000003</v>
      </c>
      <c r="X39" s="191">
        <f t="shared" si="5"/>
        <v>-0.11390000000000011</v>
      </c>
      <c r="Y39" s="191">
        <f t="shared" si="5"/>
        <v>-0.11699999999999999</v>
      </c>
      <c r="Z39" s="191">
        <f t="shared" si="5"/>
        <v>-0.11990000000000034</v>
      </c>
      <c r="AA39" s="191">
        <f t="shared" si="5"/>
        <v>-0.10470000000000024</v>
      </c>
      <c r="AB39" s="191">
        <f t="shared" si="5"/>
        <v>-0.10820000000000007</v>
      </c>
      <c r="AC39" s="191">
        <f t="shared" si="5"/>
        <v>-0.12550000000000061</v>
      </c>
      <c r="AD39" s="191">
        <f t="shared" si="5"/>
        <v>-0.1045000000000007</v>
      </c>
      <c r="AE39" s="191">
        <f t="shared" si="5"/>
        <v>-8.4899999999999753E-2</v>
      </c>
      <c r="AF39" s="191">
        <f t="shared" si="5"/>
        <v>-8.7099999999999955E-2</v>
      </c>
      <c r="AG39" s="191">
        <f t="shared" si="5"/>
        <v>-8.7000000000000188E-2</v>
      </c>
      <c r="AH39" s="191">
        <f t="shared" si="5"/>
        <v>-7.7100000000000168E-2</v>
      </c>
      <c r="AI39" s="191">
        <f t="shared" si="5"/>
        <v>-8.1500000000000128E-2</v>
      </c>
      <c r="AJ39" s="191">
        <f t="shared" si="5"/>
        <v>-7.2799999999999976E-2</v>
      </c>
      <c r="AK39" s="191">
        <f t="shared" si="5"/>
        <v>-6.999999999999984E-2</v>
      </c>
      <c r="AL39" s="191">
        <f t="shared" si="5"/>
        <v>-6.0100000000000264E-2</v>
      </c>
      <c r="AM39" s="191">
        <f t="shared" si="5"/>
        <v>-5.6599999999999984E-2</v>
      </c>
      <c r="AN39" s="191">
        <f t="shared" si="5"/>
        <v>-5.2700000000000191E-2</v>
      </c>
      <c r="AO39" s="191">
        <f t="shared" si="5"/>
        <v>-4.9399999999999888E-2</v>
      </c>
      <c r="AP39" s="191">
        <f t="shared" si="5"/>
        <v>-5.0200000000000244E-2</v>
      </c>
      <c r="AQ39" s="191">
        <f t="shared" si="5"/>
        <v>-5.5299999999999905E-2</v>
      </c>
      <c r="AR39" s="191">
        <f t="shared" si="5"/>
        <v>-5.2799999999999958E-2</v>
      </c>
      <c r="AS39" s="191">
        <f t="shared" si="5"/>
        <v>-5.2300000000000235E-2</v>
      </c>
      <c r="AT39" s="191">
        <f t="shared" si="5"/>
        <v>-5.3299999999999681E-2</v>
      </c>
      <c r="AU39" s="191">
        <f t="shared" si="5"/>
        <v>-4.919999999999991E-2</v>
      </c>
      <c r="AV39" s="191">
        <f t="shared" si="5"/>
        <v>-5.1700000000000301E-2</v>
      </c>
      <c r="AW39" s="191">
        <f t="shared" si="5"/>
        <v>-4.7600000000000087E-2</v>
      </c>
      <c r="AX39" s="191">
        <f t="shared" si="5"/>
        <v>-4.469999999999974E-2</v>
      </c>
      <c r="AY39" s="191">
        <f t="shared" si="5"/>
        <v>-4.0900000000000158E-2</v>
      </c>
      <c r="AZ39" s="191">
        <f t="shared" si="5"/>
        <v>-3.4600000000000186E-2</v>
      </c>
      <c r="BA39" s="191">
        <f t="shared" si="5"/>
        <v>-3.479999999999972E-2</v>
      </c>
      <c r="BB39" s="191">
        <f t="shared" si="5"/>
        <v>-2.9899999999999594E-2</v>
      </c>
      <c r="BC39" s="191">
        <f t="shared" si="5"/>
        <v>-3.6499999999999755E-2</v>
      </c>
      <c r="BD39" s="191">
        <f t="shared" si="5"/>
        <v>-3.3800000000000274E-2</v>
      </c>
      <c r="BE39" s="191">
        <f t="shared" si="5"/>
        <v>-3.4600000000000186E-2</v>
      </c>
      <c r="BF39" s="191">
        <f t="shared" si="5"/>
        <v>-3.5599999999999632E-2</v>
      </c>
      <c r="BG39" s="191">
        <f t="shared" si="5"/>
        <v>-3.5800000000000054E-2</v>
      </c>
      <c r="BH39" s="191">
        <f t="shared" si="5"/>
        <v>-3.6999999999999922E-2</v>
      </c>
      <c r="BI39" s="191">
        <f t="shared" si="5"/>
        <v>-3.6799999999999944E-2</v>
      </c>
      <c r="BJ39" s="191">
        <f t="shared" si="5"/>
        <v>-3.8900000000000379E-2</v>
      </c>
      <c r="BK39" s="191">
        <f t="shared" si="5"/>
        <v>-3.9100000000000357E-2</v>
      </c>
      <c r="BL39" s="191">
        <f t="shared" si="5"/>
        <v>-4.149999999999987E-2</v>
      </c>
      <c r="BM39" s="191">
        <f t="shared" si="5"/>
        <v>-4.3899999999999828E-2</v>
      </c>
      <c r="BN39" s="191">
        <f t="shared" si="5"/>
        <v>-4.2100000000000026E-2</v>
      </c>
      <c r="BO39" s="191">
        <f t="shared" si="5"/>
        <v>-4.1800000000000059E-2</v>
      </c>
      <c r="BP39" s="191">
        <f t="shared" si="4"/>
        <v>-3.9700000000000069E-2</v>
      </c>
      <c r="BQ39" s="191">
        <f t="shared" si="4"/>
        <v>-3.8899999999999935E-2</v>
      </c>
      <c r="BR39" s="191">
        <f t="shared" si="4"/>
        <v>-3.74000000000001E-2</v>
      </c>
      <c r="BS39" s="191">
        <f t="shared" si="4"/>
        <v>-3.6699999999999955E-2</v>
      </c>
      <c r="BT39" s="191">
        <f t="shared" si="4"/>
        <v>-3.6100000000000021E-2</v>
      </c>
      <c r="BU39" s="191">
        <f t="shared" si="4"/>
        <v>-3.6700000000000177E-2</v>
      </c>
      <c r="BV39" s="191">
        <f t="shared" si="4"/>
        <v>-3.6100000000000021E-2</v>
      </c>
      <c r="BW39" s="191">
        <f t="shared" si="4"/>
        <v>-3.4500000000000197E-2</v>
      </c>
      <c r="BX39" s="191">
        <f t="shared" si="4"/>
        <v>-3.2499999999999973E-2</v>
      </c>
      <c r="BY39" s="191">
        <f t="shared" si="4"/>
        <v>-3.2100000000000017E-2</v>
      </c>
      <c r="BZ39" s="191">
        <f t="shared" si="4"/>
        <v>-2.9400000000000093E-2</v>
      </c>
      <c r="CA39" s="191">
        <f t="shared" si="4"/>
        <v>-2.7099999999999902E-2</v>
      </c>
      <c r="CB39" s="191">
        <f t="shared" si="4"/>
        <v>-2.7400000000000091E-2</v>
      </c>
      <c r="CC39" s="191">
        <f t="shared" si="4"/>
        <v>-1.9999999999997797E-4</v>
      </c>
      <c r="CD39" s="191">
        <f t="shared" si="4"/>
        <v>1.5600000000000058E-2</v>
      </c>
      <c r="CE39" s="191">
        <f>CE13-CE34</f>
        <v>0</v>
      </c>
    </row>
    <row r="40" spans="1:83" hidden="1" outlineLevel="1" x14ac:dyDescent="0.6">
      <c r="B40" s="190" t="s">
        <v>171</v>
      </c>
      <c r="D40" s="191">
        <f t="shared" si="5"/>
        <v>0</v>
      </c>
      <c r="E40" s="191">
        <f t="shared" si="5"/>
        <v>0</v>
      </c>
      <c r="F40" s="191">
        <f t="shared" si="5"/>
        <v>0</v>
      </c>
      <c r="G40" s="191">
        <f t="shared" si="5"/>
        <v>0</v>
      </c>
      <c r="H40" s="191">
        <f t="shared" si="5"/>
        <v>0</v>
      </c>
      <c r="I40" s="191">
        <f t="shared" si="5"/>
        <v>-5.3099999999999703E-2</v>
      </c>
      <c r="J40" s="191">
        <f t="shared" si="5"/>
        <v>-5.8699999999999974E-2</v>
      </c>
      <c r="K40" s="191">
        <f t="shared" si="5"/>
        <v>-2.8999999999999915E-2</v>
      </c>
      <c r="L40" s="191">
        <f t="shared" si="5"/>
        <v>-5.6899999999999729E-2</v>
      </c>
      <c r="M40" s="191">
        <f t="shared" si="5"/>
        <v>-4.3599999999999639E-2</v>
      </c>
      <c r="N40" s="191">
        <f t="shared" si="5"/>
        <v>-3.4399999999999764E-2</v>
      </c>
      <c r="O40" s="191">
        <f t="shared" si="5"/>
        <v>-2.8999999999999915E-2</v>
      </c>
      <c r="P40" s="191">
        <f t="shared" si="5"/>
        <v>-5.3700000000000081E-2</v>
      </c>
      <c r="Q40" s="191">
        <f t="shared" si="5"/>
        <v>-4.8000000000000043E-2</v>
      </c>
      <c r="R40" s="191">
        <f t="shared" si="5"/>
        <v>-4.4700000000000628E-2</v>
      </c>
      <c r="S40" s="191">
        <f t="shared" si="5"/>
        <v>-5.6899999999999729E-2</v>
      </c>
      <c r="T40" s="191">
        <f t="shared" si="5"/>
        <v>-4.8000000000000043E-2</v>
      </c>
      <c r="U40" s="191">
        <f t="shared" si="5"/>
        <v>-5.4199999999999804E-2</v>
      </c>
      <c r="V40" s="191">
        <f t="shared" si="5"/>
        <v>-4.2600000000000193E-2</v>
      </c>
      <c r="W40" s="191">
        <f t="shared" si="5"/>
        <v>-3.2700000000000173E-2</v>
      </c>
      <c r="X40" s="191">
        <f t="shared" si="5"/>
        <v>-4.0499999999999758E-2</v>
      </c>
      <c r="Y40" s="191">
        <f t="shared" si="5"/>
        <v>-5.1999999999999602E-2</v>
      </c>
      <c r="Z40" s="191">
        <f t="shared" si="5"/>
        <v>-4.5600000000000307E-2</v>
      </c>
      <c r="AA40" s="191">
        <f t="shared" si="5"/>
        <v>-4.0099999999999802E-2</v>
      </c>
      <c r="AB40" s="191">
        <f t="shared" si="5"/>
        <v>-5.1999999999999602E-2</v>
      </c>
      <c r="AC40" s="191">
        <f t="shared" si="5"/>
        <v>-4.6999999999999709E-2</v>
      </c>
      <c r="AD40" s="191">
        <f t="shared" si="5"/>
        <v>-4.5400000000000329E-2</v>
      </c>
      <c r="AE40" s="191">
        <f t="shared" si="5"/>
        <v>-4.0600000000000414E-2</v>
      </c>
      <c r="AF40" s="191">
        <f t="shared" si="5"/>
        <v>-4.3099999999999916E-2</v>
      </c>
      <c r="AG40" s="191">
        <f t="shared" si="5"/>
        <v>-3.1200000000000117E-2</v>
      </c>
      <c r="AH40" s="191">
        <f t="shared" si="5"/>
        <v>-3.2700000000000173E-2</v>
      </c>
      <c r="AI40" s="191">
        <f t="shared" si="5"/>
        <v>-2.8200000000000003E-2</v>
      </c>
      <c r="AJ40" s="191">
        <f t="shared" si="5"/>
        <v>-2.8399999999999981E-2</v>
      </c>
      <c r="AK40" s="191">
        <f t="shared" si="5"/>
        <v>-2.1100000000000119E-2</v>
      </c>
      <c r="AL40" s="191">
        <f t="shared" si="5"/>
        <v>-2.4799999999999933E-2</v>
      </c>
      <c r="AM40" s="191">
        <f t="shared" si="5"/>
        <v>-2.5500000000000078E-2</v>
      </c>
      <c r="AN40" s="191">
        <f t="shared" si="5"/>
        <v>-2.1199999999999886E-2</v>
      </c>
      <c r="AO40" s="191">
        <f t="shared" si="5"/>
        <v>-1.9000000000000128E-2</v>
      </c>
      <c r="AP40" s="191">
        <f t="shared" si="5"/>
        <v>-1.7099999999999671E-2</v>
      </c>
      <c r="AQ40" s="191">
        <f t="shared" si="5"/>
        <v>-1.8299999999999983E-2</v>
      </c>
      <c r="AR40" s="191">
        <f t="shared" si="5"/>
        <v>-1.8799999999999706E-2</v>
      </c>
      <c r="AS40" s="191">
        <f t="shared" si="5"/>
        <v>-1.8000000000000016E-2</v>
      </c>
      <c r="AT40" s="191">
        <f t="shared" si="5"/>
        <v>-1.9099999999999895E-2</v>
      </c>
      <c r="AU40" s="191">
        <f t="shared" si="5"/>
        <v>-1.9600000000000062E-2</v>
      </c>
      <c r="AV40" s="191">
        <f t="shared" si="5"/>
        <v>-1.6899999999999693E-2</v>
      </c>
      <c r="AW40" s="191">
        <f t="shared" si="5"/>
        <v>-1.7200000000000104E-2</v>
      </c>
      <c r="AX40" s="191">
        <f t="shared" si="5"/>
        <v>-1.519999999999988E-2</v>
      </c>
      <c r="AY40" s="191">
        <f t="shared" si="5"/>
        <v>-1.739999999999986E-2</v>
      </c>
      <c r="AZ40" s="191">
        <f t="shared" si="5"/>
        <v>-1.7800000000000038E-2</v>
      </c>
      <c r="BA40" s="191">
        <f t="shared" si="5"/>
        <v>-1.540000000000008E-2</v>
      </c>
      <c r="BB40" s="191">
        <f t="shared" si="5"/>
        <v>-1.6000000000000014E-2</v>
      </c>
      <c r="BC40" s="191">
        <f t="shared" si="5"/>
        <v>-1.7400000000000082E-2</v>
      </c>
      <c r="BD40" s="191">
        <f t="shared" si="5"/>
        <v>-1.6299999999999981E-2</v>
      </c>
      <c r="BE40" s="191">
        <f t="shared" si="5"/>
        <v>-1.6299999999999981E-2</v>
      </c>
      <c r="BF40" s="191">
        <f t="shared" si="5"/>
        <v>-1.6299999999999981E-2</v>
      </c>
      <c r="BG40" s="191">
        <f t="shared" si="5"/>
        <v>-1.540000000000008E-2</v>
      </c>
      <c r="BH40" s="191">
        <f t="shared" si="5"/>
        <v>-1.4499999999999957E-2</v>
      </c>
      <c r="BI40" s="191">
        <f t="shared" si="5"/>
        <v>-1.419999999999999E-2</v>
      </c>
      <c r="BJ40" s="191">
        <f t="shared" si="5"/>
        <v>-1.5299999999999869E-2</v>
      </c>
      <c r="BK40" s="191">
        <f t="shared" si="5"/>
        <v>-1.6100000000000003E-2</v>
      </c>
      <c r="BL40" s="191">
        <f t="shared" si="5"/>
        <v>-1.4399999999999968E-2</v>
      </c>
      <c r="BM40" s="191">
        <f t="shared" si="5"/>
        <v>-1.5500000000000069E-2</v>
      </c>
      <c r="BN40" s="191">
        <f t="shared" si="5"/>
        <v>-1.3599999999999834E-2</v>
      </c>
      <c r="BO40" s="191">
        <f t="shared" si="5"/>
        <v>-1.4000000000000012E-2</v>
      </c>
      <c r="BP40" s="191">
        <f t="shared" si="4"/>
        <v>-1.2600000000000167E-2</v>
      </c>
      <c r="BQ40" s="191">
        <f t="shared" si="4"/>
        <v>-1.330000000000009E-2</v>
      </c>
      <c r="BR40" s="191">
        <f t="shared" si="4"/>
        <v>-1.309999999999989E-2</v>
      </c>
      <c r="BS40" s="191">
        <f t="shared" si="4"/>
        <v>-1.3100000000000112E-2</v>
      </c>
      <c r="BT40" s="191">
        <f t="shared" si="4"/>
        <v>-1.2299999999999978E-2</v>
      </c>
      <c r="BU40" s="191">
        <f t="shared" si="4"/>
        <v>-1.2499999999999956E-2</v>
      </c>
      <c r="BV40" s="191">
        <f t="shared" si="4"/>
        <v>-1.2899999999999912E-2</v>
      </c>
      <c r="BW40" s="191">
        <f t="shared" si="4"/>
        <v>-1.2200000000000211E-2</v>
      </c>
      <c r="BX40" s="191">
        <f t="shared" si="4"/>
        <v>-1.2999999999999901E-2</v>
      </c>
      <c r="BY40" s="191">
        <f t="shared" si="4"/>
        <v>-1.2600000000000167E-2</v>
      </c>
      <c r="BZ40" s="191">
        <f t="shared" si="4"/>
        <v>-1.1900000000000022E-2</v>
      </c>
      <c r="CA40" s="191">
        <f t="shared" si="4"/>
        <v>-1.2499999999999956E-2</v>
      </c>
      <c r="CB40" s="191">
        <f t="shared" si="4"/>
        <v>-1.3100000000000112E-2</v>
      </c>
      <c r="CC40" s="191">
        <f t="shared" si="4"/>
        <v>4.7000000000001485E-3</v>
      </c>
      <c r="CD40" s="191">
        <f t="shared" si="4"/>
        <v>3.2600000000000073E-2</v>
      </c>
      <c r="CE40" s="191">
        <f>CE14-CE35</f>
        <v>0</v>
      </c>
    </row>
    <row r="41" spans="1:83" collapsed="1" x14ac:dyDescent="0.6"/>
    <row r="43" spans="1:83" x14ac:dyDescent="0.6">
      <c r="B43" s="196" t="s">
        <v>368</v>
      </c>
      <c r="N43" s="197" t="s">
        <v>222</v>
      </c>
      <c r="S43" s="197" t="s">
        <v>223</v>
      </c>
      <c r="X43" s="197" t="s">
        <v>224</v>
      </c>
      <c r="AC43" s="197" t="s">
        <v>225</v>
      </c>
      <c r="AH43" s="197" t="s">
        <v>226</v>
      </c>
      <c r="AM43" s="197" t="s">
        <v>227</v>
      </c>
      <c r="AR43" s="197" t="s">
        <v>228</v>
      </c>
      <c r="AS43" s="197"/>
      <c r="AW43" s="197" t="s">
        <v>229</v>
      </c>
      <c r="BB43" s="197" t="s">
        <v>230</v>
      </c>
      <c r="BG43" s="197" t="s">
        <v>231</v>
      </c>
      <c r="BL43" s="197" t="s">
        <v>232</v>
      </c>
      <c r="BQ43" s="197" t="s">
        <v>233</v>
      </c>
      <c r="BV43" s="197" t="s">
        <v>234</v>
      </c>
      <c r="CA43" s="197" t="s">
        <v>235</v>
      </c>
    </row>
    <row r="44" spans="1:83" x14ac:dyDescent="0.6">
      <c r="B44" s="198" t="s">
        <v>173</v>
      </c>
      <c r="C44" s="187"/>
      <c r="D44" s="188" t="s">
        <v>220</v>
      </c>
      <c r="E44" s="199" t="s">
        <v>221</v>
      </c>
      <c r="F44" s="200">
        <v>6</v>
      </c>
      <c r="G44" s="200">
        <v>7</v>
      </c>
      <c r="H44" s="200">
        <v>8</v>
      </c>
      <c r="I44" s="200">
        <v>9</v>
      </c>
      <c r="J44" s="200">
        <v>10</v>
      </c>
      <c r="K44" s="200">
        <v>11</v>
      </c>
      <c r="L44" s="200">
        <v>12</v>
      </c>
      <c r="M44" s="200">
        <v>13</v>
      </c>
      <c r="N44" s="200">
        <v>14</v>
      </c>
      <c r="O44" s="200">
        <v>15</v>
      </c>
      <c r="P44" s="200">
        <v>16</v>
      </c>
      <c r="Q44" s="200">
        <v>17</v>
      </c>
      <c r="R44" s="200">
        <v>18</v>
      </c>
      <c r="S44" s="200">
        <v>19</v>
      </c>
      <c r="T44" s="200">
        <v>20</v>
      </c>
      <c r="U44" s="200">
        <v>21</v>
      </c>
      <c r="V44" s="200">
        <v>22</v>
      </c>
      <c r="W44" s="200">
        <v>23</v>
      </c>
      <c r="X44" s="200">
        <v>24</v>
      </c>
      <c r="Y44" s="200">
        <v>25</v>
      </c>
      <c r="Z44" s="200">
        <v>26</v>
      </c>
      <c r="AA44" s="200">
        <v>27</v>
      </c>
      <c r="AB44" s="200">
        <v>28</v>
      </c>
      <c r="AC44" s="200">
        <v>29</v>
      </c>
      <c r="AD44" s="200">
        <v>30</v>
      </c>
      <c r="AE44" s="200">
        <v>31</v>
      </c>
      <c r="AF44" s="200">
        <v>32</v>
      </c>
      <c r="AG44" s="200">
        <v>33</v>
      </c>
      <c r="AH44" s="200">
        <v>34</v>
      </c>
      <c r="AI44" s="200">
        <v>35</v>
      </c>
      <c r="AJ44" s="200">
        <v>36</v>
      </c>
      <c r="AK44" s="200">
        <v>37</v>
      </c>
      <c r="AL44" s="200">
        <v>38</v>
      </c>
      <c r="AM44" s="200">
        <v>39</v>
      </c>
      <c r="AN44" s="200">
        <v>40</v>
      </c>
      <c r="AO44" s="200">
        <v>41</v>
      </c>
      <c r="AP44" s="200">
        <v>42</v>
      </c>
      <c r="AQ44" s="200">
        <v>43</v>
      </c>
      <c r="AR44" s="200">
        <v>44</v>
      </c>
      <c r="AS44" s="200">
        <v>45</v>
      </c>
      <c r="AT44" s="200">
        <v>46</v>
      </c>
      <c r="AU44" s="200">
        <v>47</v>
      </c>
      <c r="AV44" s="200">
        <v>48</v>
      </c>
      <c r="AW44" s="200">
        <v>49</v>
      </c>
      <c r="AX44" s="200">
        <v>50</v>
      </c>
      <c r="AY44" s="200">
        <v>51</v>
      </c>
      <c r="AZ44" s="200">
        <v>52</v>
      </c>
      <c r="BA44" s="200">
        <v>53</v>
      </c>
      <c r="BB44" s="200">
        <v>54</v>
      </c>
      <c r="BC44" s="200">
        <v>55</v>
      </c>
      <c r="BD44" s="200">
        <v>56</v>
      </c>
      <c r="BE44" s="200">
        <v>57</v>
      </c>
      <c r="BF44" s="200">
        <v>58</v>
      </c>
      <c r="BG44" s="200">
        <v>59</v>
      </c>
      <c r="BH44" s="200">
        <v>60</v>
      </c>
      <c r="BI44" s="200">
        <v>61</v>
      </c>
      <c r="BJ44" s="200">
        <v>62</v>
      </c>
      <c r="BK44" s="200">
        <v>63</v>
      </c>
      <c r="BL44" s="200">
        <v>64</v>
      </c>
      <c r="BM44" s="200">
        <v>65</v>
      </c>
      <c r="BN44" s="200">
        <v>66</v>
      </c>
      <c r="BO44" s="200">
        <v>67</v>
      </c>
      <c r="BP44" s="200">
        <v>68</v>
      </c>
      <c r="BQ44" s="200">
        <v>69</v>
      </c>
      <c r="BR44" s="200">
        <v>70</v>
      </c>
      <c r="BS44" s="200">
        <v>71</v>
      </c>
      <c r="BT44" s="200">
        <v>72</v>
      </c>
      <c r="BU44" s="200">
        <v>73</v>
      </c>
      <c r="BV44" s="200">
        <v>74</v>
      </c>
      <c r="BW44" s="200">
        <v>75</v>
      </c>
      <c r="BX44" s="200">
        <v>76</v>
      </c>
      <c r="BY44" s="200">
        <v>77</v>
      </c>
      <c r="BZ44" s="200">
        <v>78</v>
      </c>
      <c r="CA44" s="200">
        <v>79</v>
      </c>
      <c r="CB44" s="200">
        <v>80</v>
      </c>
      <c r="CC44" s="200">
        <v>81</v>
      </c>
      <c r="CD44" s="200">
        <v>82</v>
      </c>
      <c r="CE44" s="200">
        <v>83</v>
      </c>
    </row>
    <row r="45" spans="1:83" x14ac:dyDescent="0.6">
      <c r="A45" s="201" t="s">
        <v>174</v>
      </c>
      <c r="B45" s="198" t="s">
        <v>175</v>
      </c>
      <c r="C45" s="202"/>
      <c r="D45" s="203"/>
      <c r="E45" s="204"/>
      <c r="F45" s="221">
        <v>1946</v>
      </c>
      <c r="G45" s="221" t="s">
        <v>236</v>
      </c>
      <c r="H45" s="222" t="s">
        <v>237</v>
      </c>
      <c r="I45" s="222" t="s">
        <v>238</v>
      </c>
      <c r="J45" s="222" t="s">
        <v>239</v>
      </c>
      <c r="K45" s="222" t="s">
        <v>240</v>
      </c>
      <c r="L45" s="222" t="s">
        <v>241</v>
      </c>
      <c r="M45" s="222" t="s">
        <v>242</v>
      </c>
      <c r="N45" s="222" t="s">
        <v>243</v>
      </c>
      <c r="O45" s="222" t="s">
        <v>244</v>
      </c>
      <c r="P45" s="222" t="s">
        <v>245</v>
      </c>
      <c r="Q45" s="222" t="s">
        <v>246</v>
      </c>
      <c r="R45" s="222" t="s">
        <v>247</v>
      </c>
      <c r="S45" s="222" t="s">
        <v>248</v>
      </c>
      <c r="T45" s="222" t="s">
        <v>249</v>
      </c>
      <c r="U45" s="222" t="s">
        <v>250</v>
      </c>
      <c r="V45" s="222" t="s">
        <v>251</v>
      </c>
      <c r="W45" s="222" t="s">
        <v>252</v>
      </c>
      <c r="X45" s="222" t="s">
        <v>253</v>
      </c>
      <c r="Y45" s="222" t="s">
        <v>254</v>
      </c>
      <c r="Z45" s="222" t="s">
        <v>255</v>
      </c>
      <c r="AA45" s="222" t="s">
        <v>256</v>
      </c>
      <c r="AB45" s="222" t="s">
        <v>257</v>
      </c>
      <c r="AC45" s="222" t="s">
        <v>258</v>
      </c>
      <c r="AD45" s="222" t="s">
        <v>259</v>
      </c>
      <c r="AE45" s="222" t="s">
        <v>260</v>
      </c>
      <c r="AF45" s="222" t="s">
        <v>261</v>
      </c>
      <c r="AG45" s="222" t="s">
        <v>262</v>
      </c>
      <c r="AH45" s="222" t="s">
        <v>263</v>
      </c>
      <c r="AI45" s="222" t="s">
        <v>264</v>
      </c>
      <c r="AJ45" s="222" t="s">
        <v>265</v>
      </c>
      <c r="AK45" s="222" t="s">
        <v>266</v>
      </c>
      <c r="AL45" s="222" t="s">
        <v>267</v>
      </c>
      <c r="AM45" s="222" t="s">
        <v>268</v>
      </c>
      <c r="AN45" s="222" t="s">
        <v>269</v>
      </c>
      <c r="AO45" s="222" t="s">
        <v>270</v>
      </c>
      <c r="AP45" s="222" t="s">
        <v>271</v>
      </c>
      <c r="AQ45" s="222" t="s">
        <v>272</v>
      </c>
      <c r="AR45" s="222" t="s">
        <v>273</v>
      </c>
      <c r="AS45" s="222" t="s">
        <v>274</v>
      </c>
      <c r="AT45" s="222" t="s">
        <v>275</v>
      </c>
      <c r="AU45" s="222" t="s">
        <v>276</v>
      </c>
      <c r="AV45" s="222" t="s">
        <v>277</v>
      </c>
      <c r="AW45" s="222" t="s">
        <v>278</v>
      </c>
      <c r="AX45" s="222" t="s">
        <v>279</v>
      </c>
      <c r="AY45" s="222" t="s">
        <v>280</v>
      </c>
      <c r="AZ45" s="222" t="s">
        <v>281</v>
      </c>
      <c r="BA45" s="222" t="s">
        <v>282</v>
      </c>
      <c r="BB45" s="222" t="s">
        <v>283</v>
      </c>
      <c r="BC45" s="222" t="s">
        <v>284</v>
      </c>
      <c r="BD45" s="222" t="s">
        <v>285</v>
      </c>
      <c r="BE45" s="222" t="s">
        <v>286</v>
      </c>
      <c r="BF45" s="222" t="s">
        <v>287</v>
      </c>
      <c r="BG45" s="222" t="s">
        <v>288</v>
      </c>
      <c r="BH45" s="222" t="s">
        <v>289</v>
      </c>
      <c r="BI45" s="222" t="s">
        <v>290</v>
      </c>
      <c r="BJ45" s="222" t="s">
        <v>291</v>
      </c>
      <c r="BK45" s="222" t="s">
        <v>292</v>
      </c>
      <c r="BL45" s="222" t="s">
        <v>293</v>
      </c>
      <c r="BM45" s="222" t="s">
        <v>294</v>
      </c>
      <c r="BN45" s="222" t="s">
        <v>295</v>
      </c>
      <c r="BO45" s="222" t="s">
        <v>296</v>
      </c>
      <c r="BP45" s="222" t="s">
        <v>297</v>
      </c>
      <c r="BQ45" s="222" t="s">
        <v>298</v>
      </c>
      <c r="BR45" s="222" t="s">
        <v>299</v>
      </c>
      <c r="BS45" s="222" t="s">
        <v>300</v>
      </c>
      <c r="BT45" s="222" t="s">
        <v>301</v>
      </c>
      <c r="BU45" s="222" t="s">
        <v>302</v>
      </c>
      <c r="BV45" s="222" t="s">
        <v>303</v>
      </c>
      <c r="BW45" s="222" t="s">
        <v>304</v>
      </c>
      <c r="BX45" s="222" t="s">
        <v>305</v>
      </c>
      <c r="BY45" s="222" t="s">
        <v>306</v>
      </c>
      <c r="BZ45" s="222" t="s">
        <v>307</v>
      </c>
      <c r="CA45" s="223" t="s">
        <v>308</v>
      </c>
      <c r="CB45" s="223" t="s">
        <v>309</v>
      </c>
      <c r="CC45" s="223" t="s">
        <v>310</v>
      </c>
      <c r="CD45" s="223" t="s">
        <v>311</v>
      </c>
      <c r="CE45" s="223">
        <v>2023</v>
      </c>
    </row>
    <row r="46" spans="1:83" x14ac:dyDescent="0.6">
      <c r="A46" s="205">
        <v>1</v>
      </c>
      <c r="B46" s="206" t="s">
        <v>176</v>
      </c>
      <c r="C46" s="7"/>
      <c r="D46" s="1">
        <v>25</v>
      </c>
      <c r="E46" s="207">
        <v>35</v>
      </c>
      <c r="F46" s="208">
        <f t="shared" ref="F46:U61" si="6">VLOOKUP($A46,$A$11:$CE$14,F$44)</f>
        <v>22.2807</v>
      </c>
      <c r="G46" s="209">
        <f t="shared" si="6"/>
        <v>19.2424</v>
      </c>
      <c r="H46" s="209">
        <f t="shared" si="6"/>
        <v>17.6389</v>
      </c>
      <c r="I46" s="209">
        <f t="shared" si="6"/>
        <v>15.4878</v>
      </c>
      <c r="J46" s="210">
        <f t="shared" si="6"/>
        <v>16.2821</v>
      </c>
      <c r="K46" s="210">
        <f t="shared" si="6"/>
        <v>14.1111</v>
      </c>
      <c r="L46" s="210">
        <f t="shared" si="6"/>
        <v>13.229200000000001</v>
      </c>
      <c r="M46" s="210">
        <f t="shared" si="6"/>
        <v>13.655900000000001</v>
      </c>
      <c r="N46" s="210">
        <f t="shared" si="6"/>
        <v>13.655900000000001</v>
      </c>
      <c r="O46" s="210">
        <f t="shared" si="6"/>
        <v>12.959199999999999</v>
      </c>
      <c r="P46" s="210">
        <f t="shared" si="6"/>
        <v>12.574299999999999</v>
      </c>
      <c r="Q46" s="210">
        <f t="shared" si="6"/>
        <v>12.0952</v>
      </c>
      <c r="R46" s="210">
        <f t="shared" si="6"/>
        <v>11.7593</v>
      </c>
      <c r="S46" s="210">
        <f t="shared" si="6"/>
        <v>11.4414</v>
      </c>
      <c r="T46" s="210">
        <f t="shared" si="6"/>
        <v>10.6723</v>
      </c>
      <c r="U46" s="210">
        <f t="shared" si="6"/>
        <v>10</v>
      </c>
      <c r="V46" s="210">
        <f t="shared" ref="V46:AK61" si="7">VLOOKUP($A46,$A$11:$CE$14,V$44)</f>
        <v>9.3382000000000005</v>
      </c>
      <c r="W46" s="210">
        <f t="shared" si="7"/>
        <v>8.8811</v>
      </c>
      <c r="X46" s="210">
        <f t="shared" si="7"/>
        <v>8.5810999999999993</v>
      </c>
      <c r="Y46" s="210">
        <f t="shared" si="7"/>
        <v>8.2468000000000004</v>
      </c>
      <c r="Z46" s="210">
        <f t="shared" si="7"/>
        <v>8.0380000000000003</v>
      </c>
      <c r="AA46" s="210">
        <f t="shared" si="7"/>
        <v>8.4666999999999994</v>
      </c>
      <c r="AB46" s="210">
        <f t="shared" si="7"/>
        <v>8.0380000000000003</v>
      </c>
      <c r="AC46" s="210">
        <f t="shared" si="7"/>
        <v>7.4268999999999998</v>
      </c>
      <c r="AD46" s="210">
        <f t="shared" si="7"/>
        <v>6.2870999999999997</v>
      </c>
      <c r="AE46" s="210">
        <f t="shared" si="7"/>
        <v>5.6696</v>
      </c>
      <c r="AF46" s="210">
        <f t="shared" si="7"/>
        <v>5.4043000000000001</v>
      </c>
      <c r="AG46" s="210">
        <f t="shared" si="7"/>
        <v>5.1003999999999996</v>
      </c>
      <c r="AH46" s="210">
        <f t="shared" si="7"/>
        <v>4.8106</v>
      </c>
      <c r="AI46" s="210">
        <f t="shared" si="7"/>
        <v>4.6863000000000001</v>
      </c>
      <c r="AJ46" s="210">
        <f t="shared" si="7"/>
        <v>4.5195999999999996</v>
      </c>
      <c r="AK46" s="210">
        <f t="shared" si="7"/>
        <v>4.3345000000000002</v>
      </c>
      <c r="AL46" s="210">
        <f t="shared" ref="AL46:BA61" si="8">VLOOKUP($A46,$A$11:$CE$14,AL$44)</f>
        <v>4.1502999999999997</v>
      </c>
      <c r="AM46" s="210">
        <f t="shared" si="8"/>
        <v>3.8601999999999999</v>
      </c>
      <c r="AN46" s="210">
        <f t="shared" si="8"/>
        <v>3.5083000000000002</v>
      </c>
      <c r="AO46" s="210">
        <f t="shared" si="8"/>
        <v>3.3073000000000001</v>
      </c>
      <c r="AP46" s="210">
        <f t="shared" si="8"/>
        <v>3.1749999999999998</v>
      </c>
      <c r="AQ46" s="210">
        <f t="shared" si="8"/>
        <v>3.1204000000000001</v>
      </c>
      <c r="AR46" s="210">
        <f t="shared" si="8"/>
        <v>3.0602</v>
      </c>
      <c r="AS46" s="210">
        <f t="shared" si="8"/>
        <v>3.0383</v>
      </c>
      <c r="AT46" s="210">
        <f t="shared" si="8"/>
        <v>2.9811999999999999</v>
      </c>
      <c r="AU46" s="210">
        <f t="shared" si="8"/>
        <v>2.9127999999999998</v>
      </c>
      <c r="AV46" s="210">
        <f t="shared" si="8"/>
        <v>2.8475000000000001</v>
      </c>
      <c r="AW46" s="210">
        <f t="shared" si="8"/>
        <v>2.7549000000000001</v>
      </c>
      <c r="AX46" s="210">
        <f t="shared" si="8"/>
        <v>2.5971000000000002</v>
      </c>
      <c r="AY46" s="210">
        <f t="shared" si="8"/>
        <v>2.4422999999999999</v>
      </c>
      <c r="AZ46" s="210">
        <f t="shared" si="8"/>
        <v>2.3007</v>
      </c>
      <c r="BA46" s="210">
        <f t="shared" si="8"/>
        <v>2.2242000000000002</v>
      </c>
      <c r="BB46" s="210">
        <f t="shared" ref="BB46:BQ61" si="9">VLOOKUP($A46,$A$11:$CE$14,BB$44)</f>
        <v>2.1783999999999999</v>
      </c>
      <c r="BC46" s="210">
        <f t="shared" si="9"/>
        <v>2.1309</v>
      </c>
      <c r="BD46" s="210">
        <f t="shared" si="9"/>
        <v>2.1236999999999999</v>
      </c>
      <c r="BE46" s="210">
        <f t="shared" si="9"/>
        <v>2.1379999999999999</v>
      </c>
      <c r="BF46" s="210">
        <f t="shared" si="9"/>
        <v>2.1488999999999998</v>
      </c>
      <c r="BG46" s="210">
        <f t="shared" si="9"/>
        <v>2.1598999999999999</v>
      </c>
      <c r="BH46" s="210">
        <f t="shared" si="9"/>
        <v>2.1453000000000002</v>
      </c>
      <c r="BI46" s="210">
        <f t="shared" si="9"/>
        <v>2.1379999999999999</v>
      </c>
      <c r="BJ46" s="210">
        <f t="shared" si="9"/>
        <v>2.1309</v>
      </c>
      <c r="BK46" s="210">
        <f t="shared" si="9"/>
        <v>2.1273</v>
      </c>
      <c r="BL46" s="210">
        <f t="shared" si="9"/>
        <v>2.0956999999999999</v>
      </c>
      <c r="BM46" s="210">
        <f t="shared" si="9"/>
        <v>2.0516999999999999</v>
      </c>
      <c r="BN46" s="210">
        <f t="shared" si="9"/>
        <v>2.0063</v>
      </c>
      <c r="BO46" s="210">
        <f t="shared" si="9"/>
        <v>1.9213</v>
      </c>
      <c r="BP46" s="210">
        <f t="shared" si="9"/>
        <v>1.8540000000000001</v>
      </c>
      <c r="BQ46" s="210">
        <f t="shared" si="9"/>
        <v>1.8326</v>
      </c>
      <c r="BR46" s="210">
        <f t="shared" ref="BN46:CC61" si="10">VLOOKUP($A46,$A$11:$CE$14,BR$44)</f>
        <v>1.8143</v>
      </c>
      <c r="BS46" s="210">
        <f t="shared" si="10"/>
        <v>1.7589999999999999</v>
      </c>
      <c r="BT46" s="210">
        <f t="shared" si="10"/>
        <v>1.7139</v>
      </c>
      <c r="BU46" s="210">
        <f t="shared" si="10"/>
        <v>1.6820999999999999</v>
      </c>
      <c r="BV46" s="210">
        <f t="shared" si="10"/>
        <v>1.6536</v>
      </c>
      <c r="BW46" s="210">
        <f t="shared" si="10"/>
        <v>1.6261000000000001</v>
      </c>
      <c r="BX46" s="210">
        <f t="shared" si="10"/>
        <v>1.5934999999999999</v>
      </c>
      <c r="BY46" s="210">
        <f t="shared" si="10"/>
        <v>1.5412999999999999</v>
      </c>
      <c r="BZ46" s="210">
        <f t="shared" si="10"/>
        <v>1.4750000000000001</v>
      </c>
      <c r="CA46" s="210">
        <f t="shared" si="10"/>
        <v>1.4127000000000001</v>
      </c>
      <c r="CB46" s="210">
        <f t="shared" si="10"/>
        <v>1.3745000000000001</v>
      </c>
      <c r="CC46" s="210">
        <f t="shared" si="10"/>
        <v>1.27</v>
      </c>
      <c r="CD46" s="210">
        <f>VLOOKUP($A46,$A$11:$CE$14,CD$44)</f>
        <v>1.0835999999999999</v>
      </c>
      <c r="CE46" s="210">
        <f t="shared" ref="CE46:CE88" si="11">VLOOKUP($A46,$A$11:$CE$14,CE$44)</f>
        <v>1</v>
      </c>
    </row>
    <row r="47" spans="1:83" x14ac:dyDescent="0.6">
      <c r="A47" s="205">
        <v>1</v>
      </c>
      <c r="B47" s="206" t="s">
        <v>177</v>
      </c>
      <c r="C47" s="7"/>
      <c r="D47" s="1">
        <v>50</v>
      </c>
      <c r="E47" s="207">
        <v>60</v>
      </c>
      <c r="F47" s="208">
        <f t="shared" si="6"/>
        <v>22.2807</v>
      </c>
      <c r="G47" s="209">
        <f t="shared" si="6"/>
        <v>19.2424</v>
      </c>
      <c r="H47" s="209">
        <f t="shared" si="6"/>
        <v>17.6389</v>
      </c>
      <c r="I47" s="209">
        <f t="shared" si="6"/>
        <v>15.4878</v>
      </c>
      <c r="J47" s="210">
        <f t="shared" si="6"/>
        <v>16.2821</v>
      </c>
      <c r="K47" s="210">
        <f t="shared" si="6"/>
        <v>14.1111</v>
      </c>
      <c r="L47" s="210">
        <f t="shared" si="6"/>
        <v>13.229200000000001</v>
      </c>
      <c r="M47" s="210">
        <f t="shared" si="6"/>
        <v>13.655900000000001</v>
      </c>
      <c r="N47" s="210">
        <f t="shared" si="6"/>
        <v>13.655900000000001</v>
      </c>
      <c r="O47" s="210">
        <f t="shared" si="6"/>
        <v>12.959199999999999</v>
      </c>
      <c r="P47" s="210">
        <f t="shared" si="6"/>
        <v>12.574299999999999</v>
      </c>
      <c r="Q47" s="210">
        <f t="shared" si="6"/>
        <v>12.0952</v>
      </c>
      <c r="R47" s="210">
        <f t="shared" si="6"/>
        <v>11.7593</v>
      </c>
      <c r="S47" s="210">
        <f t="shared" si="6"/>
        <v>11.4414</v>
      </c>
      <c r="T47" s="210">
        <f t="shared" si="6"/>
        <v>10.6723</v>
      </c>
      <c r="U47" s="210">
        <f t="shared" si="6"/>
        <v>10</v>
      </c>
      <c r="V47" s="210">
        <f t="shared" si="7"/>
        <v>9.3382000000000005</v>
      </c>
      <c r="W47" s="210">
        <f t="shared" si="7"/>
        <v>8.8811</v>
      </c>
      <c r="X47" s="210">
        <f t="shared" si="7"/>
        <v>8.5810999999999993</v>
      </c>
      <c r="Y47" s="210">
        <f t="shared" si="7"/>
        <v>8.2468000000000004</v>
      </c>
      <c r="Z47" s="210">
        <f t="shared" si="7"/>
        <v>8.0380000000000003</v>
      </c>
      <c r="AA47" s="210">
        <f t="shared" si="7"/>
        <v>8.4666999999999994</v>
      </c>
      <c r="AB47" s="210">
        <f t="shared" si="7"/>
        <v>8.0380000000000003</v>
      </c>
      <c r="AC47" s="210">
        <f t="shared" si="7"/>
        <v>7.4268999999999998</v>
      </c>
      <c r="AD47" s="210">
        <f t="shared" si="7"/>
        <v>6.2870999999999997</v>
      </c>
      <c r="AE47" s="210">
        <f t="shared" si="7"/>
        <v>5.6696</v>
      </c>
      <c r="AF47" s="210">
        <f t="shared" si="7"/>
        <v>5.4043000000000001</v>
      </c>
      <c r="AG47" s="210">
        <f t="shared" si="7"/>
        <v>5.1003999999999996</v>
      </c>
      <c r="AH47" s="210">
        <f t="shared" si="7"/>
        <v>4.8106</v>
      </c>
      <c r="AI47" s="210">
        <f t="shared" si="7"/>
        <v>4.6863000000000001</v>
      </c>
      <c r="AJ47" s="210">
        <f t="shared" si="7"/>
        <v>4.5195999999999996</v>
      </c>
      <c r="AK47" s="210">
        <f t="shared" si="7"/>
        <v>4.3345000000000002</v>
      </c>
      <c r="AL47" s="210">
        <f t="shared" si="8"/>
        <v>4.1502999999999997</v>
      </c>
      <c r="AM47" s="210">
        <f t="shared" si="8"/>
        <v>3.8601999999999999</v>
      </c>
      <c r="AN47" s="210">
        <f t="shared" si="8"/>
        <v>3.5083000000000002</v>
      </c>
      <c r="AO47" s="210">
        <f t="shared" si="8"/>
        <v>3.3073000000000001</v>
      </c>
      <c r="AP47" s="210">
        <f t="shared" si="8"/>
        <v>3.1749999999999998</v>
      </c>
      <c r="AQ47" s="210">
        <f t="shared" si="8"/>
        <v>3.1204000000000001</v>
      </c>
      <c r="AR47" s="210">
        <f t="shared" si="8"/>
        <v>3.0602</v>
      </c>
      <c r="AS47" s="210">
        <f t="shared" si="8"/>
        <v>3.0383</v>
      </c>
      <c r="AT47" s="210">
        <f t="shared" si="8"/>
        <v>2.9811999999999999</v>
      </c>
      <c r="AU47" s="210">
        <f t="shared" si="8"/>
        <v>2.9127999999999998</v>
      </c>
      <c r="AV47" s="210">
        <f t="shared" si="8"/>
        <v>2.8475000000000001</v>
      </c>
      <c r="AW47" s="210">
        <f t="shared" si="8"/>
        <v>2.7549000000000001</v>
      </c>
      <c r="AX47" s="210">
        <f t="shared" si="8"/>
        <v>2.5971000000000002</v>
      </c>
      <c r="AY47" s="210">
        <f t="shared" si="8"/>
        <v>2.4422999999999999</v>
      </c>
      <c r="AZ47" s="210">
        <f t="shared" si="8"/>
        <v>2.3007</v>
      </c>
      <c r="BA47" s="210">
        <f t="shared" si="8"/>
        <v>2.2242000000000002</v>
      </c>
      <c r="BB47" s="210">
        <f t="shared" si="9"/>
        <v>2.1783999999999999</v>
      </c>
      <c r="BC47" s="210">
        <f t="shared" si="9"/>
        <v>2.1309</v>
      </c>
      <c r="BD47" s="210">
        <f t="shared" si="9"/>
        <v>2.1236999999999999</v>
      </c>
      <c r="BE47" s="210">
        <f t="shared" si="9"/>
        <v>2.1379999999999999</v>
      </c>
      <c r="BF47" s="210">
        <f t="shared" si="9"/>
        <v>2.1488999999999998</v>
      </c>
      <c r="BG47" s="210">
        <f t="shared" si="9"/>
        <v>2.1598999999999999</v>
      </c>
      <c r="BH47" s="210">
        <f t="shared" si="9"/>
        <v>2.1453000000000002</v>
      </c>
      <c r="BI47" s="210">
        <f t="shared" si="9"/>
        <v>2.1379999999999999</v>
      </c>
      <c r="BJ47" s="210">
        <f t="shared" si="9"/>
        <v>2.1309</v>
      </c>
      <c r="BK47" s="210">
        <f t="shared" si="9"/>
        <v>2.1273</v>
      </c>
      <c r="BL47" s="210">
        <f t="shared" si="9"/>
        <v>2.0956999999999999</v>
      </c>
      <c r="BM47" s="210">
        <f t="shared" si="9"/>
        <v>2.0516999999999999</v>
      </c>
      <c r="BN47" s="210">
        <f t="shared" si="10"/>
        <v>2.0063</v>
      </c>
      <c r="BO47" s="210">
        <f t="shared" si="10"/>
        <v>1.9213</v>
      </c>
      <c r="BP47" s="210">
        <f t="shared" si="10"/>
        <v>1.8540000000000001</v>
      </c>
      <c r="BQ47" s="210">
        <f t="shared" si="10"/>
        <v>1.8326</v>
      </c>
      <c r="BR47" s="210">
        <f t="shared" si="10"/>
        <v>1.8143</v>
      </c>
      <c r="BS47" s="210">
        <f t="shared" si="10"/>
        <v>1.7589999999999999</v>
      </c>
      <c r="BT47" s="210">
        <f t="shared" si="10"/>
        <v>1.7139</v>
      </c>
      <c r="BU47" s="210">
        <f t="shared" si="10"/>
        <v>1.6820999999999999</v>
      </c>
      <c r="BV47" s="210">
        <f t="shared" si="10"/>
        <v>1.6536</v>
      </c>
      <c r="BW47" s="210">
        <f t="shared" si="10"/>
        <v>1.6261000000000001</v>
      </c>
      <c r="BX47" s="210">
        <f t="shared" si="10"/>
        <v>1.5934999999999999</v>
      </c>
      <c r="BY47" s="210">
        <f t="shared" si="10"/>
        <v>1.5412999999999999</v>
      </c>
      <c r="BZ47" s="210">
        <f t="shared" si="10"/>
        <v>1.4750000000000001</v>
      </c>
      <c r="CA47" s="210">
        <f t="shared" si="10"/>
        <v>1.4127000000000001</v>
      </c>
      <c r="CB47" s="210">
        <f t="shared" si="10"/>
        <v>1.3745000000000001</v>
      </c>
      <c r="CC47" s="210">
        <f t="shared" si="10"/>
        <v>1.27</v>
      </c>
      <c r="CD47" s="210">
        <f t="shared" ref="BX47:CD62" si="12">VLOOKUP($A47,$A$11:$CE$14,CD$44)</f>
        <v>1.0835999999999999</v>
      </c>
      <c r="CE47" s="210">
        <f t="shared" si="11"/>
        <v>1</v>
      </c>
    </row>
    <row r="48" spans="1:83" x14ac:dyDescent="0.6">
      <c r="A48" s="205">
        <v>1</v>
      </c>
      <c r="B48" s="206" t="s">
        <v>178</v>
      </c>
      <c r="C48" s="7"/>
      <c r="D48" s="1">
        <v>60</v>
      </c>
      <c r="E48" s="207">
        <v>70</v>
      </c>
      <c r="F48" s="208">
        <f t="shared" si="6"/>
        <v>22.2807</v>
      </c>
      <c r="G48" s="209">
        <f t="shared" si="6"/>
        <v>19.2424</v>
      </c>
      <c r="H48" s="209">
        <f t="shared" si="6"/>
        <v>17.6389</v>
      </c>
      <c r="I48" s="209">
        <f t="shared" si="6"/>
        <v>15.4878</v>
      </c>
      <c r="J48" s="210">
        <f t="shared" si="6"/>
        <v>16.2821</v>
      </c>
      <c r="K48" s="210">
        <f t="shared" si="6"/>
        <v>14.1111</v>
      </c>
      <c r="L48" s="210">
        <f t="shared" si="6"/>
        <v>13.229200000000001</v>
      </c>
      <c r="M48" s="210">
        <f t="shared" si="6"/>
        <v>13.655900000000001</v>
      </c>
      <c r="N48" s="210">
        <f t="shared" si="6"/>
        <v>13.655900000000001</v>
      </c>
      <c r="O48" s="210">
        <f t="shared" si="6"/>
        <v>12.959199999999999</v>
      </c>
      <c r="P48" s="210">
        <f t="shared" si="6"/>
        <v>12.574299999999999</v>
      </c>
      <c r="Q48" s="210">
        <f t="shared" si="6"/>
        <v>12.0952</v>
      </c>
      <c r="R48" s="210">
        <f t="shared" si="6"/>
        <v>11.7593</v>
      </c>
      <c r="S48" s="210">
        <f t="shared" si="6"/>
        <v>11.4414</v>
      </c>
      <c r="T48" s="210">
        <f t="shared" si="6"/>
        <v>10.6723</v>
      </c>
      <c r="U48" s="210">
        <f t="shared" si="6"/>
        <v>10</v>
      </c>
      <c r="V48" s="210">
        <f t="shared" si="7"/>
        <v>9.3382000000000005</v>
      </c>
      <c r="W48" s="210">
        <f t="shared" si="7"/>
        <v>8.8811</v>
      </c>
      <c r="X48" s="210">
        <f t="shared" si="7"/>
        <v>8.5810999999999993</v>
      </c>
      <c r="Y48" s="210">
        <f t="shared" si="7"/>
        <v>8.2468000000000004</v>
      </c>
      <c r="Z48" s="210">
        <f t="shared" si="7"/>
        <v>8.0380000000000003</v>
      </c>
      <c r="AA48" s="210">
        <f t="shared" si="7"/>
        <v>8.4666999999999994</v>
      </c>
      <c r="AB48" s="210">
        <f t="shared" si="7"/>
        <v>8.0380000000000003</v>
      </c>
      <c r="AC48" s="210">
        <f t="shared" si="7"/>
        <v>7.4268999999999998</v>
      </c>
      <c r="AD48" s="210">
        <f t="shared" si="7"/>
        <v>6.2870999999999997</v>
      </c>
      <c r="AE48" s="210">
        <f t="shared" si="7"/>
        <v>5.6696</v>
      </c>
      <c r="AF48" s="210">
        <f t="shared" si="7"/>
        <v>5.4043000000000001</v>
      </c>
      <c r="AG48" s="210">
        <f t="shared" si="7"/>
        <v>5.1003999999999996</v>
      </c>
      <c r="AH48" s="210">
        <f t="shared" si="7"/>
        <v>4.8106</v>
      </c>
      <c r="AI48" s="210">
        <f t="shared" si="7"/>
        <v>4.6863000000000001</v>
      </c>
      <c r="AJ48" s="210">
        <f t="shared" si="7"/>
        <v>4.5195999999999996</v>
      </c>
      <c r="AK48" s="210">
        <f t="shared" si="7"/>
        <v>4.3345000000000002</v>
      </c>
      <c r="AL48" s="210">
        <f t="shared" si="8"/>
        <v>4.1502999999999997</v>
      </c>
      <c r="AM48" s="210">
        <f t="shared" si="8"/>
        <v>3.8601999999999999</v>
      </c>
      <c r="AN48" s="210">
        <f t="shared" si="8"/>
        <v>3.5083000000000002</v>
      </c>
      <c r="AO48" s="210">
        <f t="shared" si="8"/>
        <v>3.3073000000000001</v>
      </c>
      <c r="AP48" s="210">
        <f t="shared" si="8"/>
        <v>3.1749999999999998</v>
      </c>
      <c r="AQ48" s="210">
        <f t="shared" si="8"/>
        <v>3.1204000000000001</v>
      </c>
      <c r="AR48" s="210">
        <f t="shared" si="8"/>
        <v>3.0602</v>
      </c>
      <c r="AS48" s="210">
        <f t="shared" si="8"/>
        <v>3.0383</v>
      </c>
      <c r="AT48" s="210">
        <f t="shared" si="8"/>
        <v>2.9811999999999999</v>
      </c>
      <c r="AU48" s="210">
        <f t="shared" si="8"/>
        <v>2.9127999999999998</v>
      </c>
      <c r="AV48" s="210">
        <f t="shared" si="8"/>
        <v>2.8475000000000001</v>
      </c>
      <c r="AW48" s="210">
        <f t="shared" si="8"/>
        <v>2.7549000000000001</v>
      </c>
      <c r="AX48" s="210">
        <f t="shared" si="8"/>
        <v>2.5971000000000002</v>
      </c>
      <c r="AY48" s="210">
        <f t="shared" si="8"/>
        <v>2.4422999999999999</v>
      </c>
      <c r="AZ48" s="210">
        <f t="shared" si="8"/>
        <v>2.3007</v>
      </c>
      <c r="BA48" s="210">
        <f t="shared" si="8"/>
        <v>2.2242000000000002</v>
      </c>
      <c r="BB48" s="210">
        <f t="shared" si="9"/>
        <v>2.1783999999999999</v>
      </c>
      <c r="BC48" s="210">
        <f t="shared" si="9"/>
        <v>2.1309</v>
      </c>
      <c r="BD48" s="210">
        <f t="shared" si="9"/>
        <v>2.1236999999999999</v>
      </c>
      <c r="BE48" s="210">
        <f t="shared" si="9"/>
        <v>2.1379999999999999</v>
      </c>
      <c r="BF48" s="210">
        <f t="shared" si="9"/>
        <v>2.1488999999999998</v>
      </c>
      <c r="BG48" s="210">
        <f t="shared" si="9"/>
        <v>2.1598999999999999</v>
      </c>
      <c r="BH48" s="210">
        <f t="shared" si="9"/>
        <v>2.1453000000000002</v>
      </c>
      <c r="BI48" s="210">
        <f t="shared" si="9"/>
        <v>2.1379999999999999</v>
      </c>
      <c r="BJ48" s="210">
        <f t="shared" si="9"/>
        <v>2.1309</v>
      </c>
      <c r="BK48" s="210">
        <f t="shared" si="9"/>
        <v>2.1273</v>
      </c>
      <c r="BL48" s="210">
        <f t="shared" si="9"/>
        <v>2.0956999999999999</v>
      </c>
      <c r="BM48" s="210">
        <f t="shared" si="9"/>
        <v>2.0516999999999999</v>
      </c>
      <c r="BN48" s="210">
        <f t="shared" si="10"/>
        <v>2.0063</v>
      </c>
      <c r="BO48" s="210">
        <f t="shared" si="10"/>
        <v>1.9213</v>
      </c>
      <c r="BP48" s="210">
        <f t="shared" si="10"/>
        <v>1.8540000000000001</v>
      </c>
      <c r="BQ48" s="210">
        <f t="shared" si="10"/>
        <v>1.8326</v>
      </c>
      <c r="BR48" s="210">
        <f t="shared" si="10"/>
        <v>1.8143</v>
      </c>
      <c r="BS48" s="210">
        <f t="shared" si="10"/>
        <v>1.7589999999999999</v>
      </c>
      <c r="BT48" s="210">
        <f t="shared" si="10"/>
        <v>1.7139</v>
      </c>
      <c r="BU48" s="210">
        <f t="shared" si="10"/>
        <v>1.6820999999999999</v>
      </c>
      <c r="BV48" s="210">
        <f t="shared" si="10"/>
        <v>1.6536</v>
      </c>
      <c r="BW48" s="210">
        <f t="shared" si="10"/>
        <v>1.6261000000000001</v>
      </c>
      <c r="BX48" s="210">
        <f t="shared" si="12"/>
        <v>1.5934999999999999</v>
      </c>
      <c r="BY48" s="210">
        <f t="shared" si="12"/>
        <v>1.5412999999999999</v>
      </c>
      <c r="BZ48" s="210">
        <f t="shared" si="12"/>
        <v>1.4750000000000001</v>
      </c>
      <c r="CA48" s="210">
        <f t="shared" si="12"/>
        <v>1.4127000000000001</v>
      </c>
      <c r="CB48" s="210">
        <f t="shared" si="12"/>
        <v>1.3745000000000001</v>
      </c>
      <c r="CC48" s="210">
        <f t="shared" si="12"/>
        <v>1.27</v>
      </c>
      <c r="CD48" s="210">
        <f t="shared" si="12"/>
        <v>1.0835999999999999</v>
      </c>
      <c r="CE48" s="210">
        <f t="shared" si="11"/>
        <v>1</v>
      </c>
    </row>
    <row r="49" spans="1:83" x14ac:dyDescent="0.6">
      <c r="A49" s="205">
        <v>4</v>
      </c>
      <c r="B49" s="206" t="s">
        <v>179</v>
      </c>
      <c r="C49" s="7"/>
      <c r="D49" s="1">
        <v>23</v>
      </c>
      <c r="E49" s="207">
        <v>27</v>
      </c>
      <c r="F49" s="209">
        <f t="shared" si="6"/>
        <v>0</v>
      </c>
      <c r="G49" s="209">
        <f t="shared" si="6"/>
        <v>0</v>
      </c>
      <c r="H49" s="209">
        <f t="shared" si="6"/>
        <v>0</v>
      </c>
      <c r="I49" s="209">
        <f t="shared" si="6"/>
        <v>5.3224</v>
      </c>
      <c r="J49" s="210">
        <f t="shared" si="6"/>
        <v>5.4561000000000002</v>
      </c>
      <c r="K49" s="210">
        <f t="shared" si="6"/>
        <v>4.6241000000000003</v>
      </c>
      <c r="L49" s="210">
        <f t="shared" si="6"/>
        <v>4.4965999999999999</v>
      </c>
      <c r="M49" s="210">
        <f t="shared" si="6"/>
        <v>4.6241000000000003</v>
      </c>
      <c r="N49" s="210">
        <f t="shared" si="6"/>
        <v>4.7076000000000002</v>
      </c>
      <c r="O49" s="210">
        <f t="shared" si="6"/>
        <v>4.6241000000000003</v>
      </c>
      <c r="P49" s="210">
        <f t="shared" si="6"/>
        <v>4.5278</v>
      </c>
      <c r="Q49" s="210">
        <f t="shared" si="6"/>
        <v>4.4504999999999999</v>
      </c>
      <c r="R49" s="210">
        <f t="shared" si="6"/>
        <v>4.4810999999999996</v>
      </c>
      <c r="S49" s="210">
        <f t="shared" si="6"/>
        <v>4.4965999999999999</v>
      </c>
      <c r="T49" s="210">
        <f t="shared" si="6"/>
        <v>4.4504999999999999</v>
      </c>
      <c r="U49" s="210">
        <f t="shared" si="6"/>
        <v>4.3906000000000001</v>
      </c>
      <c r="V49" s="210">
        <f t="shared" si="7"/>
        <v>4.3757999999999999</v>
      </c>
      <c r="W49" s="210">
        <f t="shared" si="7"/>
        <v>4.3467000000000002</v>
      </c>
      <c r="X49" s="210">
        <f t="shared" si="7"/>
        <v>4.2754000000000003</v>
      </c>
      <c r="Y49" s="210">
        <f t="shared" si="7"/>
        <v>4.1661000000000001</v>
      </c>
      <c r="Z49" s="210">
        <f t="shared" si="7"/>
        <v>4.1135999999999999</v>
      </c>
      <c r="AA49" s="210">
        <f t="shared" si="7"/>
        <v>4.1661000000000001</v>
      </c>
      <c r="AB49" s="210">
        <f t="shared" si="7"/>
        <v>4.1661000000000001</v>
      </c>
      <c r="AC49" s="210">
        <f t="shared" si="7"/>
        <v>4.1006</v>
      </c>
      <c r="AD49" s="210">
        <f t="shared" si="7"/>
        <v>3.9041999999999999</v>
      </c>
      <c r="AE49" s="210">
        <f t="shared" si="7"/>
        <v>3.7578999999999998</v>
      </c>
      <c r="AF49" s="210">
        <f t="shared" si="7"/>
        <v>3.6425000000000001</v>
      </c>
      <c r="AG49" s="210">
        <f t="shared" si="7"/>
        <v>3.4316</v>
      </c>
      <c r="AH49" s="210">
        <f t="shared" si="7"/>
        <v>3.0185</v>
      </c>
      <c r="AI49" s="210">
        <f t="shared" si="7"/>
        <v>2.8914</v>
      </c>
      <c r="AJ49" s="210">
        <f t="shared" si="7"/>
        <v>2.7863000000000002</v>
      </c>
      <c r="AK49" s="210">
        <f t="shared" si="7"/>
        <v>2.7109999999999999</v>
      </c>
      <c r="AL49" s="210">
        <f t="shared" si="8"/>
        <v>2.6776</v>
      </c>
      <c r="AM49" s="210">
        <f t="shared" si="8"/>
        <v>2.5821999999999998</v>
      </c>
      <c r="AN49" s="210">
        <f t="shared" si="8"/>
        <v>2.4238</v>
      </c>
      <c r="AO49" s="210">
        <f t="shared" si="8"/>
        <v>2.2717999999999998</v>
      </c>
      <c r="AP49" s="210">
        <f t="shared" si="8"/>
        <v>2.1377000000000002</v>
      </c>
      <c r="AQ49" s="210">
        <f t="shared" si="8"/>
        <v>2.0998000000000001</v>
      </c>
      <c r="AR49" s="210">
        <f t="shared" si="8"/>
        <v>2.0407000000000002</v>
      </c>
      <c r="AS49" s="210">
        <f t="shared" si="8"/>
        <v>1.9968999999999999</v>
      </c>
      <c r="AT49" s="210">
        <f t="shared" si="8"/>
        <v>2.0123000000000002</v>
      </c>
      <c r="AU49" s="210">
        <f t="shared" si="8"/>
        <v>2.06</v>
      </c>
      <c r="AV49" s="210">
        <f t="shared" si="8"/>
        <v>2.0312000000000001</v>
      </c>
      <c r="AW49" s="210">
        <f t="shared" si="8"/>
        <v>1.9787999999999999</v>
      </c>
      <c r="AX49" s="210">
        <f t="shared" si="8"/>
        <v>1.9492</v>
      </c>
      <c r="AY49" s="210">
        <f t="shared" si="8"/>
        <v>1.9064000000000001</v>
      </c>
      <c r="AZ49" s="210">
        <f t="shared" si="8"/>
        <v>1.879</v>
      </c>
      <c r="BA49" s="210">
        <f t="shared" si="8"/>
        <v>1.879</v>
      </c>
      <c r="BB49" s="210">
        <f t="shared" si="9"/>
        <v>1.8735999999999999</v>
      </c>
      <c r="BC49" s="210">
        <f t="shared" si="9"/>
        <v>1.8391999999999999</v>
      </c>
      <c r="BD49" s="210">
        <f t="shared" si="9"/>
        <v>1.8709</v>
      </c>
      <c r="BE49" s="210">
        <f t="shared" si="9"/>
        <v>1.8495999999999999</v>
      </c>
      <c r="BF49" s="210">
        <f t="shared" si="9"/>
        <v>1.8495999999999999</v>
      </c>
      <c r="BG49" s="210">
        <f t="shared" si="9"/>
        <v>1.879</v>
      </c>
      <c r="BH49" s="210">
        <f t="shared" si="9"/>
        <v>1.8444</v>
      </c>
      <c r="BI49" s="210">
        <f t="shared" si="9"/>
        <v>1.7863</v>
      </c>
      <c r="BJ49" s="210">
        <f t="shared" si="9"/>
        <v>1.7961</v>
      </c>
      <c r="BK49" s="210">
        <f t="shared" si="9"/>
        <v>1.7693000000000001</v>
      </c>
      <c r="BL49" s="210">
        <f t="shared" si="9"/>
        <v>1.7456</v>
      </c>
      <c r="BM49" s="210">
        <f t="shared" si="9"/>
        <v>1.6803999999999999</v>
      </c>
      <c r="BN49" s="210">
        <f t="shared" si="10"/>
        <v>1.5961000000000001</v>
      </c>
      <c r="BO49" s="210">
        <f t="shared" si="10"/>
        <v>1.5768</v>
      </c>
      <c r="BP49" s="210">
        <f t="shared" si="10"/>
        <v>1.5005999999999999</v>
      </c>
      <c r="BQ49" s="210">
        <f t="shared" si="10"/>
        <v>1.5524</v>
      </c>
      <c r="BR49" s="210">
        <f t="shared" si="10"/>
        <v>1.5396000000000001</v>
      </c>
      <c r="BS49" s="210">
        <f t="shared" si="10"/>
        <v>1.4684999999999999</v>
      </c>
      <c r="BT49" s="210">
        <f t="shared" si="10"/>
        <v>1.4489000000000001</v>
      </c>
      <c r="BU49" s="210">
        <f t="shared" si="10"/>
        <v>1.4473</v>
      </c>
      <c r="BV49" s="210">
        <f t="shared" si="10"/>
        <v>1.4570000000000001</v>
      </c>
      <c r="BW49" s="210">
        <f t="shared" si="10"/>
        <v>1.4767999999999999</v>
      </c>
      <c r="BX49" s="210">
        <f t="shared" si="12"/>
        <v>1.4971000000000001</v>
      </c>
      <c r="BY49" s="210">
        <f t="shared" si="12"/>
        <v>1.4601999999999999</v>
      </c>
      <c r="BZ49" s="210">
        <f t="shared" si="12"/>
        <v>1.4267000000000001</v>
      </c>
      <c r="CA49" s="210">
        <f t="shared" si="12"/>
        <v>1.4097</v>
      </c>
      <c r="CB49" s="210">
        <f t="shared" si="12"/>
        <v>1.4158999999999999</v>
      </c>
      <c r="CC49" s="210">
        <f t="shared" si="12"/>
        <v>1.304</v>
      </c>
      <c r="CD49" s="210">
        <f t="shared" si="12"/>
        <v>1.0116000000000001</v>
      </c>
      <c r="CE49" s="210">
        <f t="shared" si="11"/>
        <v>1</v>
      </c>
    </row>
    <row r="50" spans="1:83" x14ac:dyDescent="0.6">
      <c r="A50" s="205">
        <v>4</v>
      </c>
      <c r="B50" s="206" t="s">
        <v>180</v>
      </c>
      <c r="C50" s="7"/>
      <c r="D50" s="1">
        <v>8</v>
      </c>
      <c r="E50" s="207">
        <v>10</v>
      </c>
      <c r="F50" s="209">
        <f t="shared" si="6"/>
        <v>0</v>
      </c>
      <c r="G50" s="209">
        <f t="shared" si="6"/>
        <v>0</v>
      </c>
      <c r="H50" s="209">
        <f t="shared" si="6"/>
        <v>0</v>
      </c>
      <c r="I50" s="209">
        <f t="shared" si="6"/>
        <v>5.3224</v>
      </c>
      <c r="J50" s="210">
        <f t="shared" si="6"/>
        <v>5.4561000000000002</v>
      </c>
      <c r="K50" s="210">
        <f t="shared" si="6"/>
        <v>4.6241000000000003</v>
      </c>
      <c r="L50" s="210">
        <f t="shared" si="6"/>
        <v>4.4965999999999999</v>
      </c>
      <c r="M50" s="210">
        <f t="shared" si="6"/>
        <v>4.6241000000000003</v>
      </c>
      <c r="N50" s="210">
        <f t="shared" si="6"/>
        <v>4.7076000000000002</v>
      </c>
      <c r="O50" s="210">
        <f t="shared" si="6"/>
        <v>4.6241000000000003</v>
      </c>
      <c r="P50" s="210">
        <f t="shared" si="6"/>
        <v>4.5278</v>
      </c>
      <c r="Q50" s="210">
        <f t="shared" si="6"/>
        <v>4.4504999999999999</v>
      </c>
      <c r="R50" s="210">
        <f t="shared" si="6"/>
        <v>4.4810999999999996</v>
      </c>
      <c r="S50" s="210">
        <f t="shared" si="6"/>
        <v>4.4965999999999999</v>
      </c>
      <c r="T50" s="210">
        <f t="shared" si="6"/>
        <v>4.4504999999999999</v>
      </c>
      <c r="U50" s="210">
        <f t="shared" si="6"/>
        <v>4.3906000000000001</v>
      </c>
      <c r="V50" s="210">
        <f t="shared" si="7"/>
        <v>4.3757999999999999</v>
      </c>
      <c r="W50" s="210">
        <f t="shared" si="7"/>
        <v>4.3467000000000002</v>
      </c>
      <c r="X50" s="210">
        <f t="shared" si="7"/>
        <v>4.2754000000000003</v>
      </c>
      <c r="Y50" s="210">
        <f t="shared" si="7"/>
        <v>4.1661000000000001</v>
      </c>
      <c r="Z50" s="210">
        <f t="shared" si="7"/>
        <v>4.1135999999999999</v>
      </c>
      <c r="AA50" s="210">
        <f t="shared" si="7"/>
        <v>4.1661000000000001</v>
      </c>
      <c r="AB50" s="210">
        <f t="shared" si="7"/>
        <v>4.1661000000000001</v>
      </c>
      <c r="AC50" s="210">
        <f t="shared" si="7"/>
        <v>4.1006</v>
      </c>
      <c r="AD50" s="210">
        <f t="shared" si="7"/>
        <v>3.9041999999999999</v>
      </c>
      <c r="AE50" s="210">
        <f t="shared" si="7"/>
        <v>3.7578999999999998</v>
      </c>
      <c r="AF50" s="210">
        <f t="shared" si="7"/>
        <v>3.6425000000000001</v>
      </c>
      <c r="AG50" s="210">
        <f t="shared" si="7"/>
        <v>3.4316</v>
      </c>
      <c r="AH50" s="210">
        <f t="shared" si="7"/>
        <v>3.0185</v>
      </c>
      <c r="AI50" s="210">
        <f t="shared" si="7"/>
        <v>2.8914</v>
      </c>
      <c r="AJ50" s="210">
        <f t="shared" si="7"/>
        <v>2.7863000000000002</v>
      </c>
      <c r="AK50" s="210">
        <f t="shared" si="7"/>
        <v>2.7109999999999999</v>
      </c>
      <c r="AL50" s="210">
        <f t="shared" si="8"/>
        <v>2.6776</v>
      </c>
      <c r="AM50" s="210">
        <f t="shared" si="8"/>
        <v>2.5821999999999998</v>
      </c>
      <c r="AN50" s="210">
        <f t="shared" si="8"/>
        <v>2.4238</v>
      </c>
      <c r="AO50" s="210">
        <f t="shared" si="8"/>
        <v>2.2717999999999998</v>
      </c>
      <c r="AP50" s="210">
        <f t="shared" si="8"/>
        <v>2.1377000000000002</v>
      </c>
      <c r="AQ50" s="210">
        <f t="shared" si="8"/>
        <v>2.0998000000000001</v>
      </c>
      <c r="AR50" s="210">
        <f t="shared" si="8"/>
        <v>2.0407000000000002</v>
      </c>
      <c r="AS50" s="210">
        <f t="shared" si="8"/>
        <v>1.9968999999999999</v>
      </c>
      <c r="AT50" s="210">
        <f t="shared" si="8"/>
        <v>2.0123000000000002</v>
      </c>
      <c r="AU50" s="210">
        <f t="shared" si="8"/>
        <v>2.06</v>
      </c>
      <c r="AV50" s="210">
        <f t="shared" si="8"/>
        <v>2.0312000000000001</v>
      </c>
      <c r="AW50" s="210">
        <f t="shared" si="8"/>
        <v>1.9787999999999999</v>
      </c>
      <c r="AX50" s="210">
        <f t="shared" si="8"/>
        <v>1.9492</v>
      </c>
      <c r="AY50" s="210">
        <f t="shared" si="8"/>
        <v>1.9064000000000001</v>
      </c>
      <c r="AZ50" s="210">
        <f t="shared" si="8"/>
        <v>1.879</v>
      </c>
      <c r="BA50" s="210">
        <f t="shared" si="8"/>
        <v>1.879</v>
      </c>
      <c r="BB50" s="210">
        <f t="shared" si="9"/>
        <v>1.8735999999999999</v>
      </c>
      <c r="BC50" s="210">
        <f t="shared" si="9"/>
        <v>1.8391999999999999</v>
      </c>
      <c r="BD50" s="210">
        <f t="shared" si="9"/>
        <v>1.8709</v>
      </c>
      <c r="BE50" s="210">
        <f t="shared" si="9"/>
        <v>1.8495999999999999</v>
      </c>
      <c r="BF50" s="210">
        <f t="shared" si="9"/>
        <v>1.8495999999999999</v>
      </c>
      <c r="BG50" s="210">
        <f t="shared" si="9"/>
        <v>1.879</v>
      </c>
      <c r="BH50" s="210">
        <f t="shared" si="9"/>
        <v>1.8444</v>
      </c>
      <c r="BI50" s="210">
        <f t="shared" si="9"/>
        <v>1.7863</v>
      </c>
      <c r="BJ50" s="210">
        <f t="shared" si="9"/>
        <v>1.7961</v>
      </c>
      <c r="BK50" s="210">
        <f t="shared" si="9"/>
        <v>1.7693000000000001</v>
      </c>
      <c r="BL50" s="210">
        <f t="shared" si="9"/>
        <v>1.7456</v>
      </c>
      <c r="BM50" s="210">
        <f t="shared" si="9"/>
        <v>1.6803999999999999</v>
      </c>
      <c r="BN50" s="210">
        <f t="shared" si="10"/>
        <v>1.5961000000000001</v>
      </c>
      <c r="BO50" s="210">
        <f t="shared" si="10"/>
        <v>1.5768</v>
      </c>
      <c r="BP50" s="210">
        <f t="shared" si="10"/>
        <v>1.5005999999999999</v>
      </c>
      <c r="BQ50" s="210">
        <f t="shared" si="10"/>
        <v>1.5524</v>
      </c>
      <c r="BR50" s="210">
        <f t="shared" si="10"/>
        <v>1.5396000000000001</v>
      </c>
      <c r="BS50" s="210">
        <f t="shared" si="10"/>
        <v>1.4684999999999999</v>
      </c>
      <c r="BT50" s="210">
        <f t="shared" si="10"/>
        <v>1.4489000000000001</v>
      </c>
      <c r="BU50" s="210">
        <f t="shared" si="10"/>
        <v>1.4473</v>
      </c>
      <c r="BV50" s="210">
        <f t="shared" si="10"/>
        <v>1.4570000000000001</v>
      </c>
      <c r="BW50" s="210">
        <f t="shared" si="10"/>
        <v>1.4767999999999999</v>
      </c>
      <c r="BX50" s="210">
        <f t="shared" si="12"/>
        <v>1.4971000000000001</v>
      </c>
      <c r="BY50" s="210">
        <f t="shared" si="12"/>
        <v>1.4601999999999999</v>
      </c>
      <c r="BZ50" s="210">
        <f t="shared" si="12"/>
        <v>1.4267000000000001</v>
      </c>
      <c r="CA50" s="210">
        <f t="shared" si="12"/>
        <v>1.4097</v>
      </c>
      <c r="CB50" s="210">
        <f t="shared" si="12"/>
        <v>1.4158999999999999</v>
      </c>
      <c r="CC50" s="210">
        <f t="shared" si="12"/>
        <v>1.304</v>
      </c>
      <c r="CD50" s="210">
        <f t="shared" si="12"/>
        <v>1.0116000000000001</v>
      </c>
      <c r="CE50" s="210">
        <f t="shared" si="11"/>
        <v>1</v>
      </c>
    </row>
    <row r="51" spans="1:83" x14ac:dyDescent="0.6">
      <c r="A51" s="205">
        <v>4</v>
      </c>
      <c r="B51" s="206" t="s">
        <v>181</v>
      </c>
      <c r="C51" s="7"/>
      <c r="D51" s="1">
        <v>14</v>
      </c>
      <c r="E51" s="207">
        <v>18</v>
      </c>
      <c r="F51" s="209">
        <f t="shared" si="6"/>
        <v>0</v>
      </c>
      <c r="G51" s="209">
        <f t="shared" si="6"/>
        <v>0</v>
      </c>
      <c r="H51" s="209">
        <f t="shared" si="6"/>
        <v>0</v>
      </c>
      <c r="I51" s="209">
        <f t="shared" si="6"/>
        <v>5.3224</v>
      </c>
      <c r="J51" s="210">
        <f t="shared" si="6"/>
        <v>5.4561000000000002</v>
      </c>
      <c r="K51" s="210">
        <f t="shared" si="6"/>
        <v>4.6241000000000003</v>
      </c>
      <c r="L51" s="210">
        <f t="shared" si="6"/>
        <v>4.4965999999999999</v>
      </c>
      <c r="M51" s="210">
        <f t="shared" si="6"/>
        <v>4.6241000000000003</v>
      </c>
      <c r="N51" s="210">
        <f t="shared" si="6"/>
        <v>4.7076000000000002</v>
      </c>
      <c r="O51" s="210">
        <f t="shared" si="6"/>
        <v>4.6241000000000003</v>
      </c>
      <c r="P51" s="210">
        <f t="shared" si="6"/>
        <v>4.5278</v>
      </c>
      <c r="Q51" s="210">
        <f t="shared" si="6"/>
        <v>4.4504999999999999</v>
      </c>
      <c r="R51" s="210">
        <f t="shared" si="6"/>
        <v>4.4810999999999996</v>
      </c>
      <c r="S51" s="210">
        <f t="shared" si="6"/>
        <v>4.4965999999999999</v>
      </c>
      <c r="T51" s="210">
        <f t="shared" si="6"/>
        <v>4.4504999999999999</v>
      </c>
      <c r="U51" s="210">
        <f t="shared" si="6"/>
        <v>4.3906000000000001</v>
      </c>
      <c r="V51" s="210">
        <f t="shared" si="7"/>
        <v>4.3757999999999999</v>
      </c>
      <c r="W51" s="210">
        <f t="shared" si="7"/>
        <v>4.3467000000000002</v>
      </c>
      <c r="X51" s="210">
        <f t="shared" si="7"/>
        <v>4.2754000000000003</v>
      </c>
      <c r="Y51" s="210">
        <f t="shared" si="7"/>
        <v>4.1661000000000001</v>
      </c>
      <c r="Z51" s="210">
        <f t="shared" si="7"/>
        <v>4.1135999999999999</v>
      </c>
      <c r="AA51" s="210">
        <f t="shared" si="7"/>
        <v>4.1661000000000001</v>
      </c>
      <c r="AB51" s="210">
        <f t="shared" si="7"/>
        <v>4.1661000000000001</v>
      </c>
      <c r="AC51" s="210">
        <f t="shared" si="7"/>
        <v>4.1006</v>
      </c>
      <c r="AD51" s="210">
        <f t="shared" si="7"/>
        <v>3.9041999999999999</v>
      </c>
      <c r="AE51" s="210">
        <f t="shared" si="7"/>
        <v>3.7578999999999998</v>
      </c>
      <c r="AF51" s="210">
        <f t="shared" si="7"/>
        <v>3.6425000000000001</v>
      </c>
      <c r="AG51" s="210">
        <f t="shared" si="7"/>
        <v>3.4316</v>
      </c>
      <c r="AH51" s="210">
        <f t="shared" si="7"/>
        <v>3.0185</v>
      </c>
      <c r="AI51" s="210">
        <f t="shared" si="7"/>
        <v>2.8914</v>
      </c>
      <c r="AJ51" s="210">
        <f t="shared" si="7"/>
        <v>2.7863000000000002</v>
      </c>
      <c r="AK51" s="210">
        <f t="shared" si="7"/>
        <v>2.7109999999999999</v>
      </c>
      <c r="AL51" s="210">
        <f t="shared" si="8"/>
        <v>2.6776</v>
      </c>
      <c r="AM51" s="210">
        <f t="shared" si="8"/>
        <v>2.5821999999999998</v>
      </c>
      <c r="AN51" s="210">
        <f t="shared" si="8"/>
        <v>2.4238</v>
      </c>
      <c r="AO51" s="210">
        <f t="shared" si="8"/>
        <v>2.2717999999999998</v>
      </c>
      <c r="AP51" s="210">
        <f t="shared" si="8"/>
        <v>2.1377000000000002</v>
      </c>
      <c r="AQ51" s="210">
        <f t="shared" si="8"/>
        <v>2.0998000000000001</v>
      </c>
      <c r="AR51" s="210">
        <f t="shared" si="8"/>
        <v>2.0407000000000002</v>
      </c>
      <c r="AS51" s="210">
        <f t="shared" si="8"/>
        <v>1.9968999999999999</v>
      </c>
      <c r="AT51" s="210">
        <f t="shared" si="8"/>
        <v>2.0123000000000002</v>
      </c>
      <c r="AU51" s="210">
        <f t="shared" si="8"/>
        <v>2.06</v>
      </c>
      <c r="AV51" s="210">
        <f t="shared" si="8"/>
        <v>2.0312000000000001</v>
      </c>
      <c r="AW51" s="210">
        <f t="shared" si="8"/>
        <v>1.9787999999999999</v>
      </c>
      <c r="AX51" s="210">
        <f t="shared" si="8"/>
        <v>1.9492</v>
      </c>
      <c r="AY51" s="210">
        <f t="shared" si="8"/>
        <v>1.9064000000000001</v>
      </c>
      <c r="AZ51" s="210">
        <f t="shared" si="8"/>
        <v>1.879</v>
      </c>
      <c r="BA51" s="210">
        <f t="shared" si="8"/>
        <v>1.879</v>
      </c>
      <c r="BB51" s="210">
        <f t="shared" si="9"/>
        <v>1.8735999999999999</v>
      </c>
      <c r="BC51" s="210">
        <f t="shared" si="9"/>
        <v>1.8391999999999999</v>
      </c>
      <c r="BD51" s="210">
        <f t="shared" si="9"/>
        <v>1.8709</v>
      </c>
      <c r="BE51" s="210">
        <f t="shared" si="9"/>
        <v>1.8495999999999999</v>
      </c>
      <c r="BF51" s="210">
        <f t="shared" si="9"/>
        <v>1.8495999999999999</v>
      </c>
      <c r="BG51" s="210">
        <f t="shared" si="9"/>
        <v>1.879</v>
      </c>
      <c r="BH51" s="210">
        <f t="shared" si="9"/>
        <v>1.8444</v>
      </c>
      <c r="BI51" s="210">
        <f t="shared" si="9"/>
        <v>1.7863</v>
      </c>
      <c r="BJ51" s="210">
        <f t="shared" si="9"/>
        <v>1.7961</v>
      </c>
      <c r="BK51" s="210">
        <f t="shared" si="9"/>
        <v>1.7693000000000001</v>
      </c>
      <c r="BL51" s="210">
        <f t="shared" si="9"/>
        <v>1.7456</v>
      </c>
      <c r="BM51" s="210">
        <f t="shared" si="9"/>
        <v>1.6803999999999999</v>
      </c>
      <c r="BN51" s="210">
        <f t="shared" si="10"/>
        <v>1.5961000000000001</v>
      </c>
      <c r="BO51" s="210">
        <f t="shared" si="10"/>
        <v>1.5768</v>
      </c>
      <c r="BP51" s="210">
        <f t="shared" si="10"/>
        <v>1.5005999999999999</v>
      </c>
      <c r="BQ51" s="210">
        <f t="shared" si="10"/>
        <v>1.5524</v>
      </c>
      <c r="BR51" s="210">
        <f t="shared" si="10"/>
        <v>1.5396000000000001</v>
      </c>
      <c r="BS51" s="210">
        <f t="shared" si="10"/>
        <v>1.4684999999999999</v>
      </c>
      <c r="BT51" s="210">
        <f t="shared" si="10"/>
        <v>1.4489000000000001</v>
      </c>
      <c r="BU51" s="210">
        <f t="shared" si="10"/>
        <v>1.4473</v>
      </c>
      <c r="BV51" s="210">
        <f t="shared" si="10"/>
        <v>1.4570000000000001</v>
      </c>
      <c r="BW51" s="210">
        <f t="shared" si="10"/>
        <v>1.4767999999999999</v>
      </c>
      <c r="BX51" s="210">
        <f t="shared" si="12"/>
        <v>1.4971000000000001</v>
      </c>
      <c r="BY51" s="210">
        <f t="shared" si="12"/>
        <v>1.4601999999999999</v>
      </c>
      <c r="BZ51" s="210">
        <f t="shared" si="12"/>
        <v>1.4267000000000001</v>
      </c>
      <c r="CA51" s="210">
        <f t="shared" si="12"/>
        <v>1.4097</v>
      </c>
      <c r="CB51" s="210">
        <f t="shared" si="12"/>
        <v>1.4158999999999999</v>
      </c>
      <c r="CC51" s="210">
        <f t="shared" si="12"/>
        <v>1.304</v>
      </c>
      <c r="CD51" s="210">
        <f t="shared" si="12"/>
        <v>1.0116000000000001</v>
      </c>
      <c r="CE51" s="210">
        <f t="shared" si="11"/>
        <v>1</v>
      </c>
    </row>
    <row r="52" spans="1:83" x14ac:dyDescent="0.6">
      <c r="A52" s="205">
        <v>4</v>
      </c>
      <c r="B52" s="206" t="s">
        <v>182</v>
      </c>
      <c r="C52" s="7"/>
      <c r="D52" s="1">
        <v>14</v>
      </c>
      <c r="E52" s="207">
        <v>25</v>
      </c>
      <c r="F52" s="209">
        <f t="shared" si="6"/>
        <v>0</v>
      </c>
      <c r="G52" s="209">
        <f t="shared" si="6"/>
        <v>0</v>
      </c>
      <c r="H52" s="209">
        <f t="shared" si="6"/>
        <v>0</v>
      </c>
      <c r="I52" s="209">
        <f t="shared" si="6"/>
        <v>5.3224</v>
      </c>
      <c r="J52" s="210">
        <f t="shared" si="6"/>
        <v>5.4561000000000002</v>
      </c>
      <c r="K52" s="210">
        <f t="shared" si="6"/>
        <v>4.6241000000000003</v>
      </c>
      <c r="L52" s="210">
        <f t="shared" si="6"/>
        <v>4.4965999999999999</v>
      </c>
      <c r="M52" s="210">
        <f t="shared" si="6"/>
        <v>4.6241000000000003</v>
      </c>
      <c r="N52" s="210">
        <f t="shared" si="6"/>
        <v>4.7076000000000002</v>
      </c>
      <c r="O52" s="210">
        <f t="shared" si="6"/>
        <v>4.6241000000000003</v>
      </c>
      <c r="P52" s="210">
        <f t="shared" si="6"/>
        <v>4.5278</v>
      </c>
      <c r="Q52" s="210">
        <f t="shared" si="6"/>
        <v>4.4504999999999999</v>
      </c>
      <c r="R52" s="210">
        <f t="shared" si="6"/>
        <v>4.4810999999999996</v>
      </c>
      <c r="S52" s="210">
        <f t="shared" si="6"/>
        <v>4.4965999999999999</v>
      </c>
      <c r="T52" s="210">
        <f t="shared" si="6"/>
        <v>4.4504999999999999</v>
      </c>
      <c r="U52" s="210">
        <f t="shared" si="6"/>
        <v>4.3906000000000001</v>
      </c>
      <c r="V52" s="210">
        <f t="shared" si="7"/>
        <v>4.3757999999999999</v>
      </c>
      <c r="W52" s="210">
        <f t="shared" si="7"/>
        <v>4.3467000000000002</v>
      </c>
      <c r="X52" s="210">
        <f t="shared" si="7"/>
        <v>4.2754000000000003</v>
      </c>
      <c r="Y52" s="210">
        <f t="shared" si="7"/>
        <v>4.1661000000000001</v>
      </c>
      <c r="Z52" s="210">
        <f t="shared" si="7"/>
        <v>4.1135999999999999</v>
      </c>
      <c r="AA52" s="210">
        <f t="shared" si="7"/>
        <v>4.1661000000000001</v>
      </c>
      <c r="AB52" s="210">
        <f t="shared" si="7"/>
        <v>4.1661000000000001</v>
      </c>
      <c r="AC52" s="210">
        <f t="shared" si="7"/>
        <v>4.1006</v>
      </c>
      <c r="AD52" s="210">
        <f t="shared" si="7"/>
        <v>3.9041999999999999</v>
      </c>
      <c r="AE52" s="210">
        <f t="shared" si="7"/>
        <v>3.7578999999999998</v>
      </c>
      <c r="AF52" s="210">
        <f t="shared" si="7"/>
        <v>3.6425000000000001</v>
      </c>
      <c r="AG52" s="210">
        <f t="shared" si="7"/>
        <v>3.4316</v>
      </c>
      <c r="AH52" s="210">
        <f t="shared" si="7"/>
        <v>3.0185</v>
      </c>
      <c r="AI52" s="210">
        <f t="shared" si="7"/>
        <v>2.8914</v>
      </c>
      <c r="AJ52" s="210">
        <f t="shared" si="7"/>
        <v>2.7863000000000002</v>
      </c>
      <c r="AK52" s="210">
        <f t="shared" si="7"/>
        <v>2.7109999999999999</v>
      </c>
      <c r="AL52" s="210">
        <f t="shared" si="8"/>
        <v>2.6776</v>
      </c>
      <c r="AM52" s="210">
        <f t="shared" si="8"/>
        <v>2.5821999999999998</v>
      </c>
      <c r="AN52" s="210">
        <f t="shared" si="8"/>
        <v>2.4238</v>
      </c>
      <c r="AO52" s="210">
        <f t="shared" si="8"/>
        <v>2.2717999999999998</v>
      </c>
      <c r="AP52" s="210">
        <f t="shared" si="8"/>
        <v>2.1377000000000002</v>
      </c>
      <c r="AQ52" s="210">
        <f t="shared" si="8"/>
        <v>2.0998000000000001</v>
      </c>
      <c r="AR52" s="210">
        <f t="shared" si="8"/>
        <v>2.0407000000000002</v>
      </c>
      <c r="AS52" s="210">
        <f t="shared" si="8"/>
        <v>1.9968999999999999</v>
      </c>
      <c r="AT52" s="210">
        <f t="shared" si="8"/>
        <v>2.0123000000000002</v>
      </c>
      <c r="AU52" s="210">
        <f t="shared" si="8"/>
        <v>2.06</v>
      </c>
      <c r="AV52" s="210">
        <f t="shared" si="8"/>
        <v>2.0312000000000001</v>
      </c>
      <c r="AW52" s="210">
        <f t="shared" si="8"/>
        <v>1.9787999999999999</v>
      </c>
      <c r="AX52" s="210">
        <f t="shared" si="8"/>
        <v>1.9492</v>
      </c>
      <c r="AY52" s="210">
        <f t="shared" si="8"/>
        <v>1.9064000000000001</v>
      </c>
      <c r="AZ52" s="210">
        <f t="shared" si="8"/>
        <v>1.879</v>
      </c>
      <c r="BA52" s="210">
        <f t="shared" si="8"/>
        <v>1.879</v>
      </c>
      <c r="BB52" s="210">
        <f t="shared" si="9"/>
        <v>1.8735999999999999</v>
      </c>
      <c r="BC52" s="210">
        <f t="shared" si="9"/>
        <v>1.8391999999999999</v>
      </c>
      <c r="BD52" s="210">
        <f t="shared" si="9"/>
        <v>1.8709</v>
      </c>
      <c r="BE52" s="210">
        <f t="shared" si="9"/>
        <v>1.8495999999999999</v>
      </c>
      <c r="BF52" s="210">
        <f t="shared" si="9"/>
        <v>1.8495999999999999</v>
      </c>
      <c r="BG52" s="210">
        <f t="shared" si="9"/>
        <v>1.879</v>
      </c>
      <c r="BH52" s="210">
        <f t="shared" si="9"/>
        <v>1.8444</v>
      </c>
      <c r="BI52" s="210">
        <f t="shared" si="9"/>
        <v>1.7863</v>
      </c>
      <c r="BJ52" s="210">
        <f t="shared" si="9"/>
        <v>1.7961</v>
      </c>
      <c r="BK52" s="210">
        <f t="shared" si="9"/>
        <v>1.7693000000000001</v>
      </c>
      <c r="BL52" s="210">
        <f t="shared" si="9"/>
        <v>1.7456</v>
      </c>
      <c r="BM52" s="210">
        <f t="shared" si="9"/>
        <v>1.6803999999999999</v>
      </c>
      <c r="BN52" s="210">
        <f t="shared" si="10"/>
        <v>1.5961000000000001</v>
      </c>
      <c r="BO52" s="210">
        <f t="shared" si="10"/>
        <v>1.5768</v>
      </c>
      <c r="BP52" s="210">
        <f t="shared" si="10"/>
        <v>1.5005999999999999</v>
      </c>
      <c r="BQ52" s="210">
        <f t="shared" si="10"/>
        <v>1.5524</v>
      </c>
      <c r="BR52" s="210">
        <f t="shared" si="10"/>
        <v>1.5396000000000001</v>
      </c>
      <c r="BS52" s="210">
        <f t="shared" si="10"/>
        <v>1.4684999999999999</v>
      </c>
      <c r="BT52" s="210">
        <f t="shared" si="10"/>
        <v>1.4489000000000001</v>
      </c>
      <c r="BU52" s="210">
        <f t="shared" si="10"/>
        <v>1.4473</v>
      </c>
      <c r="BV52" s="210">
        <f t="shared" si="10"/>
        <v>1.4570000000000001</v>
      </c>
      <c r="BW52" s="210">
        <f t="shared" si="10"/>
        <v>1.4767999999999999</v>
      </c>
      <c r="BX52" s="210">
        <f t="shared" si="12"/>
        <v>1.4971000000000001</v>
      </c>
      <c r="BY52" s="210">
        <f t="shared" si="12"/>
        <v>1.4601999999999999</v>
      </c>
      <c r="BZ52" s="210">
        <f t="shared" si="12"/>
        <v>1.4267000000000001</v>
      </c>
      <c r="CA52" s="210">
        <f t="shared" si="12"/>
        <v>1.4097</v>
      </c>
      <c r="CB52" s="210">
        <f t="shared" si="12"/>
        <v>1.4158999999999999</v>
      </c>
      <c r="CC52" s="210">
        <f t="shared" si="12"/>
        <v>1.304</v>
      </c>
      <c r="CD52" s="210">
        <f t="shared" si="12"/>
        <v>1.0116000000000001</v>
      </c>
      <c r="CE52" s="210">
        <f t="shared" si="11"/>
        <v>1</v>
      </c>
    </row>
    <row r="53" spans="1:83" x14ac:dyDescent="0.6">
      <c r="A53" s="205">
        <v>4</v>
      </c>
      <c r="B53" s="206" t="s">
        <v>183</v>
      </c>
      <c r="C53" s="7"/>
      <c r="D53" s="1">
        <v>4</v>
      </c>
      <c r="E53" s="207">
        <v>8</v>
      </c>
      <c r="F53" s="209">
        <f t="shared" si="6"/>
        <v>0</v>
      </c>
      <c r="G53" s="209">
        <f t="shared" si="6"/>
        <v>0</v>
      </c>
      <c r="H53" s="209">
        <f t="shared" si="6"/>
        <v>0</v>
      </c>
      <c r="I53" s="209">
        <f t="shared" si="6"/>
        <v>5.3224</v>
      </c>
      <c r="J53" s="210">
        <f t="shared" si="6"/>
        <v>5.4561000000000002</v>
      </c>
      <c r="K53" s="210">
        <f t="shared" si="6"/>
        <v>4.6241000000000003</v>
      </c>
      <c r="L53" s="210">
        <f t="shared" si="6"/>
        <v>4.4965999999999999</v>
      </c>
      <c r="M53" s="210">
        <f t="shared" si="6"/>
        <v>4.6241000000000003</v>
      </c>
      <c r="N53" s="210">
        <f t="shared" si="6"/>
        <v>4.7076000000000002</v>
      </c>
      <c r="O53" s="210">
        <f t="shared" si="6"/>
        <v>4.6241000000000003</v>
      </c>
      <c r="P53" s="210">
        <f t="shared" si="6"/>
        <v>4.5278</v>
      </c>
      <c r="Q53" s="210">
        <f t="shared" si="6"/>
        <v>4.4504999999999999</v>
      </c>
      <c r="R53" s="210">
        <f t="shared" si="6"/>
        <v>4.4810999999999996</v>
      </c>
      <c r="S53" s="210">
        <f t="shared" si="6"/>
        <v>4.4965999999999999</v>
      </c>
      <c r="T53" s="210">
        <f t="shared" si="6"/>
        <v>4.4504999999999999</v>
      </c>
      <c r="U53" s="210">
        <f t="shared" si="6"/>
        <v>4.3906000000000001</v>
      </c>
      <c r="V53" s="210">
        <f t="shared" si="7"/>
        <v>4.3757999999999999</v>
      </c>
      <c r="W53" s="210">
        <f t="shared" si="7"/>
        <v>4.3467000000000002</v>
      </c>
      <c r="X53" s="210">
        <f t="shared" si="7"/>
        <v>4.2754000000000003</v>
      </c>
      <c r="Y53" s="210">
        <f t="shared" si="7"/>
        <v>4.1661000000000001</v>
      </c>
      <c r="Z53" s="210">
        <f t="shared" si="7"/>
        <v>4.1135999999999999</v>
      </c>
      <c r="AA53" s="210">
        <f t="shared" si="7"/>
        <v>4.1661000000000001</v>
      </c>
      <c r="AB53" s="210">
        <f t="shared" si="7"/>
        <v>4.1661000000000001</v>
      </c>
      <c r="AC53" s="210">
        <f t="shared" si="7"/>
        <v>4.1006</v>
      </c>
      <c r="AD53" s="210">
        <f t="shared" si="7"/>
        <v>3.9041999999999999</v>
      </c>
      <c r="AE53" s="210">
        <f t="shared" si="7"/>
        <v>3.7578999999999998</v>
      </c>
      <c r="AF53" s="210">
        <f t="shared" si="7"/>
        <v>3.6425000000000001</v>
      </c>
      <c r="AG53" s="210">
        <f t="shared" si="7"/>
        <v>3.4316</v>
      </c>
      <c r="AH53" s="210">
        <f t="shared" si="7"/>
        <v>3.0185</v>
      </c>
      <c r="AI53" s="210">
        <f t="shared" si="7"/>
        <v>2.8914</v>
      </c>
      <c r="AJ53" s="210">
        <f t="shared" si="7"/>
        <v>2.7863000000000002</v>
      </c>
      <c r="AK53" s="210">
        <f t="shared" si="7"/>
        <v>2.7109999999999999</v>
      </c>
      <c r="AL53" s="210">
        <f t="shared" si="8"/>
        <v>2.6776</v>
      </c>
      <c r="AM53" s="210">
        <f t="shared" si="8"/>
        <v>2.5821999999999998</v>
      </c>
      <c r="AN53" s="210">
        <f t="shared" si="8"/>
        <v>2.4238</v>
      </c>
      <c r="AO53" s="210">
        <f t="shared" si="8"/>
        <v>2.2717999999999998</v>
      </c>
      <c r="AP53" s="210">
        <f t="shared" si="8"/>
        <v>2.1377000000000002</v>
      </c>
      <c r="AQ53" s="210">
        <f t="shared" si="8"/>
        <v>2.0998000000000001</v>
      </c>
      <c r="AR53" s="210">
        <f t="shared" si="8"/>
        <v>2.0407000000000002</v>
      </c>
      <c r="AS53" s="210">
        <f t="shared" si="8"/>
        <v>1.9968999999999999</v>
      </c>
      <c r="AT53" s="210">
        <f t="shared" si="8"/>
        <v>2.0123000000000002</v>
      </c>
      <c r="AU53" s="210">
        <f t="shared" si="8"/>
        <v>2.06</v>
      </c>
      <c r="AV53" s="210">
        <f t="shared" si="8"/>
        <v>2.0312000000000001</v>
      </c>
      <c r="AW53" s="210">
        <f t="shared" si="8"/>
        <v>1.9787999999999999</v>
      </c>
      <c r="AX53" s="210">
        <f t="shared" si="8"/>
        <v>1.9492</v>
      </c>
      <c r="AY53" s="210">
        <f t="shared" si="8"/>
        <v>1.9064000000000001</v>
      </c>
      <c r="AZ53" s="210">
        <f t="shared" si="8"/>
        <v>1.879</v>
      </c>
      <c r="BA53" s="210">
        <f t="shared" si="8"/>
        <v>1.879</v>
      </c>
      <c r="BB53" s="210">
        <f t="shared" si="9"/>
        <v>1.8735999999999999</v>
      </c>
      <c r="BC53" s="210">
        <f t="shared" si="9"/>
        <v>1.8391999999999999</v>
      </c>
      <c r="BD53" s="210">
        <f t="shared" si="9"/>
        <v>1.8709</v>
      </c>
      <c r="BE53" s="210">
        <f t="shared" si="9"/>
        <v>1.8495999999999999</v>
      </c>
      <c r="BF53" s="210">
        <f t="shared" si="9"/>
        <v>1.8495999999999999</v>
      </c>
      <c r="BG53" s="210">
        <f t="shared" si="9"/>
        <v>1.879</v>
      </c>
      <c r="BH53" s="210">
        <f t="shared" si="9"/>
        <v>1.8444</v>
      </c>
      <c r="BI53" s="210">
        <f t="shared" si="9"/>
        <v>1.7863</v>
      </c>
      <c r="BJ53" s="210">
        <f t="shared" si="9"/>
        <v>1.7961</v>
      </c>
      <c r="BK53" s="210">
        <f t="shared" si="9"/>
        <v>1.7693000000000001</v>
      </c>
      <c r="BL53" s="210">
        <f t="shared" si="9"/>
        <v>1.7456</v>
      </c>
      <c r="BM53" s="210">
        <f t="shared" si="9"/>
        <v>1.6803999999999999</v>
      </c>
      <c r="BN53" s="210">
        <f t="shared" si="10"/>
        <v>1.5961000000000001</v>
      </c>
      <c r="BO53" s="210">
        <f t="shared" si="10"/>
        <v>1.5768</v>
      </c>
      <c r="BP53" s="210">
        <f t="shared" si="10"/>
        <v>1.5005999999999999</v>
      </c>
      <c r="BQ53" s="210">
        <f t="shared" si="10"/>
        <v>1.5524</v>
      </c>
      <c r="BR53" s="210">
        <f t="shared" si="10"/>
        <v>1.5396000000000001</v>
      </c>
      <c r="BS53" s="210">
        <f t="shared" si="10"/>
        <v>1.4684999999999999</v>
      </c>
      <c r="BT53" s="210">
        <f t="shared" si="10"/>
        <v>1.4489000000000001</v>
      </c>
      <c r="BU53" s="210">
        <f t="shared" si="10"/>
        <v>1.4473</v>
      </c>
      <c r="BV53" s="210">
        <f t="shared" si="10"/>
        <v>1.4570000000000001</v>
      </c>
      <c r="BW53" s="210">
        <f t="shared" si="10"/>
        <v>1.4767999999999999</v>
      </c>
      <c r="BX53" s="210">
        <f t="shared" si="12"/>
        <v>1.4971000000000001</v>
      </c>
      <c r="BY53" s="210">
        <f t="shared" si="12"/>
        <v>1.4601999999999999</v>
      </c>
      <c r="BZ53" s="210">
        <f t="shared" si="12"/>
        <v>1.4267000000000001</v>
      </c>
      <c r="CA53" s="210">
        <f t="shared" si="12"/>
        <v>1.4097</v>
      </c>
      <c r="CB53" s="210">
        <f t="shared" si="12"/>
        <v>1.4158999999999999</v>
      </c>
      <c r="CC53" s="210">
        <f t="shared" si="12"/>
        <v>1.304</v>
      </c>
      <c r="CD53" s="210">
        <f t="shared" si="12"/>
        <v>1.0116000000000001</v>
      </c>
      <c r="CE53" s="210">
        <f t="shared" si="11"/>
        <v>1</v>
      </c>
    </row>
    <row r="54" spans="1:83" x14ac:dyDescent="0.6">
      <c r="A54" s="205">
        <v>4</v>
      </c>
      <c r="B54" s="206" t="s">
        <v>184</v>
      </c>
      <c r="C54" s="7"/>
      <c r="D54" s="1">
        <v>3</v>
      </c>
      <c r="E54" s="207">
        <v>5</v>
      </c>
      <c r="F54" s="209">
        <f t="shared" si="6"/>
        <v>0</v>
      </c>
      <c r="G54" s="209">
        <f t="shared" si="6"/>
        <v>0</v>
      </c>
      <c r="H54" s="209">
        <f t="shared" si="6"/>
        <v>0</v>
      </c>
      <c r="I54" s="209">
        <f t="shared" si="6"/>
        <v>5.3224</v>
      </c>
      <c r="J54" s="210">
        <f t="shared" si="6"/>
        <v>5.4561000000000002</v>
      </c>
      <c r="K54" s="210">
        <f t="shared" si="6"/>
        <v>4.6241000000000003</v>
      </c>
      <c r="L54" s="210">
        <f t="shared" si="6"/>
        <v>4.4965999999999999</v>
      </c>
      <c r="M54" s="210">
        <f t="shared" si="6"/>
        <v>4.6241000000000003</v>
      </c>
      <c r="N54" s="210">
        <f t="shared" si="6"/>
        <v>4.7076000000000002</v>
      </c>
      <c r="O54" s="210">
        <f t="shared" si="6"/>
        <v>4.6241000000000003</v>
      </c>
      <c r="P54" s="210">
        <f t="shared" si="6"/>
        <v>4.5278</v>
      </c>
      <c r="Q54" s="210">
        <f t="shared" si="6"/>
        <v>4.4504999999999999</v>
      </c>
      <c r="R54" s="210">
        <f t="shared" si="6"/>
        <v>4.4810999999999996</v>
      </c>
      <c r="S54" s="210">
        <f t="shared" si="6"/>
        <v>4.4965999999999999</v>
      </c>
      <c r="T54" s="210">
        <f t="shared" si="6"/>
        <v>4.4504999999999999</v>
      </c>
      <c r="U54" s="210">
        <f t="shared" si="6"/>
        <v>4.3906000000000001</v>
      </c>
      <c r="V54" s="210">
        <f t="shared" si="7"/>
        <v>4.3757999999999999</v>
      </c>
      <c r="W54" s="210">
        <f t="shared" si="7"/>
        <v>4.3467000000000002</v>
      </c>
      <c r="X54" s="210">
        <f t="shared" si="7"/>
        <v>4.2754000000000003</v>
      </c>
      <c r="Y54" s="210">
        <f t="shared" si="7"/>
        <v>4.1661000000000001</v>
      </c>
      <c r="Z54" s="210">
        <f t="shared" si="7"/>
        <v>4.1135999999999999</v>
      </c>
      <c r="AA54" s="210">
        <f t="shared" si="7"/>
        <v>4.1661000000000001</v>
      </c>
      <c r="AB54" s="210">
        <f t="shared" si="7"/>
        <v>4.1661000000000001</v>
      </c>
      <c r="AC54" s="210">
        <f t="shared" si="7"/>
        <v>4.1006</v>
      </c>
      <c r="AD54" s="210">
        <f t="shared" si="7"/>
        <v>3.9041999999999999</v>
      </c>
      <c r="AE54" s="210">
        <f t="shared" si="7"/>
        <v>3.7578999999999998</v>
      </c>
      <c r="AF54" s="210">
        <f t="shared" si="7"/>
        <v>3.6425000000000001</v>
      </c>
      <c r="AG54" s="210">
        <f t="shared" si="7"/>
        <v>3.4316</v>
      </c>
      <c r="AH54" s="210">
        <f t="shared" si="7"/>
        <v>3.0185</v>
      </c>
      <c r="AI54" s="210">
        <f t="shared" si="7"/>
        <v>2.8914</v>
      </c>
      <c r="AJ54" s="210">
        <f t="shared" si="7"/>
        <v>2.7863000000000002</v>
      </c>
      <c r="AK54" s="210">
        <f t="shared" si="7"/>
        <v>2.7109999999999999</v>
      </c>
      <c r="AL54" s="210">
        <f t="shared" si="8"/>
        <v>2.6776</v>
      </c>
      <c r="AM54" s="210">
        <f t="shared" si="8"/>
        <v>2.5821999999999998</v>
      </c>
      <c r="AN54" s="210">
        <f t="shared" si="8"/>
        <v>2.4238</v>
      </c>
      <c r="AO54" s="210">
        <f t="shared" si="8"/>
        <v>2.2717999999999998</v>
      </c>
      <c r="AP54" s="210">
        <f t="shared" si="8"/>
        <v>2.1377000000000002</v>
      </c>
      <c r="AQ54" s="210">
        <f t="shared" si="8"/>
        <v>2.0998000000000001</v>
      </c>
      <c r="AR54" s="210">
        <f t="shared" si="8"/>
        <v>2.0407000000000002</v>
      </c>
      <c r="AS54" s="210">
        <f t="shared" si="8"/>
        <v>1.9968999999999999</v>
      </c>
      <c r="AT54" s="210">
        <f t="shared" si="8"/>
        <v>2.0123000000000002</v>
      </c>
      <c r="AU54" s="210">
        <f t="shared" si="8"/>
        <v>2.06</v>
      </c>
      <c r="AV54" s="210">
        <f t="shared" si="8"/>
        <v>2.0312000000000001</v>
      </c>
      <c r="AW54" s="210">
        <f t="shared" si="8"/>
        <v>1.9787999999999999</v>
      </c>
      <c r="AX54" s="210">
        <f t="shared" si="8"/>
        <v>1.9492</v>
      </c>
      <c r="AY54" s="210">
        <f t="shared" si="8"/>
        <v>1.9064000000000001</v>
      </c>
      <c r="AZ54" s="210">
        <f t="shared" si="8"/>
        <v>1.879</v>
      </c>
      <c r="BA54" s="210">
        <f t="shared" si="8"/>
        <v>1.879</v>
      </c>
      <c r="BB54" s="210">
        <f t="shared" si="9"/>
        <v>1.8735999999999999</v>
      </c>
      <c r="BC54" s="210">
        <f t="shared" si="9"/>
        <v>1.8391999999999999</v>
      </c>
      <c r="BD54" s="210">
        <f t="shared" si="9"/>
        <v>1.8709</v>
      </c>
      <c r="BE54" s="210">
        <f t="shared" si="9"/>
        <v>1.8495999999999999</v>
      </c>
      <c r="BF54" s="210">
        <f t="shared" si="9"/>
        <v>1.8495999999999999</v>
      </c>
      <c r="BG54" s="210">
        <f t="shared" si="9"/>
        <v>1.879</v>
      </c>
      <c r="BH54" s="210">
        <f t="shared" si="9"/>
        <v>1.8444</v>
      </c>
      <c r="BI54" s="210">
        <f t="shared" si="9"/>
        <v>1.7863</v>
      </c>
      <c r="BJ54" s="210">
        <f t="shared" si="9"/>
        <v>1.7961</v>
      </c>
      <c r="BK54" s="210">
        <f t="shared" si="9"/>
        <v>1.7693000000000001</v>
      </c>
      <c r="BL54" s="210">
        <f t="shared" si="9"/>
        <v>1.7456</v>
      </c>
      <c r="BM54" s="210">
        <f t="shared" si="9"/>
        <v>1.6803999999999999</v>
      </c>
      <c r="BN54" s="210">
        <f t="shared" si="10"/>
        <v>1.5961000000000001</v>
      </c>
      <c r="BO54" s="210">
        <f t="shared" si="10"/>
        <v>1.5768</v>
      </c>
      <c r="BP54" s="210">
        <f t="shared" si="10"/>
        <v>1.5005999999999999</v>
      </c>
      <c r="BQ54" s="210">
        <f t="shared" si="10"/>
        <v>1.5524</v>
      </c>
      <c r="BR54" s="210">
        <f t="shared" si="10"/>
        <v>1.5396000000000001</v>
      </c>
      <c r="BS54" s="210">
        <f t="shared" si="10"/>
        <v>1.4684999999999999</v>
      </c>
      <c r="BT54" s="210">
        <f t="shared" si="10"/>
        <v>1.4489000000000001</v>
      </c>
      <c r="BU54" s="210">
        <f t="shared" si="10"/>
        <v>1.4473</v>
      </c>
      <c r="BV54" s="210">
        <f t="shared" si="10"/>
        <v>1.4570000000000001</v>
      </c>
      <c r="BW54" s="210">
        <f t="shared" si="10"/>
        <v>1.4767999999999999</v>
      </c>
      <c r="BX54" s="210">
        <f t="shared" si="12"/>
        <v>1.4971000000000001</v>
      </c>
      <c r="BY54" s="210">
        <f t="shared" si="12"/>
        <v>1.4601999999999999</v>
      </c>
      <c r="BZ54" s="210">
        <f t="shared" si="12"/>
        <v>1.4267000000000001</v>
      </c>
      <c r="CA54" s="210">
        <f t="shared" si="12"/>
        <v>1.4097</v>
      </c>
      <c r="CB54" s="210">
        <f t="shared" si="12"/>
        <v>1.4158999999999999</v>
      </c>
      <c r="CC54" s="210">
        <f t="shared" si="12"/>
        <v>1.304</v>
      </c>
      <c r="CD54" s="210">
        <f t="shared" si="12"/>
        <v>1.0116000000000001</v>
      </c>
      <c r="CE54" s="210">
        <f t="shared" si="11"/>
        <v>1</v>
      </c>
    </row>
    <row r="55" spans="1:83" x14ac:dyDescent="0.6">
      <c r="A55" s="205">
        <v>4</v>
      </c>
      <c r="B55" s="206" t="s">
        <v>185</v>
      </c>
      <c r="C55" s="7"/>
      <c r="D55" s="1">
        <v>5</v>
      </c>
      <c r="E55" s="207">
        <v>5</v>
      </c>
      <c r="F55" s="209">
        <f t="shared" si="6"/>
        <v>0</v>
      </c>
      <c r="G55" s="209">
        <f t="shared" si="6"/>
        <v>0</v>
      </c>
      <c r="H55" s="209">
        <f t="shared" si="6"/>
        <v>0</v>
      </c>
      <c r="I55" s="209">
        <f t="shared" si="6"/>
        <v>5.3224</v>
      </c>
      <c r="J55" s="210">
        <f t="shared" si="6"/>
        <v>5.4561000000000002</v>
      </c>
      <c r="K55" s="210">
        <f t="shared" si="6"/>
        <v>4.6241000000000003</v>
      </c>
      <c r="L55" s="210">
        <f t="shared" si="6"/>
        <v>4.4965999999999999</v>
      </c>
      <c r="M55" s="210">
        <f t="shared" si="6"/>
        <v>4.6241000000000003</v>
      </c>
      <c r="N55" s="210">
        <f t="shared" si="6"/>
        <v>4.7076000000000002</v>
      </c>
      <c r="O55" s="210">
        <f t="shared" si="6"/>
        <v>4.6241000000000003</v>
      </c>
      <c r="P55" s="210">
        <f t="shared" si="6"/>
        <v>4.5278</v>
      </c>
      <c r="Q55" s="210">
        <f t="shared" si="6"/>
        <v>4.4504999999999999</v>
      </c>
      <c r="R55" s="210">
        <f t="shared" si="6"/>
        <v>4.4810999999999996</v>
      </c>
      <c r="S55" s="210">
        <f t="shared" si="6"/>
        <v>4.4965999999999999</v>
      </c>
      <c r="T55" s="210">
        <f t="shared" si="6"/>
        <v>4.4504999999999999</v>
      </c>
      <c r="U55" s="210">
        <f t="shared" si="6"/>
        <v>4.3906000000000001</v>
      </c>
      <c r="V55" s="210">
        <f t="shared" si="7"/>
        <v>4.3757999999999999</v>
      </c>
      <c r="W55" s="210">
        <f t="shared" si="7"/>
        <v>4.3467000000000002</v>
      </c>
      <c r="X55" s="210">
        <f t="shared" si="7"/>
        <v>4.2754000000000003</v>
      </c>
      <c r="Y55" s="210">
        <f t="shared" si="7"/>
        <v>4.1661000000000001</v>
      </c>
      <c r="Z55" s="210">
        <f t="shared" si="7"/>
        <v>4.1135999999999999</v>
      </c>
      <c r="AA55" s="210">
        <f t="shared" si="7"/>
        <v>4.1661000000000001</v>
      </c>
      <c r="AB55" s="210">
        <f t="shared" si="7"/>
        <v>4.1661000000000001</v>
      </c>
      <c r="AC55" s="210">
        <f t="shared" si="7"/>
        <v>4.1006</v>
      </c>
      <c r="AD55" s="210">
        <f t="shared" si="7"/>
        <v>3.9041999999999999</v>
      </c>
      <c r="AE55" s="210">
        <f t="shared" si="7"/>
        <v>3.7578999999999998</v>
      </c>
      <c r="AF55" s="210">
        <f t="shared" si="7"/>
        <v>3.6425000000000001</v>
      </c>
      <c r="AG55" s="210">
        <f t="shared" si="7"/>
        <v>3.4316</v>
      </c>
      <c r="AH55" s="210">
        <f t="shared" si="7"/>
        <v>3.0185</v>
      </c>
      <c r="AI55" s="210">
        <f t="shared" si="7"/>
        <v>2.8914</v>
      </c>
      <c r="AJ55" s="210">
        <f t="shared" si="7"/>
        <v>2.7863000000000002</v>
      </c>
      <c r="AK55" s="210">
        <f t="shared" si="7"/>
        <v>2.7109999999999999</v>
      </c>
      <c r="AL55" s="210">
        <f t="shared" si="8"/>
        <v>2.6776</v>
      </c>
      <c r="AM55" s="210">
        <f t="shared" si="8"/>
        <v>2.5821999999999998</v>
      </c>
      <c r="AN55" s="210">
        <f t="shared" si="8"/>
        <v>2.4238</v>
      </c>
      <c r="AO55" s="210">
        <f t="shared" si="8"/>
        <v>2.2717999999999998</v>
      </c>
      <c r="AP55" s="210">
        <f t="shared" si="8"/>
        <v>2.1377000000000002</v>
      </c>
      <c r="AQ55" s="210">
        <f t="shared" si="8"/>
        <v>2.0998000000000001</v>
      </c>
      <c r="AR55" s="210">
        <f t="shared" si="8"/>
        <v>2.0407000000000002</v>
      </c>
      <c r="AS55" s="210">
        <f t="shared" si="8"/>
        <v>1.9968999999999999</v>
      </c>
      <c r="AT55" s="210">
        <f t="shared" si="8"/>
        <v>2.0123000000000002</v>
      </c>
      <c r="AU55" s="210">
        <f t="shared" si="8"/>
        <v>2.06</v>
      </c>
      <c r="AV55" s="210">
        <f t="shared" si="8"/>
        <v>2.0312000000000001</v>
      </c>
      <c r="AW55" s="210">
        <f t="shared" si="8"/>
        <v>1.9787999999999999</v>
      </c>
      <c r="AX55" s="210">
        <f t="shared" si="8"/>
        <v>1.9492</v>
      </c>
      <c r="AY55" s="210">
        <f t="shared" si="8"/>
        <v>1.9064000000000001</v>
      </c>
      <c r="AZ55" s="210">
        <f t="shared" si="8"/>
        <v>1.879</v>
      </c>
      <c r="BA55" s="210">
        <f t="shared" si="8"/>
        <v>1.879</v>
      </c>
      <c r="BB55" s="210">
        <f t="shared" si="9"/>
        <v>1.8735999999999999</v>
      </c>
      <c r="BC55" s="210">
        <f t="shared" si="9"/>
        <v>1.8391999999999999</v>
      </c>
      <c r="BD55" s="210">
        <f t="shared" si="9"/>
        <v>1.8709</v>
      </c>
      <c r="BE55" s="210">
        <f t="shared" si="9"/>
        <v>1.8495999999999999</v>
      </c>
      <c r="BF55" s="210">
        <f t="shared" si="9"/>
        <v>1.8495999999999999</v>
      </c>
      <c r="BG55" s="210">
        <f t="shared" si="9"/>
        <v>1.879</v>
      </c>
      <c r="BH55" s="210">
        <f t="shared" si="9"/>
        <v>1.8444</v>
      </c>
      <c r="BI55" s="210">
        <f t="shared" si="9"/>
        <v>1.7863</v>
      </c>
      <c r="BJ55" s="210">
        <f t="shared" si="9"/>
        <v>1.7961</v>
      </c>
      <c r="BK55" s="210">
        <f t="shared" si="9"/>
        <v>1.7693000000000001</v>
      </c>
      <c r="BL55" s="210">
        <f t="shared" si="9"/>
        <v>1.7456</v>
      </c>
      <c r="BM55" s="210">
        <f t="shared" si="9"/>
        <v>1.6803999999999999</v>
      </c>
      <c r="BN55" s="210">
        <f t="shared" si="10"/>
        <v>1.5961000000000001</v>
      </c>
      <c r="BO55" s="210">
        <f t="shared" si="10"/>
        <v>1.5768</v>
      </c>
      <c r="BP55" s="210">
        <f t="shared" si="10"/>
        <v>1.5005999999999999</v>
      </c>
      <c r="BQ55" s="210">
        <f t="shared" si="10"/>
        <v>1.5524</v>
      </c>
      <c r="BR55" s="210">
        <f t="shared" si="10"/>
        <v>1.5396000000000001</v>
      </c>
      <c r="BS55" s="210">
        <f t="shared" si="10"/>
        <v>1.4684999999999999</v>
      </c>
      <c r="BT55" s="210">
        <f t="shared" si="10"/>
        <v>1.4489000000000001</v>
      </c>
      <c r="BU55" s="210">
        <f t="shared" si="10"/>
        <v>1.4473</v>
      </c>
      <c r="BV55" s="210">
        <f t="shared" si="10"/>
        <v>1.4570000000000001</v>
      </c>
      <c r="BW55" s="210">
        <f t="shared" si="10"/>
        <v>1.4767999999999999</v>
      </c>
      <c r="BX55" s="210">
        <f t="shared" si="12"/>
        <v>1.4971000000000001</v>
      </c>
      <c r="BY55" s="210">
        <f t="shared" si="12"/>
        <v>1.4601999999999999</v>
      </c>
      <c r="BZ55" s="210">
        <f t="shared" si="12"/>
        <v>1.4267000000000001</v>
      </c>
      <c r="CA55" s="210">
        <f t="shared" si="12"/>
        <v>1.4097</v>
      </c>
      <c r="CB55" s="210">
        <f t="shared" si="12"/>
        <v>1.4158999999999999</v>
      </c>
      <c r="CC55" s="210">
        <f t="shared" si="12"/>
        <v>1.304</v>
      </c>
      <c r="CD55" s="210">
        <f t="shared" si="12"/>
        <v>1.0116000000000001</v>
      </c>
      <c r="CE55" s="210">
        <f t="shared" si="11"/>
        <v>1</v>
      </c>
    </row>
    <row r="56" spans="1:83" x14ac:dyDescent="0.6">
      <c r="A56" s="205">
        <v>4</v>
      </c>
      <c r="B56" s="206" t="s">
        <v>186</v>
      </c>
      <c r="C56" s="7"/>
      <c r="D56" s="1">
        <v>8</v>
      </c>
      <c r="E56" s="207">
        <v>8</v>
      </c>
      <c r="F56" s="209">
        <f t="shared" si="6"/>
        <v>0</v>
      </c>
      <c r="G56" s="209">
        <f t="shared" si="6"/>
        <v>0</v>
      </c>
      <c r="H56" s="209">
        <f t="shared" si="6"/>
        <v>0</v>
      </c>
      <c r="I56" s="209">
        <f t="shared" si="6"/>
        <v>5.3224</v>
      </c>
      <c r="J56" s="210">
        <f t="shared" si="6"/>
        <v>5.4561000000000002</v>
      </c>
      <c r="K56" s="210">
        <f t="shared" si="6"/>
        <v>4.6241000000000003</v>
      </c>
      <c r="L56" s="210">
        <f t="shared" si="6"/>
        <v>4.4965999999999999</v>
      </c>
      <c r="M56" s="210">
        <f t="shared" si="6"/>
        <v>4.6241000000000003</v>
      </c>
      <c r="N56" s="210">
        <f t="shared" si="6"/>
        <v>4.7076000000000002</v>
      </c>
      <c r="O56" s="210">
        <f t="shared" si="6"/>
        <v>4.6241000000000003</v>
      </c>
      <c r="P56" s="210">
        <f t="shared" si="6"/>
        <v>4.5278</v>
      </c>
      <c r="Q56" s="210">
        <f t="shared" si="6"/>
        <v>4.4504999999999999</v>
      </c>
      <c r="R56" s="210">
        <f t="shared" si="6"/>
        <v>4.4810999999999996</v>
      </c>
      <c r="S56" s="210">
        <f t="shared" si="6"/>
        <v>4.4965999999999999</v>
      </c>
      <c r="T56" s="210">
        <f t="shared" si="6"/>
        <v>4.4504999999999999</v>
      </c>
      <c r="U56" s="210">
        <f t="shared" si="6"/>
        <v>4.3906000000000001</v>
      </c>
      <c r="V56" s="210">
        <f t="shared" si="7"/>
        <v>4.3757999999999999</v>
      </c>
      <c r="W56" s="210">
        <f t="shared" si="7"/>
        <v>4.3467000000000002</v>
      </c>
      <c r="X56" s="210">
        <f t="shared" si="7"/>
        <v>4.2754000000000003</v>
      </c>
      <c r="Y56" s="210">
        <f t="shared" si="7"/>
        <v>4.1661000000000001</v>
      </c>
      <c r="Z56" s="210">
        <f t="shared" si="7"/>
        <v>4.1135999999999999</v>
      </c>
      <c r="AA56" s="210">
        <f t="shared" si="7"/>
        <v>4.1661000000000001</v>
      </c>
      <c r="AB56" s="210">
        <f t="shared" si="7"/>
        <v>4.1661000000000001</v>
      </c>
      <c r="AC56" s="210">
        <f t="shared" si="7"/>
        <v>4.1006</v>
      </c>
      <c r="AD56" s="210">
        <f t="shared" si="7"/>
        <v>3.9041999999999999</v>
      </c>
      <c r="AE56" s="210">
        <f t="shared" si="7"/>
        <v>3.7578999999999998</v>
      </c>
      <c r="AF56" s="210">
        <f t="shared" si="7"/>
        <v>3.6425000000000001</v>
      </c>
      <c r="AG56" s="210">
        <f t="shared" si="7"/>
        <v>3.4316</v>
      </c>
      <c r="AH56" s="210">
        <f t="shared" si="7"/>
        <v>3.0185</v>
      </c>
      <c r="AI56" s="210">
        <f t="shared" si="7"/>
        <v>2.8914</v>
      </c>
      <c r="AJ56" s="210">
        <f t="shared" si="7"/>
        <v>2.7863000000000002</v>
      </c>
      <c r="AK56" s="210">
        <f t="shared" si="7"/>
        <v>2.7109999999999999</v>
      </c>
      <c r="AL56" s="210">
        <f t="shared" si="8"/>
        <v>2.6776</v>
      </c>
      <c r="AM56" s="210">
        <f t="shared" si="8"/>
        <v>2.5821999999999998</v>
      </c>
      <c r="AN56" s="210">
        <f t="shared" si="8"/>
        <v>2.4238</v>
      </c>
      <c r="AO56" s="210">
        <f t="shared" si="8"/>
        <v>2.2717999999999998</v>
      </c>
      <c r="AP56" s="210">
        <f t="shared" si="8"/>
        <v>2.1377000000000002</v>
      </c>
      <c r="AQ56" s="210">
        <f t="shared" si="8"/>
        <v>2.0998000000000001</v>
      </c>
      <c r="AR56" s="210">
        <f t="shared" si="8"/>
        <v>2.0407000000000002</v>
      </c>
      <c r="AS56" s="210">
        <f t="shared" si="8"/>
        <v>1.9968999999999999</v>
      </c>
      <c r="AT56" s="210">
        <f t="shared" si="8"/>
        <v>2.0123000000000002</v>
      </c>
      <c r="AU56" s="210">
        <f t="shared" si="8"/>
        <v>2.06</v>
      </c>
      <c r="AV56" s="210">
        <f t="shared" si="8"/>
        <v>2.0312000000000001</v>
      </c>
      <c r="AW56" s="210">
        <f t="shared" si="8"/>
        <v>1.9787999999999999</v>
      </c>
      <c r="AX56" s="210">
        <f t="shared" si="8"/>
        <v>1.9492</v>
      </c>
      <c r="AY56" s="210">
        <f t="shared" si="8"/>
        <v>1.9064000000000001</v>
      </c>
      <c r="AZ56" s="210">
        <f t="shared" si="8"/>
        <v>1.879</v>
      </c>
      <c r="BA56" s="210">
        <f t="shared" si="8"/>
        <v>1.879</v>
      </c>
      <c r="BB56" s="210">
        <f t="shared" si="9"/>
        <v>1.8735999999999999</v>
      </c>
      <c r="BC56" s="210">
        <f t="shared" si="9"/>
        <v>1.8391999999999999</v>
      </c>
      <c r="BD56" s="210">
        <f t="shared" si="9"/>
        <v>1.8709</v>
      </c>
      <c r="BE56" s="210">
        <f t="shared" si="9"/>
        <v>1.8495999999999999</v>
      </c>
      <c r="BF56" s="210">
        <f t="shared" si="9"/>
        <v>1.8495999999999999</v>
      </c>
      <c r="BG56" s="210">
        <f t="shared" si="9"/>
        <v>1.879</v>
      </c>
      <c r="BH56" s="210">
        <f t="shared" si="9"/>
        <v>1.8444</v>
      </c>
      <c r="BI56" s="210">
        <f t="shared" si="9"/>
        <v>1.7863</v>
      </c>
      <c r="BJ56" s="210">
        <f t="shared" si="9"/>
        <v>1.7961</v>
      </c>
      <c r="BK56" s="210">
        <f t="shared" si="9"/>
        <v>1.7693000000000001</v>
      </c>
      <c r="BL56" s="210">
        <f t="shared" si="9"/>
        <v>1.7456</v>
      </c>
      <c r="BM56" s="210">
        <f t="shared" si="9"/>
        <v>1.6803999999999999</v>
      </c>
      <c r="BN56" s="210">
        <f t="shared" si="10"/>
        <v>1.5961000000000001</v>
      </c>
      <c r="BO56" s="210">
        <f t="shared" si="10"/>
        <v>1.5768</v>
      </c>
      <c r="BP56" s="210">
        <f t="shared" si="10"/>
        <v>1.5005999999999999</v>
      </c>
      <c r="BQ56" s="210">
        <f t="shared" si="10"/>
        <v>1.5524</v>
      </c>
      <c r="BR56" s="210">
        <f t="shared" si="10"/>
        <v>1.5396000000000001</v>
      </c>
      <c r="BS56" s="210">
        <f t="shared" si="10"/>
        <v>1.4684999999999999</v>
      </c>
      <c r="BT56" s="210">
        <f t="shared" si="10"/>
        <v>1.4489000000000001</v>
      </c>
      <c r="BU56" s="210">
        <f t="shared" si="10"/>
        <v>1.4473</v>
      </c>
      <c r="BV56" s="210">
        <f t="shared" si="10"/>
        <v>1.4570000000000001</v>
      </c>
      <c r="BW56" s="210">
        <f t="shared" si="10"/>
        <v>1.4767999999999999</v>
      </c>
      <c r="BX56" s="210">
        <f t="shared" si="12"/>
        <v>1.4971000000000001</v>
      </c>
      <c r="BY56" s="210">
        <f t="shared" si="12"/>
        <v>1.4601999999999999</v>
      </c>
      <c r="BZ56" s="210">
        <f t="shared" si="12"/>
        <v>1.4267000000000001</v>
      </c>
      <c r="CA56" s="210">
        <f t="shared" si="12"/>
        <v>1.4097</v>
      </c>
      <c r="CB56" s="210">
        <f t="shared" si="12"/>
        <v>1.4158999999999999</v>
      </c>
      <c r="CC56" s="210">
        <f t="shared" si="12"/>
        <v>1.304</v>
      </c>
      <c r="CD56" s="210">
        <f t="shared" si="12"/>
        <v>1.0116000000000001</v>
      </c>
      <c r="CE56" s="210">
        <f t="shared" si="11"/>
        <v>1</v>
      </c>
    </row>
    <row r="57" spans="1:83" x14ac:dyDescent="0.6">
      <c r="A57" s="205">
        <v>4</v>
      </c>
      <c r="B57" s="206" t="s">
        <v>187</v>
      </c>
      <c r="C57" s="7"/>
      <c r="D57" s="1">
        <v>45</v>
      </c>
      <c r="E57" s="207">
        <v>55</v>
      </c>
      <c r="F57" s="209">
        <f t="shared" si="6"/>
        <v>0</v>
      </c>
      <c r="G57" s="209">
        <f t="shared" si="6"/>
        <v>0</v>
      </c>
      <c r="H57" s="209">
        <f t="shared" si="6"/>
        <v>0</v>
      </c>
      <c r="I57" s="209">
        <f t="shared" si="6"/>
        <v>5.3224</v>
      </c>
      <c r="J57" s="210">
        <f t="shared" si="6"/>
        <v>5.4561000000000002</v>
      </c>
      <c r="K57" s="210">
        <f t="shared" si="6"/>
        <v>4.6241000000000003</v>
      </c>
      <c r="L57" s="210">
        <f t="shared" si="6"/>
        <v>4.4965999999999999</v>
      </c>
      <c r="M57" s="210">
        <f t="shared" si="6"/>
        <v>4.6241000000000003</v>
      </c>
      <c r="N57" s="210">
        <f t="shared" si="6"/>
        <v>4.7076000000000002</v>
      </c>
      <c r="O57" s="210">
        <f t="shared" si="6"/>
        <v>4.6241000000000003</v>
      </c>
      <c r="P57" s="210">
        <f t="shared" si="6"/>
        <v>4.5278</v>
      </c>
      <c r="Q57" s="210">
        <f t="shared" si="6"/>
        <v>4.4504999999999999</v>
      </c>
      <c r="R57" s="210">
        <f t="shared" si="6"/>
        <v>4.4810999999999996</v>
      </c>
      <c r="S57" s="210">
        <f t="shared" si="6"/>
        <v>4.4965999999999999</v>
      </c>
      <c r="T57" s="210">
        <f t="shared" si="6"/>
        <v>4.4504999999999999</v>
      </c>
      <c r="U57" s="210">
        <f t="shared" si="6"/>
        <v>4.3906000000000001</v>
      </c>
      <c r="V57" s="210">
        <f t="shared" si="7"/>
        <v>4.3757999999999999</v>
      </c>
      <c r="W57" s="210">
        <f t="shared" si="7"/>
        <v>4.3467000000000002</v>
      </c>
      <c r="X57" s="210">
        <f t="shared" si="7"/>
        <v>4.2754000000000003</v>
      </c>
      <c r="Y57" s="210">
        <f t="shared" si="7"/>
        <v>4.1661000000000001</v>
      </c>
      <c r="Z57" s="210">
        <f t="shared" si="7"/>
        <v>4.1135999999999999</v>
      </c>
      <c r="AA57" s="210">
        <f t="shared" si="7"/>
        <v>4.1661000000000001</v>
      </c>
      <c r="AB57" s="210">
        <f t="shared" si="7"/>
        <v>4.1661000000000001</v>
      </c>
      <c r="AC57" s="210">
        <f t="shared" si="7"/>
        <v>4.1006</v>
      </c>
      <c r="AD57" s="210">
        <f t="shared" si="7"/>
        <v>3.9041999999999999</v>
      </c>
      <c r="AE57" s="210">
        <f t="shared" si="7"/>
        <v>3.7578999999999998</v>
      </c>
      <c r="AF57" s="210">
        <f t="shared" si="7"/>
        <v>3.6425000000000001</v>
      </c>
      <c r="AG57" s="210">
        <f t="shared" si="7"/>
        <v>3.4316</v>
      </c>
      <c r="AH57" s="210">
        <f t="shared" si="7"/>
        <v>3.0185</v>
      </c>
      <c r="AI57" s="210">
        <f t="shared" si="7"/>
        <v>2.8914</v>
      </c>
      <c r="AJ57" s="210">
        <f t="shared" si="7"/>
        <v>2.7863000000000002</v>
      </c>
      <c r="AK57" s="210">
        <f t="shared" si="7"/>
        <v>2.7109999999999999</v>
      </c>
      <c r="AL57" s="210">
        <f t="shared" si="8"/>
        <v>2.6776</v>
      </c>
      <c r="AM57" s="210">
        <f t="shared" si="8"/>
        <v>2.5821999999999998</v>
      </c>
      <c r="AN57" s="210">
        <f t="shared" si="8"/>
        <v>2.4238</v>
      </c>
      <c r="AO57" s="210">
        <f t="shared" si="8"/>
        <v>2.2717999999999998</v>
      </c>
      <c r="AP57" s="210">
        <f t="shared" si="8"/>
        <v>2.1377000000000002</v>
      </c>
      <c r="AQ57" s="210">
        <f t="shared" si="8"/>
        <v>2.0998000000000001</v>
      </c>
      <c r="AR57" s="210">
        <f t="shared" si="8"/>
        <v>2.0407000000000002</v>
      </c>
      <c r="AS57" s="210">
        <f t="shared" si="8"/>
        <v>1.9968999999999999</v>
      </c>
      <c r="AT57" s="210">
        <f t="shared" si="8"/>
        <v>2.0123000000000002</v>
      </c>
      <c r="AU57" s="210">
        <f t="shared" si="8"/>
        <v>2.06</v>
      </c>
      <c r="AV57" s="210">
        <f t="shared" si="8"/>
        <v>2.0312000000000001</v>
      </c>
      <c r="AW57" s="210">
        <f t="shared" si="8"/>
        <v>1.9787999999999999</v>
      </c>
      <c r="AX57" s="210">
        <f t="shared" si="8"/>
        <v>1.9492</v>
      </c>
      <c r="AY57" s="210">
        <f t="shared" si="8"/>
        <v>1.9064000000000001</v>
      </c>
      <c r="AZ57" s="210">
        <f t="shared" si="8"/>
        <v>1.879</v>
      </c>
      <c r="BA57" s="210">
        <f t="shared" si="8"/>
        <v>1.879</v>
      </c>
      <c r="BB57" s="210">
        <f t="shared" si="9"/>
        <v>1.8735999999999999</v>
      </c>
      <c r="BC57" s="210">
        <f t="shared" si="9"/>
        <v>1.8391999999999999</v>
      </c>
      <c r="BD57" s="210">
        <f t="shared" si="9"/>
        <v>1.8709</v>
      </c>
      <c r="BE57" s="210">
        <f t="shared" si="9"/>
        <v>1.8495999999999999</v>
      </c>
      <c r="BF57" s="210">
        <f t="shared" si="9"/>
        <v>1.8495999999999999</v>
      </c>
      <c r="BG57" s="210">
        <f t="shared" si="9"/>
        <v>1.879</v>
      </c>
      <c r="BH57" s="210">
        <f t="shared" si="9"/>
        <v>1.8444</v>
      </c>
      <c r="BI57" s="210">
        <f t="shared" si="9"/>
        <v>1.7863</v>
      </c>
      <c r="BJ57" s="210">
        <f t="shared" si="9"/>
        <v>1.7961</v>
      </c>
      <c r="BK57" s="210">
        <f t="shared" si="9"/>
        <v>1.7693000000000001</v>
      </c>
      <c r="BL57" s="210">
        <f t="shared" si="9"/>
        <v>1.7456</v>
      </c>
      <c r="BM57" s="210">
        <f t="shared" si="9"/>
        <v>1.6803999999999999</v>
      </c>
      <c r="BN57" s="210">
        <f t="shared" si="10"/>
        <v>1.5961000000000001</v>
      </c>
      <c r="BO57" s="210">
        <f t="shared" si="10"/>
        <v>1.5768</v>
      </c>
      <c r="BP57" s="210">
        <f t="shared" si="10"/>
        <v>1.5005999999999999</v>
      </c>
      <c r="BQ57" s="210">
        <f t="shared" si="10"/>
        <v>1.5524</v>
      </c>
      <c r="BR57" s="210">
        <f t="shared" si="10"/>
        <v>1.5396000000000001</v>
      </c>
      <c r="BS57" s="210">
        <f t="shared" si="10"/>
        <v>1.4684999999999999</v>
      </c>
      <c r="BT57" s="210">
        <f t="shared" si="10"/>
        <v>1.4489000000000001</v>
      </c>
      <c r="BU57" s="210">
        <f t="shared" si="10"/>
        <v>1.4473</v>
      </c>
      <c r="BV57" s="210">
        <f t="shared" si="10"/>
        <v>1.4570000000000001</v>
      </c>
      <c r="BW57" s="210">
        <f t="shared" si="10"/>
        <v>1.4767999999999999</v>
      </c>
      <c r="BX57" s="210">
        <f t="shared" si="12"/>
        <v>1.4971000000000001</v>
      </c>
      <c r="BY57" s="210">
        <f t="shared" si="12"/>
        <v>1.4601999999999999</v>
      </c>
      <c r="BZ57" s="210">
        <f t="shared" si="12"/>
        <v>1.4267000000000001</v>
      </c>
      <c r="CA57" s="210">
        <f t="shared" si="12"/>
        <v>1.4097</v>
      </c>
      <c r="CB57" s="210">
        <f t="shared" si="12"/>
        <v>1.4158999999999999</v>
      </c>
      <c r="CC57" s="210">
        <f t="shared" si="12"/>
        <v>1.304</v>
      </c>
      <c r="CD57" s="210">
        <f t="shared" si="12"/>
        <v>1.0116000000000001</v>
      </c>
      <c r="CE57" s="210">
        <f t="shared" si="11"/>
        <v>1</v>
      </c>
    </row>
    <row r="58" spans="1:83" x14ac:dyDescent="0.6">
      <c r="A58" s="205">
        <v>4</v>
      </c>
      <c r="B58" s="206" t="s">
        <v>188</v>
      </c>
      <c r="C58" s="7"/>
      <c r="D58" s="1">
        <v>25</v>
      </c>
      <c r="E58" s="207">
        <v>25</v>
      </c>
      <c r="F58" s="209">
        <f t="shared" si="6"/>
        <v>0</v>
      </c>
      <c r="G58" s="209">
        <f t="shared" si="6"/>
        <v>0</v>
      </c>
      <c r="H58" s="209">
        <f t="shared" si="6"/>
        <v>0</v>
      </c>
      <c r="I58" s="209">
        <f t="shared" si="6"/>
        <v>5.3224</v>
      </c>
      <c r="J58" s="210">
        <f t="shared" si="6"/>
        <v>5.4561000000000002</v>
      </c>
      <c r="K58" s="210">
        <f t="shared" si="6"/>
        <v>4.6241000000000003</v>
      </c>
      <c r="L58" s="210">
        <f t="shared" si="6"/>
        <v>4.4965999999999999</v>
      </c>
      <c r="M58" s="210">
        <f t="shared" si="6"/>
        <v>4.6241000000000003</v>
      </c>
      <c r="N58" s="210">
        <f t="shared" si="6"/>
        <v>4.7076000000000002</v>
      </c>
      <c r="O58" s="210">
        <f t="shared" si="6"/>
        <v>4.6241000000000003</v>
      </c>
      <c r="P58" s="210">
        <f t="shared" si="6"/>
        <v>4.5278</v>
      </c>
      <c r="Q58" s="210">
        <f t="shared" si="6"/>
        <v>4.4504999999999999</v>
      </c>
      <c r="R58" s="210">
        <f t="shared" si="6"/>
        <v>4.4810999999999996</v>
      </c>
      <c r="S58" s="210">
        <f t="shared" si="6"/>
        <v>4.4965999999999999</v>
      </c>
      <c r="T58" s="210">
        <f t="shared" si="6"/>
        <v>4.4504999999999999</v>
      </c>
      <c r="U58" s="210">
        <f t="shared" si="6"/>
        <v>4.3906000000000001</v>
      </c>
      <c r="V58" s="210">
        <f t="shared" si="7"/>
        <v>4.3757999999999999</v>
      </c>
      <c r="W58" s="210">
        <f t="shared" si="7"/>
        <v>4.3467000000000002</v>
      </c>
      <c r="X58" s="210">
        <f t="shared" si="7"/>
        <v>4.2754000000000003</v>
      </c>
      <c r="Y58" s="210">
        <f t="shared" si="7"/>
        <v>4.1661000000000001</v>
      </c>
      <c r="Z58" s="210">
        <f t="shared" si="7"/>
        <v>4.1135999999999999</v>
      </c>
      <c r="AA58" s="210">
        <f t="shared" si="7"/>
        <v>4.1661000000000001</v>
      </c>
      <c r="AB58" s="210">
        <f t="shared" si="7"/>
        <v>4.1661000000000001</v>
      </c>
      <c r="AC58" s="210">
        <f t="shared" si="7"/>
        <v>4.1006</v>
      </c>
      <c r="AD58" s="210">
        <f t="shared" si="7"/>
        <v>3.9041999999999999</v>
      </c>
      <c r="AE58" s="210">
        <f t="shared" si="7"/>
        <v>3.7578999999999998</v>
      </c>
      <c r="AF58" s="210">
        <f t="shared" si="7"/>
        <v>3.6425000000000001</v>
      </c>
      <c r="AG58" s="210">
        <f t="shared" si="7"/>
        <v>3.4316</v>
      </c>
      <c r="AH58" s="210">
        <f t="shared" si="7"/>
        <v>3.0185</v>
      </c>
      <c r="AI58" s="210">
        <f t="shared" si="7"/>
        <v>2.8914</v>
      </c>
      <c r="AJ58" s="210">
        <f t="shared" si="7"/>
        <v>2.7863000000000002</v>
      </c>
      <c r="AK58" s="210">
        <f t="shared" si="7"/>
        <v>2.7109999999999999</v>
      </c>
      <c r="AL58" s="210">
        <f t="shared" si="8"/>
        <v>2.6776</v>
      </c>
      <c r="AM58" s="210">
        <f t="shared" si="8"/>
        <v>2.5821999999999998</v>
      </c>
      <c r="AN58" s="210">
        <f t="shared" si="8"/>
        <v>2.4238</v>
      </c>
      <c r="AO58" s="210">
        <f t="shared" si="8"/>
        <v>2.2717999999999998</v>
      </c>
      <c r="AP58" s="210">
        <f t="shared" si="8"/>
        <v>2.1377000000000002</v>
      </c>
      <c r="AQ58" s="210">
        <f t="shared" si="8"/>
        <v>2.0998000000000001</v>
      </c>
      <c r="AR58" s="210">
        <f t="shared" si="8"/>
        <v>2.0407000000000002</v>
      </c>
      <c r="AS58" s="210">
        <f t="shared" si="8"/>
        <v>1.9968999999999999</v>
      </c>
      <c r="AT58" s="210">
        <f t="shared" si="8"/>
        <v>2.0123000000000002</v>
      </c>
      <c r="AU58" s="210">
        <f t="shared" si="8"/>
        <v>2.06</v>
      </c>
      <c r="AV58" s="210">
        <f t="shared" si="8"/>
        <v>2.0312000000000001</v>
      </c>
      <c r="AW58" s="210">
        <f t="shared" si="8"/>
        <v>1.9787999999999999</v>
      </c>
      <c r="AX58" s="210">
        <f t="shared" si="8"/>
        <v>1.9492</v>
      </c>
      <c r="AY58" s="210">
        <f t="shared" si="8"/>
        <v>1.9064000000000001</v>
      </c>
      <c r="AZ58" s="210">
        <f t="shared" si="8"/>
        <v>1.879</v>
      </c>
      <c r="BA58" s="210">
        <f t="shared" si="8"/>
        <v>1.879</v>
      </c>
      <c r="BB58" s="210">
        <f t="shared" si="9"/>
        <v>1.8735999999999999</v>
      </c>
      <c r="BC58" s="210">
        <f t="shared" si="9"/>
        <v>1.8391999999999999</v>
      </c>
      <c r="BD58" s="210">
        <f t="shared" si="9"/>
        <v>1.8709</v>
      </c>
      <c r="BE58" s="210">
        <f t="shared" si="9"/>
        <v>1.8495999999999999</v>
      </c>
      <c r="BF58" s="210">
        <f t="shared" si="9"/>
        <v>1.8495999999999999</v>
      </c>
      <c r="BG58" s="210">
        <f t="shared" si="9"/>
        <v>1.879</v>
      </c>
      <c r="BH58" s="210">
        <f t="shared" si="9"/>
        <v>1.8444</v>
      </c>
      <c r="BI58" s="210">
        <f t="shared" si="9"/>
        <v>1.7863</v>
      </c>
      <c r="BJ58" s="210">
        <f t="shared" si="9"/>
        <v>1.7961</v>
      </c>
      <c r="BK58" s="210">
        <f t="shared" si="9"/>
        <v>1.7693000000000001</v>
      </c>
      <c r="BL58" s="210">
        <f t="shared" si="9"/>
        <v>1.7456</v>
      </c>
      <c r="BM58" s="210">
        <f t="shared" si="9"/>
        <v>1.6803999999999999</v>
      </c>
      <c r="BN58" s="210">
        <f t="shared" si="10"/>
        <v>1.5961000000000001</v>
      </c>
      <c r="BO58" s="210">
        <f t="shared" si="10"/>
        <v>1.5768</v>
      </c>
      <c r="BP58" s="210">
        <f t="shared" si="10"/>
        <v>1.5005999999999999</v>
      </c>
      <c r="BQ58" s="210">
        <f t="shared" si="10"/>
        <v>1.5524</v>
      </c>
      <c r="BR58" s="210">
        <f t="shared" si="10"/>
        <v>1.5396000000000001</v>
      </c>
      <c r="BS58" s="210">
        <f t="shared" si="10"/>
        <v>1.4684999999999999</v>
      </c>
      <c r="BT58" s="210">
        <f t="shared" si="10"/>
        <v>1.4489000000000001</v>
      </c>
      <c r="BU58" s="210">
        <f t="shared" si="10"/>
        <v>1.4473</v>
      </c>
      <c r="BV58" s="210">
        <f t="shared" si="10"/>
        <v>1.4570000000000001</v>
      </c>
      <c r="BW58" s="210">
        <f t="shared" si="10"/>
        <v>1.4767999999999999</v>
      </c>
      <c r="BX58" s="210">
        <f t="shared" si="12"/>
        <v>1.4971000000000001</v>
      </c>
      <c r="BY58" s="210">
        <f t="shared" si="12"/>
        <v>1.4601999999999999</v>
      </c>
      <c r="BZ58" s="210">
        <f t="shared" si="12"/>
        <v>1.4267000000000001</v>
      </c>
      <c r="CA58" s="210">
        <f t="shared" si="12"/>
        <v>1.4097</v>
      </c>
      <c r="CB58" s="210">
        <f t="shared" si="12"/>
        <v>1.4158999999999999</v>
      </c>
      <c r="CC58" s="210">
        <f t="shared" si="12"/>
        <v>1.304</v>
      </c>
      <c r="CD58" s="210">
        <f t="shared" si="12"/>
        <v>1.0116000000000001</v>
      </c>
      <c r="CE58" s="210">
        <f t="shared" si="11"/>
        <v>1</v>
      </c>
    </row>
    <row r="59" spans="1:83" x14ac:dyDescent="0.6">
      <c r="A59" s="205">
        <v>4</v>
      </c>
      <c r="B59" s="206" t="s">
        <v>189</v>
      </c>
      <c r="C59" s="7"/>
      <c r="D59" s="1">
        <v>25</v>
      </c>
      <c r="E59" s="207">
        <v>25</v>
      </c>
      <c r="F59" s="209">
        <f t="shared" si="6"/>
        <v>0</v>
      </c>
      <c r="G59" s="209">
        <f t="shared" si="6"/>
        <v>0</v>
      </c>
      <c r="H59" s="209">
        <f t="shared" si="6"/>
        <v>0</v>
      </c>
      <c r="I59" s="209">
        <f t="shared" si="6"/>
        <v>5.3224</v>
      </c>
      <c r="J59" s="210">
        <f t="shared" si="6"/>
        <v>5.4561000000000002</v>
      </c>
      <c r="K59" s="210">
        <f t="shared" si="6"/>
        <v>4.6241000000000003</v>
      </c>
      <c r="L59" s="210">
        <f t="shared" si="6"/>
        <v>4.4965999999999999</v>
      </c>
      <c r="M59" s="210">
        <f t="shared" si="6"/>
        <v>4.6241000000000003</v>
      </c>
      <c r="N59" s="210">
        <f t="shared" si="6"/>
        <v>4.7076000000000002</v>
      </c>
      <c r="O59" s="210">
        <f t="shared" si="6"/>
        <v>4.6241000000000003</v>
      </c>
      <c r="P59" s="210">
        <f t="shared" si="6"/>
        <v>4.5278</v>
      </c>
      <c r="Q59" s="210">
        <f t="shared" si="6"/>
        <v>4.4504999999999999</v>
      </c>
      <c r="R59" s="210">
        <f t="shared" si="6"/>
        <v>4.4810999999999996</v>
      </c>
      <c r="S59" s="210">
        <f t="shared" si="6"/>
        <v>4.4965999999999999</v>
      </c>
      <c r="T59" s="210">
        <f t="shared" si="6"/>
        <v>4.4504999999999999</v>
      </c>
      <c r="U59" s="210">
        <f t="shared" si="6"/>
        <v>4.3906000000000001</v>
      </c>
      <c r="V59" s="210">
        <f t="shared" si="7"/>
        <v>4.3757999999999999</v>
      </c>
      <c r="W59" s="210">
        <f t="shared" si="7"/>
        <v>4.3467000000000002</v>
      </c>
      <c r="X59" s="210">
        <f t="shared" si="7"/>
        <v>4.2754000000000003</v>
      </c>
      <c r="Y59" s="210">
        <f t="shared" si="7"/>
        <v>4.1661000000000001</v>
      </c>
      <c r="Z59" s="210">
        <f t="shared" si="7"/>
        <v>4.1135999999999999</v>
      </c>
      <c r="AA59" s="210">
        <f t="shared" si="7"/>
        <v>4.1661000000000001</v>
      </c>
      <c r="AB59" s="210">
        <f t="shared" si="7"/>
        <v>4.1661000000000001</v>
      </c>
      <c r="AC59" s="210">
        <f t="shared" si="7"/>
        <v>4.1006</v>
      </c>
      <c r="AD59" s="210">
        <f t="shared" si="7"/>
        <v>3.9041999999999999</v>
      </c>
      <c r="AE59" s="210">
        <f t="shared" si="7"/>
        <v>3.7578999999999998</v>
      </c>
      <c r="AF59" s="210">
        <f t="shared" si="7"/>
        <v>3.6425000000000001</v>
      </c>
      <c r="AG59" s="210">
        <f t="shared" si="7"/>
        <v>3.4316</v>
      </c>
      <c r="AH59" s="210">
        <f t="shared" si="7"/>
        <v>3.0185</v>
      </c>
      <c r="AI59" s="210">
        <f t="shared" si="7"/>
        <v>2.8914</v>
      </c>
      <c r="AJ59" s="210">
        <f t="shared" si="7"/>
        <v>2.7863000000000002</v>
      </c>
      <c r="AK59" s="210">
        <f t="shared" si="7"/>
        <v>2.7109999999999999</v>
      </c>
      <c r="AL59" s="210">
        <f t="shared" si="8"/>
        <v>2.6776</v>
      </c>
      <c r="AM59" s="210">
        <f t="shared" si="8"/>
        <v>2.5821999999999998</v>
      </c>
      <c r="AN59" s="210">
        <f t="shared" si="8"/>
        <v>2.4238</v>
      </c>
      <c r="AO59" s="210">
        <f t="shared" si="8"/>
        <v>2.2717999999999998</v>
      </c>
      <c r="AP59" s="210">
        <f t="shared" si="8"/>
        <v>2.1377000000000002</v>
      </c>
      <c r="AQ59" s="210">
        <f t="shared" si="8"/>
        <v>2.0998000000000001</v>
      </c>
      <c r="AR59" s="210">
        <f t="shared" si="8"/>
        <v>2.0407000000000002</v>
      </c>
      <c r="AS59" s="210">
        <f t="shared" si="8"/>
        <v>1.9968999999999999</v>
      </c>
      <c r="AT59" s="210">
        <f t="shared" si="8"/>
        <v>2.0123000000000002</v>
      </c>
      <c r="AU59" s="210">
        <f t="shared" si="8"/>
        <v>2.06</v>
      </c>
      <c r="AV59" s="210">
        <f t="shared" si="8"/>
        <v>2.0312000000000001</v>
      </c>
      <c r="AW59" s="210">
        <f t="shared" si="8"/>
        <v>1.9787999999999999</v>
      </c>
      <c r="AX59" s="210">
        <f t="shared" si="8"/>
        <v>1.9492</v>
      </c>
      <c r="AY59" s="210">
        <f t="shared" si="8"/>
        <v>1.9064000000000001</v>
      </c>
      <c r="AZ59" s="210">
        <f t="shared" si="8"/>
        <v>1.879</v>
      </c>
      <c r="BA59" s="210">
        <f t="shared" si="8"/>
        <v>1.879</v>
      </c>
      <c r="BB59" s="210">
        <f t="shared" si="9"/>
        <v>1.8735999999999999</v>
      </c>
      <c r="BC59" s="210">
        <f t="shared" si="9"/>
        <v>1.8391999999999999</v>
      </c>
      <c r="BD59" s="210">
        <f t="shared" si="9"/>
        <v>1.8709</v>
      </c>
      <c r="BE59" s="210">
        <f t="shared" si="9"/>
        <v>1.8495999999999999</v>
      </c>
      <c r="BF59" s="210">
        <f t="shared" si="9"/>
        <v>1.8495999999999999</v>
      </c>
      <c r="BG59" s="210">
        <f t="shared" si="9"/>
        <v>1.879</v>
      </c>
      <c r="BH59" s="210">
        <f t="shared" si="9"/>
        <v>1.8444</v>
      </c>
      <c r="BI59" s="210">
        <f t="shared" si="9"/>
        <v>1.7863</v>
      </c>
      <c r="BJ59" s="210">
        <f t="shared" si="9"/>
        <v>1.7961</v>
      </c>
      <c r="BK59" s="210">
        <f t="shared" si="9"/>
        <v>1.7693000000000001</v>
      </c>
      <c r="BL59" s="210">
        <f t="shared" si="9"/>
        <v>1.7456</v>
      </c>
      <c r="BM59" s="210">
        <f t="shared" si="9"/>
        <v>1.6803999999999999</v>
      </c>
      <c r="BN59" s="210">
        <f t="shared" si="10"/>
        <v>1.5961000000000001</v>
      </c>
      <c r="BO59" s="210">
        <f t="shared" si="10"/>
        <v>1.5768</v>
      </c>
      <c r="BP59" s="210">
        <f t="shared" si="10"/>
        <v>1.5005999999999999</v>
      </c>
      <c r="BQ59" s="210">
        <f t="shared" si="10"/>
        <v>1.5524</v>
      </c>
      <c r="BR59" s="210">
        <f t="shared" si="10"/>
        <v>1.5396000000000001</v>
      </c>
      <c r="BS59" s="210">
        <f t="shared" si="10"/>
        <v>1.4684999999999999</v>
      </c>
      <c r="BT59" s="210">
        <f t="shared" si="10"/>
        <v>1.4489000000000001</v>
      </c>
      <c r="BU59" s="210">
        <f t="shared" si="10"/>
        <v>1.4473</v>
      </c>
      <c r="BV59" s="210">
        <f t="shared" si="10"/>
        <v>1.4570000000000001</v>
      </c>
      <c r="BW59" s="210">
        <f t="shared" si="10"/>
        <v>1.4767999999999999</v>
      </c>
      <c r="BX59" s="210">
        <f t="shared" si="12"/>
        <v>1.4971000000000001</v>
      </c>
      <c r="BY59" s="210">
        <f t="shared" si="12"/>
        <v>1.4601999999999999</v>
      </c>
      <c r="BZ59" s="210">
        <f t="shared" si="12"/>
        <v>1.4267000000000001</v>
      </c>
      <c r="CA59" s="210">
        <f t="shared" si="12"/>
        <v>1.4097</v>
      </c>
      <c r="CB59" s="210">
        <f t="shared" si="12"/>
        <v>1.4158999999999999</v>
      </c>
      <c r="CC59" s="210">
        <f t="shared" si="12"/>
        <v>1.304</v>
      </c>
      <c r="CD59" s="210">
        <f t="shared" si="12"/>
        <v>1.0116000000000001</v>
      </c>
      <c r="CE59" s="210">
        <f t="shared" si="11"/>
        <v>1</v>
      </c>
    </row>
    <row r="60" spans="1:83" x14ac:dyDescent="0.6">
      <c r="A60" s="205">
        <v>4</v>
      </c>
      <c r="B60" s="206" t="s">
        <v>190</v>
      </c>
      <c r="C60" s="7"/>
      <c r="D60" s="1">
        <v>25</v>
      </c>
      <c r="E60" s="207">
        <v>25</v>
      </c>
      <c r="F60" s="209">
        <f t="shared" si="6"/>
        <v>0</v>
      </c>
      <c r="G60" s="209">
        <f t="shared" si="6"/>
        <v>0</v>
      </c>
      <c r="H60" s="209">
        <f t="shared" si="6"/>
        <v>0</v>
      </c>
      <c r="I60" s="209">
        <f t="shared" si="6"/>
        <v>5.3224</v>
      </c>
      <c r="J60" s="210">
        <f t="shared" si="6"/>
        <v>5.4561000000000002</v>
      </c>
      <c r="K60" s="210">
        <f t="shared" si="6"/>
        <v>4.6241000000000003</v>
      </c>
      <c r="L60" s="210">
        <f t="shared" si="6"/>
        <v>4.4965999999999999</v>
      </c>
      <c r="M60" s="210">
        <f t="shared" si="6"/>
        <v>4.6241000000000003</v>
      </c>
      <c r="N60" s="210">
        <f t="shared" si="6"/>
        <v>4.7076000000000002</v>
      </c>
      <c r="O60" s="210">
        <f t="shared" si="6"/>
        <v>4.6241000000000003</v>
      </c>
      <c r="P60" s="210">
        <f t="shared" si="6"/>
        <v>4.5278</v>
      </c>
      <c r="Q60" s="210">
        <f t="shared" si="6"/>
        <v>4.4504999999999999</v>
      </c>
      <c r="R60" s="210">
        <f t="shared" si="6"/>
        <v>4.4810999999999996</v>
      </c>
      <c r="S60" s="210">
        <f t="shared" si="6"/>
        <v>4.4965999999999999</v>
      </c>
      <c r="T60" s="210">
        <f t="shared" si="6"/>
        <v>4.4504999999999999</v>
      </c>
      <c r="U60" s="210">
        <f t="shared" si="6"/>
        <v>4.3906000000000001</v>
      </c>
      <c r="V60" s="210">
        <f t="shared" si="7"/>
        <v>4.3757999999999999</v>
      </c>
      <c r="W60" s="210">
        <f t="shared" si="7"/>
        <v>4.3467000000000002</v>
      </c>
      <c r="X60" s="210">
        <f t="shared" si="7"/>
        <v>4.2754000000000003</v>
      </c>
      <c r="Y60" s="210">
        <f t="shared" si="7"/>
        <v>4.1661000000000001</v>
      </c>
      <c r="Z60" s="210">
        <f t="shared" si="7"/>
        <v>4.1135999999999999</v>
      </c>
      <c r="AA60" s="210">
        <f t="shared" si="7"/>
        <v>4.1661000000000001</v>
      </c>
      <c r="AB60" s="210">
        <f t="shared" si="7"/>
        <v>4.1661000000000001</v>
      </c>
      <c r="AC60" s="210">
        <f t="shared" si="7"/>
        <v>4.1006</v>
      </c>
      <c r="AD60" s="210">
        <f t="shared" si="7"/>
        <v>3.9041999999999999</v>
      </c>
      <c r="AE60" s="210">
        <f t="shared" si="7"/>
        <v>3.7578999999999998</v>
      </c>
      <c r="AF60" s="210">
        <f t="shared" si="7"/>
        <v>3.6425000000000001</v>
      </c>
      <c r="AG60" s="210">
        <f t="shared" si="7"/>
        <v>3.4316</v>
      </c>
      <c r="AH60" s="210">
        <f t="shared" si="7"/>
        <v>3.0185</v>
      </c>
      <c r="AI60" s="210">
        <f t="shared" si="7"/>
        <v>2.8914</v>
      </c>
      <c r="AJ60" s="210">
        <f t="shared" si="7"/>
        <v>2.7863000000000002</v>
      </c>
      <c r="AK60" s="210">
        <f t="shared" si="7"/>
        <v>2.7109999999999999</v>
      </c>
      <c r="AL60" s="210">
        <f t="shared" si="8"/>
        <v>2.6776</v>
      </c>
      <c r="AM60" s="210">
        <f t="shared" si="8"/>
        <v>2.5821999999999998</v>
      </c>
      <c r="AN60" s="210">
        <f t="shared" si="8"/>
        <v>2.4238</v>
      </c>
      <c r="AO60" s="210">
        <f t="shared" si="8"/>
        <v>2.2717999999999998</v>
      </c>
      <c r="AP60" s="210">
        <f t="shared" si="8"/>
        <v>2.1377000000000002</v>
      </c>
      <c r="AQ60" s="210">
        <f t="shared" si="8"/>
        <v>2.0998000000000001</v>
      </c>
      <c r="AR60" s="210">
        <f t="shared" si="8"/>
        <v>2.0407000000000002</v>
      </c>
      <c r="AS60" s="210">
        <f t="shared" si="8"/>
        <v>1.9968999999999999</v>
      </c>
      <c r="AT60" s="210">
        <f t="shared" si="8"/>
        <v>2.0123000000000002</v>
      </c>
      <c r="AU60" s="210">
        <f t="shared" si="8"/>
        <v>2.06</v>
      </c>
      <c r="AV60" s="210">
        <f t="shared" si="8"/>
        <v>2.0312000000000001</v>
      </c>
      <c r="AW60" s="210">
        <f t="shared" si="8"/>
        <v>1.9787999999999999</v>
      </c>
      <c r="AX60" s="210">
        <f t="shared" si="8"/>
        <v>1.9492</v>
      </c>
      <c r="AY60" s="210">
        <f t="shared" si="8"/>
        <v>1.9064000000000001</v>
      </c>
      <c r="AZ60" s="210">
        <f t="shared" si="8"/>
        <v>1.879</v>
      </c>
      <c r="BA60" s="210">
        <f t="shared" si="8"/>
        <v>1.879</v>
      </c>
      <c r="BB60" s="210">
        <f t="shared" si="9"/>
        <v>1.8735999999999999</v>
      </c>
      <c r="BC60" s="210">
        <f t="shared" si="9"/>
        <v>1.8391999999999999</v>
      </c>
      <c r="BD60" s="210">
        <f t="shared" si="9"/>
        <v>1.8709</v>
      </c>
      <c r="BE60" s="210">
        <f t="shared" si="9"/>
        <v>1.8495999999999999</v>
      </c>
      <c r="BF60" s="210">
        <f t="shared" si="9"/>
        <v>1.8495999999999999</v>
      </c>
      <c r="BG60" s="210">
        <f t="shared" si="9"/>
        <v>1.879</v>
      </c>
      <c r="BH60" s="210">
        <f t="shared" si="9"/>
        <v>1.8444</v>
      </c>
      <c r="BI60" s="210">
        <f t="shared" si="9"/>
        <v>1.7863</v>
      </c>
      <c r="BJ60" s="210">
        <f t="shared" si="9"/>
        <v>1.7961</v>
      </c>
      <c r="BK60" s="210">
        <f t="shared" si="9"/>
        <v>1.7693000000000001</v>
      </c>
      <c r="BL60" s="210">
        <f t="shared" si="9"/>
        <v>1.7456</v>
      </c>
      <c r="BM60" s="210">
        <f t="shared" si="9"/>
        <v>1.6803999999999999</v>
      </c>
      <c r="BN60" s="210">
        <f t="shared" si="10"/>
        <v>1.5961000000000001</v>
      </c>
      <c r="BO60" s="210">
        <f t="shared" si="10"/>
        <v>1.5768</v>
      </c>
      <c r="BP60" s="210">
        <f t="shared" si="10"/>
        <v>1.5005999999999999</v>
      </c>
      <c r="BQ60" s="210">
        <f t="shared" si="10"/>
        <v>1.5524</v>
      </c>
      <c r="BR60" s="210">
        <f t="shared" si="10"/>
        <v>1.5396000000000001</v>
      </c>
      <c r="BS60" s="210">
        <f t="shared" si="10"/>
        <v>1.4684999999999999</v>
      </c>
      <c r="BT60" s="210">
        <f t="shared" si="10"/>
        <v>1.4489000000000001</v>
      </c>
      <c r="BU60" s="210">
        <f t="shared" si="10"/>
        <v>1.4473</v>
      </c>
      <c r="BV60" s="210">
        <f t="shared" si="10"/>
        <v>1.4570000000000001</v>
      </c>
      <c r="BW60" s="210">
        <f t="shared" si="10"/>
        <v>1.4767999999999999</v>
      </c>
      <c r="BX60" s="210">
        <f t="shared" si="12"/>
        <v>1.4971000000000001</v>
      </c>
      <c r="BY60" s="210">
        <f t="shared" si="12"/>
        <v>1.4601999999999999</v>
      </c>
      <c r="BZ60" s="210">
        <f t="shared" si="12"/>
        <v>1.4267000000000001</v>
      </c>
      <c r="CA60" s="210">
        <f t="shared" si="12"/>
        <v>1.4097</v>
      </c>
      <c r="CB60" s="210">
        <f t="shared" si="12"/>
        <v>1.4158999999999999</v>
      </c>
      <c r="CC60" s="210">
        <f t="shared" si="12"/>
        <v>1.304</v>
      </c>
      <c r="CD60" s="210">
        <f t="shared" si="12"/>
        <v>1.0116000000000001</v>
      </c>
      <c r="CE60" s="210">
        <f t="shared" si="11"/>
        <v>1</v>
      </c>
    </row>
    <row r="61" spans="1:83" x14ac:dyDescent="0.6">
      <c r="A61" s="205">
        <v>4</v>
      </c>
      <c r="B61" s="206" t="s">
        <v>191</v>
      </c>
      <c r="C61" s="7"/>
      <c r="D61" s="1">
        <v>25</v>
      </c>
      <c r="E61" s="207">
        <v>25</v>
      </c>
      <c r="F61" s="209">
        <f t="shared" si="6"/>
        <v>0</v>
      </c>
      <c r="G61" s="209">
        <f t="shared" si="6"/>
        <v>0</v>
      </c>
      <c r="H61" s="209">
        <f t="shared" si="6"/>
        <v>0</v>
      </c>
      <c r="I61" s="209">
        <f t="shared" si="6"/>
        <v>5.3224</v>
      </c>
      <c r="J61" s="210">
        <f t="shared" si="6"/>
        <v>5.4561000000000002</v>
      </c>
      <c r="K61" s="210">
        <f t="shared" si="6"/>
        <v>4.6241000000000003</v>
      </c>
      <c r="L61" s="210">
        <f t="shared" si="6"/>
        <v>4.4965999999999999</v>
      </c>
      <c r="M61" s="210">
        <f t="shared" si="6"/>
        <v>4.6241000000000003</v>
      </c>
      <c r="N61" s="210">
        <f t="shared" si="6"/>
        <v>4.7076000000000002</v>
      </c>
      <c r="O61" s="210">
        <f t="shared" si="6"/>
        <v>4.6241000000000003</v>
      </c>
      <c r="P61" s="210">
        <f t="shared" si="6"/>
        <v>4.5278</v>
      </c>
      <c r="Q61" s="210">
        <f t="shared" si="6"/>
        <v>4.4504999999999999</v>
      </c>
      <c r="R61" s="210">
        <f t="shared" si="6"/>
        <v>4.4810999999999996</v>
      </c>
      <c r="S61" s="210">
        <f t="shared" si="6"/>
        <v>4.4965999999999999</v>
      </c>
      <c r="T61" s="210">
        <f t="shared" si="6"/>
        <v>4.4504999999999999</v>
      </c>
      <c r="U61" s="210">
        <f t="shared" ref="P61:AE76" si="13">VLOOKUP($A61,$A$11:$CE$14,U$44)</f>
        <v>4.3906000000000001</v>
      </c>
      <c r="V61" s="210">
        <f t="shared" si="13"/>
        <v>4.3757999999999999</v>
      </c>
      <c r="W61" s="210">
        <f t="shared" si="13"/>
        <v>4.3467000000000002</v>
      </c>
      <c r="X61" s="210">
        <f t="shared" si="13"/>
        <v>4.2754000000000003</v>
      </c>
      <c r="Y61" s="210">
        <f t="shared" si="13"/>
        <v>4.1661000000000001</v>
      </c>
      <c r="Z61" s="210">
        <f t="shared" si="7"/>
        <v>4.1135999999999999</v>
      </c>
      <c r="AA61" s="210">
        <f t="shared" si="7"/>
        <v>4.1661000000000001</v>
      </c>
      <c r="AB61" s="210">
        <f t="shared" si="7"/>
        <v>4.1661000000000001</v>
      </c>
      <c r="AC61" s="210">
        <f t="shared" si="7"/>
        <v>4.1006</v>
      </c>
      <c r="AD61" s="210">
        <f t="shared" si="7"/>
        <v>3.9041999999999999</v>
      </c>
      <c r="AE61" s="210">
        <f t="shared" si="7"/>
        <v>3.7578999999999998</v>
      </c>
      <c r="AF61" s="210">
        <f t="shared" si="7"/>
        <v>3.6425000000000001</v>
      </c>
      <c r="AG61" s="210">
        <f t="shared" si="7"/>
        <v>3.4316</v>
      </c>
      <c r="AH61" s="210">
        <f t="shared" si="7"/>
        <v>3.0185</v>
      </c>
      <c r="AI61" s="210">
        <f t="shared" si="7"/>
        <v>2.8914</v>
      </c>
      <c r="AJ61" s="210">
        <f t="shared" si="7"/>
        <v>2.7863000000000002</v>
      </c>
      <c r="AK61" s="210">
        <f t="shared" si="7"/>
        <v>2.7109999999999999</v>
      </c>
      <c r="AL61" s="210">
        <f t="shared" si="8"/>
        <v>2.6776</v>
      </c>
      <c r="AM61" s="210">
        <f t="shared" si="8"/>
        <v>2.5821999999999998</v>
      </c>
      <c r="AN61" s="210">
        <f t="shared" si="8"/>
        <v>2.4238</v>
      </c>
      <c r="AO61" s="210">
        <f t="shared" si="8"/>
        <v>2.2717999999999998</v>
      </c>
      <c r="AP61" s="210">
        <f t="shared" si="8"/>
        <v>2.1377000000000002</v>
      </c>
      <c r="AQ61" s="210">
        <f t="shared" si="8"/>
        <v>2.0998000000000001</v>
      </c>
      <c r="AR61" s="210">
        <f t="shared" si="8"/>
        <v>2.0407000000000002</v>
      </c>
      <c r="AS61" s="210">
        <f t="shared" si="8"/>
        <v>1.9968999999999999</v>
      </c>
      <c r="AT61" s="210">
        <f t="shared" si="8"/>
        <v>2.0123000000000002</v>
      </c>
      <c r="AU61" s="210">
        <f t="shared" si="8"/>
        <v>2.06</v>
      </c>
      <c r="AV61" s="210">
        <f t="shared" si="8"/>
        <v>2.0312000000000001</v>
      </c>
      <c r="AW61" s="210">
        <f t="shared" si="8"/>
        <v>1.9787999999999999</v>
      </c>
      <c r="AX61" s="210">
        <f t="shared" si="8"/>
        <v>1.9492</v>
      </c>
      <c r="AY61" s="210">
        <f t="shared" si="8"/>
        <v>1.9064000000000001</v>
      </c>
      <c r="AZ61" s="210">
        <f t="shared" si="8"/>
        <v>1.879</v>
      </c>
      <c r="BA61" s="210">
        <f t="shared" ref="BA61:BC61" si="14">VLOOKUP($A61,$A$11:$CE$14,BA$44)</f>
        <v>1.879</v>
      </c>
      <c r="BB61" s="210">
        <f t="shared" si="14"/>
        <v>1.8735999999999999</v>
      </c>
      <c r="BC61" s="210">
        <f t="shared" si="14"/>
        <v>1.8391999999999999</v>
      </c>
      <c r="BD61" s="210">
        <f t="shared" si="9"/>
        <v>1.8709</v>
      </c>
      <c r="BE61" s="210">
        <f t="shared" si="9"/>
        <v>1.8495999999999999</v>
      </c>
      <c r="BF61" s="210">
        <f t="shared" si="9"/>
        <v>1.8495999999999999</v>
      </c>
      <c r="BG61" s="210">
        <f t="shared" si="9"/>
        <v>1.879</v>
      </c>
      <c r="BH61" s="210">
        <f t="shared" si="9"/>
        <v>1.8444</v>
      </c>
      <c r="BI61" s="210">
        <f t="shared" si="9"/>
        <v>1.7863</v>
      </c>
      <c r="BJ61" s="210">
        <f t="shared" si="9"/>
        <v>1.7961</v>
      </c>
      <c r="BK61" s="210">
        <f t="shared" si="9"/>
        <v>1.7693000000000001</v>
      </c>
      <c r="BL61" s="210">
        <f t="shared" si="9"/>
        <v>1.7456</v>
      </c>
      <c r="BM61" s="210">
        <f t="shared" si="9"/>
        <v>1.6803999999999999</v>
      </c>
      <c r="BN61" s="210">
        <f t="shared" si="10"/>
        <v>1.5961000000000001</v>
      </c>
      <c r="BO61" s="210">
        <f t="shared" si="10"/>
        <v>1.5768</v>
      </c>
      <c r="BP61" s="210">
        <f t="shared" si="10"/>
        <v>1.5005999999999999</v>
      </c>
      <c r="BQ61" s="210">
        <f t="shared" si="10"/>
        <v>1.5524</v>
      </c>
      <c r="BR61" s="210">
        <f t="shared" si="10"/>
        <v>1.5396000000000001</v>
      </c>
      <c r="BS61" s="210">
        <f t="shared" si="10"/>
        <v>1.4684999999999999</v>
      </c>
      <c r="BT61" s="210">
        <f t="shared" si="10"/>
        <v>1.4489000000000001</v>
      </c>
      <c r="BU61" s="210">
        <f t="shared" si="10"/>
        <v>1.4473</v>
      </c>
      <c r="BV61" s="210">
        <f t="shared" si="10"/>
        <v>1.4570000000000001</v>
      </c>
      <c r="BW61" s="210">
        <f t="shared" si="10"/>
        <v>1.4767999999999999</v>
      </c>
      <c r="BX61" s="210">
        <f t="shared" si="12"/>
        <v>1.4971000000000001</v>
      </c>
      <c r="BY61" s="210">
        <f t="shared" si="12"/>
        <v>1.4601999999999999</v>
      </c>
      <c r="BZ61" s="210">
        <f t="shared" si="12"/>
        <v>1.4267000000000001</v>
      </c>
      <c r="CA61" s="210">
        <f t="shared" si="12"/>
        <v>1.4097</v>
      </c>
      <c r="CB61" s="210">
        <f t="shared" si="12"/>
        <v>1.4158999999999999</v>
      </c>
      <c r="CC61" s="210">
        <f t="shared" si="12"/>
        <v>1.304</v>
      </c>
      <c r="CD61" s="210">
        <f t="shared" si="12"/>
        <v>1.0116000000000001</v>
      </c>
      <c r="CE61" s="210">
        <f t="shared" si="11"/>
        <v>1</v>
      </c>
    </row>
    <row r="62" spans="1:83" x14ac:dyDescent="0.6">
      <c r="A62" s="205">
        <v>4</v>
      </c>
      <c r="B62" s="206" t="s">
        <v>192</v>
      </c>
      <c r="C62" s="7"/>
      <c r="D62" s="1">
        <v>25</v>
      </c>
      <c r="E62" s="207">
        <v>25</v>
      </c>
      <c r="F62" s="209">
        <f t="shared" ref="F62:U77" si="15">VLOOKUP($A62,$A$11:$CE$14,F$44)</f>
        <v>0</v>
      </c>
      <c r="G62" s="209">
        <f t="shared" si="15"/>
        <v>0</v>
      </c>
      <c r="H62" s="209">
        <f t="shared" si="15"/>
        <v>0</v>
      </c>
      <c r="I62" s="209">
        <f t="shared" si="15"/>
        <v>5.3224</v>
      </c>
      <c r="J62" s="210">
        <f t="shared" si="15"/>
        <v>5.4561000000000002</v>
      </c>
      <c r="K62" s="210">
        <f t="shared" si="15"/>
        <v>4.6241000000000003</v>
      </c>
      <c r="L62" s="210">
        <f t="shared" si="15"/>
        <v>4.4965999999999999</v>
      </c>
      <c r="M62" s="210">
        <f t="shared" si="15"/>
        <v>4.6241000000000003</v>
      </c>
      <c r="N62" s="210">
        <f t="shared" si="15"/>
        <v>4.7076000000000002</v>
      </c>
      <c r="O62" s="210">
        <f t="shared" si="15"/>
        <v>4.6241000000000003</v>
      </c>
      <c r="P62" s="210">
        <f t="shared" si="13"/>
        <v>4.5278</v>
      </c>
      <c r="Q62" s="210">
        <f t="shared" si="13"/>
        <v>4.4504999999999999</v>
      </c>
      <c r="R62" s="210">
        <f t="shared" si="13"/>
        <v>4.4810999999999996</v>
      </c>
      <c r="S62" s="210">
        <f t="shared" si="13"/>
        <v>4.4965999999999999</v>
      </c>
      <c r="T62" s="210">
        <f t="shared" si="13"/>
        <v>4.4504999999999999</v>
      </c>
      <c r="U62" s="210">
        <f t="shared" si="13"/>
        <v>4.3906000000000001</v>
      </c>
      <c r="V62" s="210">
        <f t="shared" si="13"/>
        <v>4.3757999999999999</v>
      </c>
      <c r="W62" s="210">
        <f t="shared" si="13"/>
        <v>4.3467000000000002</v>
      </c>
      <c r="X62" s="210">
        <f t="shared" si="13"/>
        <v>4.2754000000000003</v>
      </c>
      <c r="Y62" s="210">
        <f t="shared" si="13"/>
        <v>4.1661000000000001</v>
      </c>
      <c r="Z62" s="210">
        <f t="shared" si="13"/>
        <v>4.1135999999999999</v>
      </c>
      <c r="AA62" s="210">
        <f t="shared" si="13"/>
        <v>4.1661000000000001</v>
      </c>
      <c r="AB62" s="210">
        <f t="shared" si="13"/>
        <v>4.1661000000000001</v>
      </c>
      <c r="AC62" s="210">
        <f t="shared" si="13"/>
        <v>4.1006</v>
      </c>
      <c r="AD62" s="210">
        <f t="shared" si="13"/>
        <v>3.9041999999999999</v>
      </c>
      <c r="AE62" s="210">
        <f t="shared" si="13"/>
        <v>3.7578999999999998</v>
      </c>
      <c r="AF62" s="210">
        <f t="shared" ref="AF62:AU77" si="16">VLOOKUP($A62,$A$11:$CE$14,AF$44)</f>
        <v>3.6425000000000001</v>
      </c>
      <c r="AG62" s="210">
        <f t="shared" si="16"/>
        <v>3.4316</v>
      </c>
      <c r="AH62" s="210">
        <f t="shared" si="16"/>
        <v>3.0185</v>
      </c>
      <c r="AI62" s="210">
        <f t="shared" si="16"/>
        <v>2.8914</v>
      </c>
      <c r="AJ62" s="210">
        <f t="shared" si="16"/>
        <v>2.7863000000000002</v>
      </c>
      <c r="AK62" s="210">
        <f t="shared" si="16"/>
        <v>2.7109999999999999</v>
      </c>
      <c r="AL62" s="210">
        <f t="shared" si="16"/>
        <v>2.6776</v>
      </c>
      <c r="AM62" s="210">
        <f t="shared" si="16"/>
        <v>2.5821999999999998</v>
      </c>
      <c r="AN62" s="210">
        <f t="shared" si="16"/>
        <v>2.4238</v>
      </c>
      <c r="AO62" s="210">
        <f t="shared" si="16"/>
        <v>2.2717999999999998</v>
      </c>
      <c r="AP62" s="210">
        <f t="shared" si="16"/>
        <v>2.1377000000000002</v>
      </c>
      <c r="AQ62" s="210">
        <f t="shared" si="16"/>
        <v>2.0998000000000001</v>
      </c>
      <c r="AR62" s="210">
        <f t="shared" si="16"/>
        <v>2.0407000000000002</v>
      </c>
      <c r="AS62" s="210">
        <f t="shared" si="16"/>
        <v>1.9968999999999999</v>
      </c>
      <c r="AT62" s="210">
        <f t="shared" si="16"/>
        <v>2.0123000000000002</v>
      </c>
      <c r="AU62" s="210">
        <f t="shared" si="16"/>
        <v>2.06</v>
      </c>
      <c r="AV62" s="210">
        <f t="shared" ref="AV62:BK77" si="17">VLOOKUP($A62,$A$11:$CE$14,AV$44)</f>
        <v>2.0312000000000001</v>
      </c>
      <c r="AW62" s="210">
        <f t="shared" si="17"/>
        <v>1.9787999999999999</v>
      </c>
      <c r="AX62" s="210">
        <f t="shared" si="17"/>
        <v>1.9492</v>
      </c>
      <c r="AY62" s="210">
        <f t="shared" si="17"/>
        <v>1.9064000000000001</v>
      </c>
      <c r="AZ62" s="210">
        <f t="shared" si="17"/>
        <v>1.879</v>
      </c>
      <c r="BA62" s="210">
        <f t="shared" si="17"/>
        <v>1.879</v>
      </c>
      <c r="BB62" s="210">
        <f t="shared" si="17"/>
        <v>1.8735999999999999</v>
      </c>
      <c r="BC62" s="210">
        <f t="shared" si="17"/>
        <v>1.8391999999999999</v>
      </c>
      <c r="BD62" s="210">
        <f t="shared" si="17"/>
        <v>1.8709</v>
      </c>
      <c r="BE62" s="210">
        <f t="shared" si="17"/>
        <v>1.8495999999999999</v>
      </c>
      <c r="BF62" s="210">
        <f t="shared" si="17"/>
        <v>1.8495999999999999</v>
      </c>
      <c r="BG62" s="210">
        <f t="shared" si="17"/>
        <v>1.879</v>
      </c>
      <c r="BH62" s="210">
        <f t="shared" si="17"/>
        <v>1.8444</v>
      </c>
      <c r="BI62" s="210">
        <f t="shared" si="17"/>
        <v>1.7863</v>
      </c>
      <c r="BJ62" s="210">
        <f t="shared" si="17"/>
        <v>1.7961</v>
      </c>
      <c r="BK62" s="210">
        <f t="shared" si="17"/>
        <v>1.7693000000000001</v>
      </c>
      <c r="BL62" s="210">
        <f t="shared" ref="BL62:CA77" si="18">VLOOKUP($A62,$A$11:$CE$14,BL$44)</f>
        <v>1.7456</v>
      </c>
      <c r="BM62" s="210">
        <f t="shared" si="18"/>
        <v>1.6803999999999999</v>
      </c>
      <c r="BN62" s="210">
        <f t="shared" si="18"/>
        <v>1.5961000000000001</v>
      </c>
      <c r="BO62" s="210">
        <f t="shared" si="18"/>
        <v>1.5768</v>
      </c>
      <c r="BP62" s="210">
        <f t="shared" si="18"/>
        <v>1.5005999999999999</v>
      </c>
      <c r="BQ62" s="210">
        <f t="shared" si="18"/>
        <v>1.5524</v>
      </c>
      <c r="BR62" s="210">
        <f t="shared" si="18"/>
        <v>1.5396000000000001</v>
      </c>
      <c r="BS62" s="210">
        <f t="shared" si="18"/>
        <v>1.4684999999999999</v>
      </c>
      <c r="BT62" s="210">
        <f t="shared" si="18"/>
        <v>1.4489000000000001</v>
      </c>
      <c r="BU62" s="210">
        <f t="shared" si="18"/>
        <v>1.4473</v>
      </c>
      <c r="BV62" s="210">
        <f t="shared" si="18"/>
        <v>1.4570000000000001</v>
      </c>
      <c r="BW62" s="210">
        <f t="shared" si="18"/>
        <v>1.4767999999999999</v>
      </c>
      <c r="BX62" s="210">
        <f t="shared" si="12"/>
        <v>1.4971000000000001</v>
      </c>
      <c r="BY62" s="210">
        <f t="shared" si="12"/>
        <v>1.4601999999999999</v>
      </c>
      <c r="BZ62" s="210">
        <f t="shared" si="12"/>
        <v>1.4267000000000001</v>
      </c>
      <c r="CA62" s="210">
        <f t="shared" si="12"/>
        <v>1.4097</v>
      </c>
      <c r="CB62" s="210">
        <f t="shared" si="12"/>
        <v>1.4158999999999999</v>
      </c>
      <c r="CC62" s="210">
        <f t="shared" si="12"/>
        <v>1.304</v>
      </c>
      <c r="CD62" s="210">
        <f t="shared" si="12"/>
        <v>1.0116000000000001</v>
      </c>
      <c r="CE62" s="210">
        <f t="shared" si="11"/>
        <v>1</v>
      </c>
    </row>
    <row r="63" spans="1:83" x14ac:dyDescent="0.6">
      <c r="A63" s="205">
        <v>4</v>
      </c>
      <c r="B63" s="206" t="s">
        <v>193</v>
      </c>
      <c r="C63" s="7"/>
      <c r="D63" s="1">
        <v>20</v>
      </c>
      <c r="E63" s="207">
        <v>20</v>
      </c>
      <c r="F63" s="209">
        <f t="shared" si="15"/>
        <v>0</v>
      </c>
      <c r="G63" s="209">
        <f t="shared" si="15"/>
        <v>0</v>
      </c>
      <c r="H63" s="209">
        <f t="shared" si="15"/>
        <v>0</v>
      </c>
      <c r="I63" s="209">
        <f t="shared" si="15"/>
        <v>5.3224</v>
      </c>
      <c r="J63" s="210">
        <f t="shared" si="15"/>
        <v>5.4561000000000002</v>
      </c>
      <c r="K63" s="210">
        <f t="shared" si="15"/>
        <v>4.6241000000000003</v>
      </c>
      <c r="L63" s="210">
        <f t="shared" si="15"/>
        <v>4.4965999999999999</v>
      </c>
      <c r="M63" s="210">
        <f t="shared" si="15"/>
        <v>4.6241000000000003</v>
      </c>
      <c r="N63" s="210">
        <f t="shared" si="15"/>
        <v>4.7076000000000002</v>
      </c>
      <c r="O63" s="210">
        <f t="shared" si="15"/>
        <v>4.6241000000000003</v>
      </c>
      <c r="P63" s="210">
        <f t="shared" si="13"/>
        <v>4.5278</v>
      </c>
      <c r="Q63" s="210">
        <f t="shared" si="13"/>
        <v>4.4504999999999999</v>
      </c>
      <c r="R63" s="210">
        <f t="shared" si="13"/>
        <v>4.4810999999999996</v>
      </c>
      <c r="S63" s="210">
        <f t="shared" si="13"/>
        <v>4.4965999999999999</v>
      </c>
      <c r="T63" s="210">
        <f t="shared" si="13"/>
        <v>4.4504999999999999</v>
      </c>
      <c r="U63" s="210">
        <f t="shared" si="13"/>
        <v>4.3906000000000001</v>
      </c>
      <c r="V63" s="210">
        <f t="shared" si="13"/>
        <v>4.3757999999999999</v>
      </c>
      <c r="W63" s="210">
        <f t="shared" si="13"/>
        <v>4.3467000000000002</v>
      </c>
      <c r="X63" s="210">
        <f t="shared" si="13"/>
        <v>4.2754000000000003</v>
      </c>
      <c r="Y63" s="210">
        <f t="shared" si="13"/>
        <v>4.1661000000000001</v>
      </c>
      <c r="Z63" s="210">
        <f t="shared" si="13"/>
        <v>4.1135999999999999</v>
      </c>
      <c r="AA63" s="210">
        <f t="shared" si="13"/>
        <v>4.1661000000000001</v>
      </c>
      <c r="AB63" s="210">
        <f t="shared" si="13"/>
        <v>4.1661000000000001</v>
      </c>
      <c r="AC63" s="210">
        <f t="shared" si="13"/>
        <v>4.1006</v>
      </c>
      <c r="AD63" s="210">
        <f t="shared" si="13"/>
        <v>3.9041999999999999</v>
      </c>
      <c r="AE63" s="210">
        <f t="shared" si="13"/>
        <v>3.7578999999999998</v>
      </c>
      <c r="AF63" s="210">
        <f t="shared" si="16"/>
        <v>3.6425000000000001</v>
      </c>
      <c r="AG63" s="210">
        <f t="shared" si="16"/>
        <v>3.4316</v>
      </c>
      <c r="AH63" s="210">
        <f t="shared" si="16"/>
        <v>3.0185</v>
      </c>
      <c r="AI63" s="210">
        <f t="shared" si="16"/>
        <v>2.8914</v>
      </c>
      <c r="AJ63" s="210">
        <f t="shared" si="16"/>
        <v>2.7863000000000002</v>
      </c>
      <c r="AK63" s="210">
        <f t="shared" si="16"/>
        <v>2.7109999999999999</v>
      </c>
      <c r="AL63" s="210">
        <f t="shared" si="16"/>
        <v>2.6776</v>
      </c>
      <c r="AM63" s="210">
        <f t="shared" si="16"/>
        <v>2.5821999999999998</v>
      </c>
      <c r="AN63" s="210">
        <f t="shared" si="16"/>
        <v>2.4238</v>
      </c>
      <c r="AO63" s="210">
        <f t="shared" si="16"/>
        <v>2.2717999999999998</v>
      </c>
      <c r="AP63" s="210">
        <f t="shared" si="16"/>
        <v>2.1377000000000002</v>
      </c>
      <c r="AQ63" s="210">
        <f t="shared" si="16"/>
        <v>2.0998000000000001</v>
      </c>
      <c r="AR63" s="210">
        <f t="shared" si="16"/>
        <v>2.0407000000000002</v>
      </c>
      <c r="AS63" s="210">
        <f t="shared" si="16"/>
        <v>1.9968999999999999</v>
      </c>
      <c r="AT63" s="210">
        <f t="shared" si="16"/>
        <v>2.0123000000000002</v>
      </c>
      <c r="AU63" s="210">
        <f t="shared" si="16"/>
        <v>2.06</v>
      </c>
      <c r="AV63" s="210">
        <f t="shared" si="17"/>
        <v>2.0312000000000001</v>
      </c>
      <c r="AW63" s="210">
        <f t="shared" si="17"/>
        <v>1.9787999999999999</v>
      </c>
      <c r="AX63" s="210">
        <f t="shared" si="17"/>
        <v>1.9492</v>
      </c>
      <c r="AY63" s="210">
        <f t="shared" si="17"/>
        <v>1.9064000000000001</v>
      </c>
      <c r="AZ63" s="210">
        <f t="shared" si="17"/>
        <v>1.879</v>
      </c>
      <c r="BA63" s="210">
        <f t="shared" si="17"/>
        <v>1.879</v>
      </c>
      <c r="BB63" s="210">
        <f t="shared" si="17"/>
        <v>1.8735999999999999</v>
      </c>
      <c r="BC63" s="210">
        <f t="shared" si="17"/>
        <v>1.8391999999999999</v>
      </c>
      <c r="BD63" s="210">
        <f t="shared" si="17"/>
        <v>1.8709</v>
      </c>
      <c r="BE63" s="210">
        <f t="shared" si="17"/>
        <v>1.8495999999999999</v>
      </c>
      <c r="BF63" s="210">
        <f t="shared" si="17"/>
        <v>1.8495999999999999</v>
      </c>
      <c r="BG63" s="210">
        <f t="shared" si="17"/>
        <v>1.879</v>
      </c>
      <c r="BH63" s="210">
        <f t="shared" si="17"/>
        <v>1.8444</v>
      </c>
      <c r="BI63" s="210">
        <f t="shared" si="17"/>
        <v>1.7863</v>
      </c>
      <c r="BJ63" s="210">
        <f t="shared" si="17"/>
        <v>1.7961</v>
      </c>
      <c r="BK63" s="210">
        <f t="shared" si="17"/>
        <v>1.7693000000000001</v>
      </c>
      <c r="BL63" s="210">
        <f t="shared" si="18"/>
        <v>1.7456</v>
      </c>
      <c r="BM63" s="210">
        <f t="shared" si="18"/>
        <v>1.6803999999999999</v>
      </c>
      <c r="BN63" s="210">
        <f t="shared" si="18"/>
        <v>1.5961000000000001</v>
      </c>
      <c r="BO63" s="210">
        <f t="shared" si="18"/>
        <v>1.5768</v>
      </c>
      <c r="BP63" s="210">
        <f t="shared" si="18"/>
        <v>1.5005999999999999</v>
      </c>
      <c r="BQ63" s="210">
        <f t="shared" si="18"/>
        <v>1.5524</v>
      </c>
      <c r="BR63" s="210">
        <f t="shared" si="18"/>
        <v>1.5396000000000001</v>
      </c>
      <c r="BS63" s="210">
        <f t="shared" si="18"/>
        <v>1.4684999999999999</v>
      </c>
      <c r="BT63" s="210">
        <f t="shared" si="18"/>
        <v>1.4489000000000001</v>
      </c>
      <c r="BU63" s="210">
        <f t="shared" si="18"/>
        <v>1.4473</v>
      </c>
      <c r="BV63" s="210">
        <f t="shared" si="18"/>
        <v>1.4570000000000001</v>
      </c>
      <c r="BW63" s="210">
        <f t="shared" si="18"/>
        <v>1.4767999999999999</v>
      </c>
      <c r="BX63" s="210">
        <f t="shared" si="18"/>
        <v>1.4971000000000001</v>
      </c>
      <c r="BY63" s="210">
        <f t="shared" si="18"/>
        <v>1.4601999999999999</v>
      </c>
      <c r="BZ63" s="210">
        <f t="shared" si="18"/>
        <v>1.4267000000000001</v>
      </c>
      <c r="CA63" s="210">
        <f t="shared" si="18"/>
        <v>1.4097</v>
      </c>
      <c r="CB63" s="210">
        <f t="shared" ref="BX63:CD78" si="19">VLOOKUP($A63,$A$11:$CE$14,CB$44)</f>
        <v>1.4158999999999999</v>
      </c>
      <c r="CC63" s="210">
        <f t="shared" si="19"/>
        <v>1.304</v>
      </c>
      <c r="CD63" s="210">
        <f t="shared" si="19"/>
        <v>1.0116000000000001</v>
      </c>
      <c r="CE63" s="210">
        <f t="shared" si="11"/>
        <v>1</v>
      </c>
    </row>
    <row r="64" spans="1:83" x14ac:dyDescent="0.6">
      <c r="A64" s="205">
        <v>4</v>
      </c>
      <c r="B64" s="206" t="s">
        <v>194</v>
      </c>
      <c r="C64" s="7"/>
      <c r="D64" s="1">
        <v>25</v>
      </c>
      <c r="E64" s="207">
        <v>25</v>
      </c>
      <c r="F64" s="209">
        <f t="shared" si="15"/>
        <v>0</v>
      </c>
      <c r="G64" s="209">
        <f t="shared" si="15"/>
        <v>0</v>
      </c>
      <c r="H64" s="209">
        <f t="shared" si="15"/>
        <v>0</v>
      </c>
      <c r="I64" s="209">
        <f t="shared" si="15"/>
        <v>5.3224</v>
      </c>
      <c r="J64" s="210">
        <f t="shared" si="15"/>
        <v>5.4561000000000002</v>
      </c>
      <c r="K64" s="210">
        <f t="shared" si="15"/>
        <v>4.6241000000000003</v>
      </c>
      <c r="L64" s="210">
        <f t="shared" si="15"/>
        <v>4.4965999999999999</v>
      </c>
      <c r="M64" s="210">
        <f t="shared" si="15"/>
        <v>4.6241000000000003</v>
      </c>
      <c r="N64" s="210">
        <f t="shared" si="15"/>
        <v>4.7076000000000002</v>
      </c>
      <c r="O64" s="210">
        <f t="shared" si="15"/>
        <v>4.6241000000000003</v>
      </c>
      <c r="P64" s="210">
        <f t="shared" si="13"/>
        <v>4.5278</v>
      </c>
      <c r="Q64" s="210">
        <f t="shared" si="13"/>
        <v>4.4504999999999999</v>
      </c>
      <c r="R64" s="210">
        <f t="shared" si="13"/>
        <v>4.4810999999999996</v>
      </c>
      <c r="S64" s="210">
        <f t="shared" si="13"/>
        <v>4.4965999999999999</v>
      </c>
      <c r="T64" s="210">
        <f t="shared" si="13"/>
        <v>4.4504999999999999</v>
      </c>
      <c r="U64" s="210">
        <f t="shared" si="13"/>
        <v>4.3906000000000001</v>
      </c>
      <c r="V64" s="210">
        <f t="shared" si="13"/>
        <v>4.3757999999999999</v>
      </c>
      <c r="W64" s="210">
        <f t="shared" si="13"/>
        <v>4.3467000000000002</v>
      </c>
      <c r="X64" s="210">
        <f t="shared" si="13"/>
        <v>4.2754000000000003</v>
      </c>
      <c r="Y64" s="210">
        <f t="shared" si="13"/>
        <v>4.1661000000000001</v>
      </c>
      <c r="Z64" s="210">
        <f t="shared" si="13"/>
        <v>4.1135999999999999</v>
      </c>
      <c r="AA64" s="210">
        <f t="shared" si="13"/>
        <v>4.1661000000000001</v>
      </c>
      <c r="AB64" s="210">
        <f t="shared" si="13"/>
        <v>4.1661000000000001</v>
      </c>
      <c r="AC64" s="210">
        <f t="shared" si="13"/>
        <v>4.1006</v>
      </c>
      <c r="AD64" s="210">
        <f t="shared" si="13"/>
        <v>3.9041999999999999</v>
      </c>
      <c r="AE64" s="210">
        <f t="shared" si="13"/>
        <v>3.7578999999999998</v>
      </c>
      <c r="AF64" s="210">
        <f t="shared" si="16"/>
        <v>3.6425000000000001</v>
      </c>
      <c r="AG64" s="210">
        <f t="shared" si="16"/>
        <v>3.4316</v>
      </c>
      <c r="AH64" s="210">
        <f t="shared" si="16"/>
        <v>3.0185</v>
      </c>
      <c r="AI64" s="210">
        <f t="shared" si="16"/>
        <v>2.8914</v>
      </c>
      <c r="AJ64" s="210">
        <f t="shared" si="16"/>
        <v>2.7863000000000002</v>
      </c>
      <c r="AK64" s="210">
        <f t="shared" si="16"/>
        <v>2.7109999999999999</v>
      </c>
      <c r="AL64" s="210">
        <f t="shared" si="16"/>
        <v>2.6776</v>
      </c>
      <c r="AM64" s="210">
        <f t="shared" si="16"/>
        <v>2.5821999999999998</v>
      </c>
      <c r="AN64" s="210">
        <f t="shared" si="16"/>
        <v>2.4238</v>
      </c>
      <c r="AO64" s="210">
        <f t="shared" si="16"/>
        <v>2.2717999999999998</v>
      </c>
      <c r="AP64" s="210">
        <f t="shared" si="16"/>
        <v>2.1377000000000002</v>
      </c>
      <c r="AQ64" s="210">
        <f t="shared" si="16"/>
        <v>2.0998000000000001</v>
      </c>
      <c r="AR64" s="210">
        <f t="shared" si="16"/>
        <v>2.0407000000000002</v>
      </c>
      <c r="AS64" s="210">
        <f t="shared" si="16"/>
        <v>1.9968999999999999</v>
      </c>
      <c r="AT64" s="210">
        <f t="shared" si="16"/>
        <v>2.0123000000000002</v>
      </c>
      <c r="AU64" s="210">
        <f t="shared" si="16"/>
        <v>2.06</v>
      </c>
      <c r="AV64" s="210">
        <f t="shared" si="17"/>
        <v>2.0312000000000001</v>
      </c>
      <c r="AW64" s="210">
        <f t="shared" si="17"/>
        <v>1.9787999999999999</v>
      </c>
      <c r="AX64" s="210">
        <f t="shared" si="17"/>
        <v>1.9492</v>
      </c>
      <c r="AY64" s="210">
        <f t="shared" si="17"/>
        <v>1.9064000000000001</v>
      </c>
      <c r="AZ64" s="210">
        <f t="shared" si="17"/>
        <v>1.879</v>
      </c>
      <c r="BA64" s="210">
        <f t="shared" si="17"/>
        <v>1.879</v>
      </c>
      <c r="BB64" s="210">
        <f t="shared" si="17"/>
        <v>1.8735999999999999</v>
      </c>
      <c r="BC64" s="210">
        <f t="shared" si="17"/>
        <v>1.8391999999999999</v>
      </c>
      <c r="BD64" s="210">
        <f t="shared" si="17"/>
        <v>1.8709</v>
      </c>
      <c r="BE64" s="210">
        <f t="shared" si="17"/>
        <v>1.8495999999999999</v>
      </c>
      <c r="BF64" s="210">
        <f t="shared" si="17"/>
        <v>1.8495999999999999</v>
      </c>
      <c r="BG64" s="210">
        <f t="shared" si="17"/>
        <v>1.879</v>
      </c>
      <c r="BH64" s="210">
        <f t="shared" si="17"/>
        <v>1.8444</v>
      </c>
      <c r="BI64" s="210">
        <f t="shared" si="17"/>
        <v>1.7863</v>
      </c>
      <c r="BJ64" s="210">
        <f t="shared" si="17"/>
        <v>1.7961</v>
      </c>
      <c r="BK64" s="210">
        <f t="shared" si="17"/>
        <v>1.7693000000000001</v>
      </c>
      <c r="BL64" s="210">
        <f t="shared" si="18"/>
        <v>1.7456</v>
      </c>
      <c r="BM64" s="210">
        <f t="shared" si="18"/>
        <v>1.6803999999999999</v>
      </c>
      <c r="BN64" s="210">
        <f t="shared" si="18"/>
        <v>1.5961000000000001</v>
      </c>
      <c r="BO64" s="210">
        <f t="shared" si="18"/>
        <v>1.5768</v>
      </c>
      <c r="BP64" s="210">
        <f t="shared" si="18"/>
        <v>1.5005999999999999</v>
      </c>
      <c r="BQ64" s="210">
        <f t="shared" si="18"/>
        <v>1.5524</v>
      </c>
      <c r="BR64" s="210">
        <f t="shared" si="18"/>
        <v>1.5396000000000001</v>
      </c>
      <c r="BS64" s="210">
        <f t="shared" si="18"/>
        <v>1.4684999999999999</v>
      </c>
      <c r="BT64" s="210">
        <f t="shared" si="18"/>
        <v>1.4489000000000001</v>
      </c>
      <c r="BU64" s="210">
        <f t="shared" si="18"/>
        <v>1.4473</v>
      </c>
      <c r="BV64" s="210">
        <f t="shared" si="18"/>
        <v>1.4570000000000001</v>
      </c>
      <c r="BW64" s="210">
        <f t="shared" si="18"/>
        <v>1.4767999999999999</v>
      </c>
      <c r="BX64" s="210">
        <f t="shared" si="19"/>
        <v>1.4971000000000001</v>
      </c>
      <c r="BY64" s="210">
        <f t="shared" si="19"/>
        <v>1.4601999999999999</v>
      </c>
      <c r="BZ64" s="210">
        <f t="shared" si="19"/>
        <v>1.4267000000000001</v>
      </c>
      <c r="CA64" s="210">
        <f t="shared" si="19"/>
        <v>1.4097</v>
      </c>
      <c r="CB64" s="210">
        <f t="shared" si="19"/>
        <v>1.4158999999999999</v>
      </c>
      <c r="CC64" s="210">
        <f t="shared" si="19"/>
        <v>1.304</v>
      </c>
      <c r="CD64" s="210">
        <f t="shared" si="19"/>
        <v>1.0116000000000001</v>
      </c>
      <c r="CE64" s="210">
        <f t="shared" si="11"/>
        <v>1</v>
      </c>
    </row>
    <row r="65" spans="1:83" x14ac:dyDescent="0.6">
      <c r="A65" s="205">
        <v>1</v>
      </c>
      <c r="B65" s="274" t="s">
        <v>195</v>
      </c>
      <c r="C65" s="7"/>
      <c r="D65" s="1">
        <f>D47</f>
        <v>50</v>
      </c>
      <c r="E65" s="207">
        <f>E47</f>
        <v>60</v>
      </c>
      <c r="F65" s="209">
        <f t="shared" si="15"/>
        <v>22.2807</v>
      </c>
      <c r="G65" s="209">
        <f t="shared" si="15"/>
        <v>19.2424</v>
      </c>
      <c r="H65" s="209">
        <f t="shared" si="15"/>
        <v>17.6389</v>
      </c>
      <c r="I65" s="209">
        <f t="shared" si="15"/>
        <v>15.4878</v>
      </c>
      <c r="J65" s="210">
        <f t="shared" si="15"/>
        <v>16.2821</v>
      </c>
      <c r="K65" s="210">
        <f t="shared" si="15"/>
        <v>14.1111</v>
      </c>
      <c r="L65" s="210">
        <f t="shared" si="15"/>
        <v>13.229200000000001</v>
      </c>
      <c r="M65" s="210">
        <f t="shared" si="15"/>
        <v>13.655900000000001</v>
      </c>
      <c r="N65" s="210">
        <f t="shared" si="15"/>
        <v>13.655900000000001</v>
      </c>
      <c r="O65" s="210">
        <f t="shared" si="15"/>
        <v>12.959199999999999</v>
      </c>
      <c r="P65" s="210">
        <f t="shared" si="13"/>
        <v>12.574299999999999</v>
      </c>
      <c r="Q65" s="210">
        <f t="shared" si="13"/>
        <v>12.0952</v>
      </c>
      <c r="R65" s="210">
        <f t="shared" si="13"/>
        <v>11.7593</v>
      </c>
      <c r="S65" s="210">
        <f t="shared" si="13"/>
        <v>11.4414</v>
      </c>
      <c r="T65" s="210">
        <f t="shared" si="13"/>
        <v>10.6723</v>
      </c>
      <c r="U65" s="210">
        <f t="shared" si="13"/>
        <v>10</v>
      </c>
      <c r="V65" s="210">
        <f t="shared" si="13"/>
        <v>9.3382000000000005</v>
      </c>
      <c r="W65" s="210">
        <f t="shared" si="13"/>
        <v>8.8811</v>
      </c>
      <c r="X65" s="210">
        <f t="shared" si="13"/>
        <v>8.5810999999999993</v>
      </c>
      <c r="Y65" s="210">
        <f t="shared" si="13"/>
        <v>8.2468000000000004</v>
      </c>
      <c r="Z65" s="210">
        <f t="shared" si="13"/>
        <v>8.0380000000000003</v>
      </c>
      <c r="AA65" s="210">
        <f t="shared" si="13"/>
        <v>8.4666999999999994</v>
      </c>
      <c r="AB65" s="210">
        <f t="shared" si="13"/>
        <v>8.0380000000000003</v>
      </c>
      <c r="AC65" s="210">
        <f t="shared" si="13"/>
        <v>7.4268999999999998</v>
      </c>
      <c r="AD65" s="210">
        <f t="shared" si="13"/>
        <v>6.2870999999999997</v>
      </c>
      <c r="AE65" s="210">
        <f t="shared" si="13"/>
        <v>5.6696</v>
      </c>
      <c r="AF65" s="210">
        <f t="shared" si="16"/>
        <v>5.4043000000000001</v>
      </c>
      <c r="AG65" s="210">
        <f t="shared" si="16"/>
        <v>5.1003999999999996</v>
      </c>
      <c r="AH65" s="210">
        <f t="shared" si="16"/>
        <v>4.8106</v>
      </c>
      <c r="AI65" s="210">
        <f t="shared" si="16"/>
        <v>4.6863000000000001</v>
      </c>
      <c r="AJ65" s="210">
        <f t="shared" si="16"/>
        <v>4.5195999999999996</v>
      </c>
      <c r="AK65" s="210">
        <f t="shared" si="16"/>
        <v>4.3345000000000002</v>
      </c>
      <c r="AL65" s="210">
        <f t="shared" si="16"/>
        <v>4.1502999999999997</v>
      </c>
      <c r="AM65" s="210">
        <f t="shared" si="16"/>
        <v>3.8601999999999999</v>
      </c>
      <c r="AN65" s="210">
        <f t="shared" si="16"/>
        <v>3.5083000000000002</v>
      </c>
      <c r="AO65" s="210">
        <f t="shared" si="16"/>
        <v>3.3073000000000001</v>
      </c>
      <c r="AP65" s="210">
        <f t="shared" si="16"/>
        <v>3.1749999999999998</v>
      </c>
      <c r="AQ65" s="210">
        <f t="shared" si="16"/>
        <v>3.1204000000000001</v>
      </c>
      <c r="AR65" s="210">
        <f t="shared" si="16"/>
        <v>3.0602</v>
      </c>
      <c r="AS65" s="210">
        <f t="shared" si="16"/>
        <v>3.0383</v>
      </c>
      <c r="AT65" s="210">
        <f t="shared" si="16"/>
        <v>2.9811999999999999</v>
      </c>
      <c r="AU65" s="210">
        <f t="shared" si="16"/>
        <v>2.9127999999999998</v>
      </c>
      <c r="AV65" s="210">
        <f t="shared" si="17"/>
        <v>2.8475000000000001</v>
      </c>
      <c r="AW65" s="210">
        <f t="shared" si="17"/>
        <v>2.7549000000000001</v>
      </c>
      <c r="AX65" s="210">
        <f t="shared" si="17"/>
        <v>2.5971000000000002</v>
      </c>
      <c r="AY65" s="210">
        <f t="shared" si="17"/>
        <v>2.4422999999999999</v>
      </c>
      <c r="AZ65" s="210">
        <f t="shared" si="17"/>
        <v>2.3007</v>
      </c>
      <c r="BA65" s="210">
        <f t="shared" si="17"/>
        <v>2.2242000000000002</v>
      </c>
      <c r="BB65" s="210">
        <f t="shared" si="17"/>
        <v>2.1783999999999999</v>
      </c>
      <c r="BC65" s="210">
        <f t="shared" si="17"/>
        <v>2.1309</v>
      </c>
      <c r="BD65" s="210">
        <f t="shared" si="17"/>
        <v>2.1236999999999999</v>
      </c>
      <c r="BE65" s="210">
        <f t="shared" si="17"/>
        <v>2.1379999999999999</v>
      </c>
      <c r="BF65" s="210">
        <f t="shared" si="17"/>
        <v>2.1488999999999998</v>
      </c>
      <c r="BG65" s="210">
        <f t="shared" si="17"/>
        <v>2.1598999999999999</v>
      </c>
      <c r="BH65" s="210">
        <f t="shared" si="17"/>
        <v>2.1453000000000002</v>
      </c>
      <c r="BI65" s="210">
        <f t="shared" si="17"/>
        <v>2.1379999999999999</v>
      </c>
      <c r="BJ65" s="210">
        <f t="shared" si="17"/>
        <v>2.1309</v>
      </c>
      <c r="BK65" s="210">
        <f t="shared" si="17"/>
        <v>2.1273</v>
      </c>
      <c r="BL65" s="210">
        <f t="shared" si="18"/>
        <v>2.0956999999999999</v>
      </c>
      <c r="BM65" s="210">
        <f t="shared" si="18"/>
        <v>2.0516999999999999</v>
      </c>
      <c r="BN65" s="210">
        <f t="shared" si="18"/>
        <v>2.0063</v>
      </c>
      <c r="BO65" s="210">
        <f t="shared" si="18"/>
        <v>1.9213</v>
      </c>
      <c r="BP65" s="210">
        <f t="shared" si="18"/>
        <v>1.8540000000000001</v>
      </c>
      <c r="BQ65" s="210">
        <f t="shared" si="18"/>
        <v>1.8326</v>
      </c>
      <c r="BR65" s="210">
        <f t="shared" si="18"/>
        <v>1.8143</v>
      </c>
      <c r="BS65" s="210">
        <f t="shared" si="18"/>
        <v>1.7589999999999999</v>
      </c>
      <c r="BT65" s="210">
        <f t="shared" si="18"/>
        <v>1.7139</v>
      </c>
      <c r="BU65" s="210">
        <f t="shared" si="18"/>
        <v>1.6820999999999999</v>
      </c>
      <c r="BV65" s="210">
        <f t="shared" si="18"/>
        <v>1.6536</v>
      </c>
      <c r="BW65" s="210">
        <f t="shared" si="18"/>
        <v>1.6261000000000001</v>
      </c>
      <c r="BX65" s="210">
        <f t="shared" si="19"/>
        <v>1.5934999999999999</v>
      </c>
      <c r="BY65" s="210">
        <f t="shared" si="19"/>
        <v>1.5412999999999999</v>
      </c>
      <c r="BZ65" s="210">
        <f t="shared" si="19"/>
        <v>1.4750000000000001</v>
      </c>
      <c r="CA65" s="210">
        <f t="shared" si="19"/>
        <v>1.4127000000000001</v>
      </c>
      <c r="CB65" s="210">
        <f t="shared" si="19"/>
        <v>1.3745000000000001</v>
      </c>
      <c r="CC65" s="210">
        <f t="shared" si="19"/>
        <v>1.27</v>
      </c>
      <c r="CD65" s="210">
        <f t="shared" si="19"/>
        <v>1.0835999999999999</v>
      </c>
      <c r="CE65" s="210">
        <f t="shared" si="11"/>
        <v>1</v>
      </c>
    </row>
    <row r="66" spans="1:83" x14ac:dyDescent="0.6">
      <c r="A66" s="205">
        <v>2</v>
      </c>
      <c r="B66" s="206" t="s">
        <v>196</v>
      </c>
      <c r="C66" s="7"/>
      <c r="D66" s="1">
        <v>45</v>
      </c>
      <c r="E66" s="207">
        <v>55</v>
      </c>
      <c r="F66" s="209">
        <f t="shared" si="15"/>
        <v>0</v>
      </c>
      <c r="G66" s="209">
        <f t="shared" si="15"/>
        <v>0</v>
      </c>
      <c r="H66" s="209">
        <f t="shared" si="15"/>
        <v>0</v>
      </c>
      <c r="I66" s="209">
        <f t="shared" si="15"/>
        <v>10.08</v>
      </c>
      <c r="J66" s="210">
        <f t="shared" si="15"/>
        <v>10.588200000000001</v>
      </c>
      <c r="K66" s="210">
        <f t="shared" si="15"/>
        <v>9.1303999999999998</v>
      </c>
      <c r="L66" s="210">
        <f t="shared" si="15"/>
        <v>8.5714000000000006</v>
      </c>
      <c r="M66" s="210">
        <f t="shared" si="15"/>
        <v>8.8732000000000006</v>
      </c>
      <c r="N66" s="210">
        <f t="shared" si="15"/>
        <v>8.8111999999999995</v>
      </c>
      <c r="O66" s="210">
        <f t="shared" si="15"/>
        <v>8.4</v>
      </c>
      <c r="P66" s="210">
        <f t="shared" si="13"/>
        <v>8.1818000000000008</v>
      </c>
      <c r="Q66" s="210">
        <f t="shared" si="13"/>
        <v>7.875</v>
      </c>
      <c r="R66" s="210">
        <f t="shared" si="13"/>
        <v>7.6364000000000001</v>
      </c>
      <c r="S66" s="210">
        <f t="shared" si="13"/>
        <v>7.0787000000000004</v>
      </c>
      <c r="T66" s="210">
        <f t="shared" si="13"/>
        <v>6.5625</v>
      </c>
      <c r="U66" s="210">
        <f t="shared" si="13"/>
        <v>6.1165000000000003</v>
      </c>
      <c r="V66" s="210">
        <f t="shared" si="13"/>
        <v>5.7534000000000001</v>
      </c>
      <c r="W66" s="210">
        <f t="shared" si="13"/>
        <v>5.4782999999999999</v>
      </c>
      <c r="X66" s="210">
        <f t="shared" si="13"/>
        <v>5.4077000000000002</v>
      </c>
      <c r="Y66" s="210">
        <f t="shared" si="13"/>
        <v>5.5263</v>
      </c>
      <c r="Z66" s="210">
        <f t="shared" si="13"/>
        <v>5.5022000000000002</v>
      </c>
      <c r="AA66" s="210">
        <f t="shared" si="13"/>
        <v>5.7534000000000001</v>
      </c>
      <c r="AB66" s="210">
        <f t="shared" si="13"/>
        <v>5.431</v>
      </c>
      <c r="AC66" s="210">
        <f t="shared" si="13"/>
        <v>5.1852</v>
      </c>
      <c r="AD66" s="210">
        <f t="shared" si="13"/>
        <v>4.4523000000000001</v>
      </c>
      <c r="AE66" s="210">
        <f t="shared" si="13"/>
        <v>4.1041999999999996</v>
      </c>
      <c r="AF66" s="210">
        <f t="shared" si="16"/>
        <v>3.9748000000000001</v>
      </c>
      <c r="AG66" s="210">
        <f t="shared" si="16"/>
        <v>3.8182</v>
      </c>
      <c r="AH66" s="210">
        <f t="shared" si="16"/>
        <v>3.5794999999999999</v>
      </c>
      <c r="AI66" s="210">
        <f t="shared" si="16"/>
        <v>3.5196000000000001</v>
      </c>
      <c r="AJ66" s="210">
        <f t="shared" si="16"/>
        <v>3.4426000000000001</v>
      </c>
      <c r="AK66" s="210">
        <f t="shared" si="16"/>
        <v>3.3332999999999999</v>
      </c>
      <c r="AL66" s="210">
        <f t="shared" si="16"/>
        <v>3.15</v>
      </c>
      <c r="AM66" s="210">
        <f t="shared" si="16"/>
        <v>2.8635999999999999</v>
      </c>
      <c r="AN66" s="210">
        <f t="shared" si="16"/>
        <v>2.5926</v>
      </c>
      <c r="AO66" s="210">
        <f t="shared" si="16"/>
        <v>2.52</v>
      </c>
      <c r="AP66" s="210">
        <f t="shared" si="16"/>
        <v>2.5714000000000001</v>
      </c>
      <c r="AQ66" s="210">
        <f t="shared" si="16"/>
        <v>2.5819999999999999</v>
      </c>
      <c r="AR66" s="210">
        <f t="shared" si="16"/>
        <v>2.5506000000000002</v>
      </c>
      <c r="AS66" s="210">
        <f t="shared" si="16"/>
        <v>2.5455000000000001</v>
      </c>
      <c r="AT66" s="210">
        <f t="shared" si="16"/>
        <v>2.4901</v>
      </c>
      <c r="AU66" s="210">
        <f t="shared" si="16"/>
        <v>2.4466000000000001</v>
      </c>
      <c r="AV66" s="210">
        <f t="shared" si="17"/>
        <v>2.4091999999999998</v>
      </c>
      <c r="AW66" s="210">
        <f t="shared" si="17"/>
        <v>2.3420000000000001</v>
      </c>
      <c r="AX66" s="210">
        <f t="shared" si="17"/>
        <v>2.1913</v>
      </c>
      <c r="AY66" s="210">
        <f t="shared" si="17"/>
        <v>2.0421</v>
      </c>
      <c r="AZ66" s="210">
        <f t="shared" si="17"/>
        <v>1.9177999999999999</v>
      </c>
      <c r="BA66" s="210">
        <f t="shared" si="17"/>
        <v>1.8638999999999999</v>
      </c>
      <c r="BB66" s="210">
        <f t="shared" si="17"/>
        <v>1.8448</v>
      </c>
      <c r="BC66" s="210">
        <f t="shared" si="17"/>
        <v>1.8261000000000001</v>
      </c>
      <c r="BD66" s="210">
        <f t="shared" si="17"/>
        <v>1.8584000000000001</v>
      </c>
      <c r="BE66" s="210">
        <f t="shared" si="17"/>
        <v>1.8918999999999999</v>
      </c>
      <c r="BF66" s="210">
        <f t="shared" si="17"/>
        <v>1.9266000000000001</v>
      </c>
      <c r="BG66" s="210">
        <f t="shared" si="17"/>
        <v>1.9355</v>
      </c>
      <c r="BH66" s="210">
        <f t="shared" si="17"/>
        <v>1.9296</v>
      </c>
      <c r="BI66" s="210">
        <f t="shared" si="17"/>
        <v>1.9355</v>
      </c>
      <c r="BJ66" s="210">
        <f t="shared" si="17"/>
        <v>1.9384999999999999</v>
      </c>
      <c r="BK66" s="210">
        <f t="shared" si="17"/>
        <v>1.9474</v>
      </c>
      <c r="BL66" s="210">
        <f t="shared" si="18"/>
        <v>1.9474</v>
      </c>
      <c r="BM66" s="210">
        <f t="shared" si="18"/>
        <v>1.9443999999999999</v>
      </c>
      <c r="BN66" s="210">
        <f t="shared" si="18"/>
        <v>1.8976</v>
      </c>
      <c r="BO66" s="210">
        <f t="shared" si="18"/>
        <v>1.8421000000000001</v>
      </c>
      <c r="BP66" s="210">
        <f t="shared" si="18"/>
        <v>1.7871999999999999</v>
      </c>
      <c r="BQ66" s="210">
        <f t="shared" si="18"/>
        <v>1.7573000000000001</v>
      </c>
      <c r="BR66" s="210">
        <f t="shared" si="18"/>
        <v>1.75</v>
      </c>
      <c r="BS66" s="210">
        <f t="shared" si="18"/>
        <v>1.7165999999999999</v>
      </c>
      <c r="BT66" s="210">
        <f t="shared" si="18"/>
        <v>1.6733</v>
      </c>
      <c r="BU66" s="210">
        <f t="shared" si="18"/>
        <v>1.6449</v>
      </c>
      <c r="BV66" s="210">
        <f t="shared" si="18"/>
        <v>1.6194999999999999</v>
      </c>
      <c r="BW66" s="210">
        <f t="shared" si="18"/>
        <v>1.5889</v>
      </c>
      <c r="BX66" s="210">
        <f t="shared" si="19"/>
        <v>1.5632999999999999</v>
      </c>
      <c r="BY66" s="210">
        <f t="shared" si="19"/>
        <v>1.5089999999999999</v>
      </c>
      <c r="BZ66" s="210">
        <f t="shared" si="19"/>
        <v>1.427</v>
      </c>
      <c r="CA66" s="210">
        <f t="shared" si="19"/>
        <v>1.3519000000000001</v>
      </c>
      <c r="CB66" s="210">
        <f t="shared" si="19"/>
        <v>1.3208</v>
      </c>
      <c r="CC66" s="210">
        <f t="shared" si="19"/>
        <v>1.26</v>
      </c>
      <c r="CD66" s="210">
        <f t="shared" si="19"/>
        <v>1.0956999999999999</v>
      </c>
      <c r="CE66" s="210">
        <f t="shared" si="11"/>
        <v>1</v>
      </c>
    </row>
    <row r="67" spans="1:83" x14ac:dyDescent="0.6">
      <c r="A67" s="205">
        <v>3</v>
      </c>
      <c r="B67" s="206" t="s">
        <v>197</v>
      </c>
      <c r="C67" s="7"/>
      <c r="D67" s="1">
        <v>45</v>
      </c>
      <c r="E67" s="207">
        <v>55</v>
      </c>
      <c r="F67" s="209">
        <f t="shared" si="15"/>
        <v>0</v>
      </c>
      <c r="G67" s="209">
        <f t="shared" si="15"/>
        <v>0</v>
      </c>
      <c r="H67" s="209">
        <f t="shared" si="15"/>
        <v>0</v>
      </c>
      <c r="I67" s="209">
        <f t="shared" si="15"/>
        <v>8.9513999999999996</v>
      </c>
      <c r="J67" s="210">
        <f t="shared" si="15"/>
        <v>9.0139999999999993</v>
      </c>
      <c r="K67" s="210">
        <f t="shared" si="15"/>
        <v>7.5823999999999998</v>
      </c>
      <c r="L67" s="210">
        <f t="shared" si="15"/>
        <v>6.1380999999999997</v>
      </c>
      <c r="M67" s="210">
        <f t="shared" si="15"/>
        <v>6.0801999999999996</v>
      </c>
      <c r="N67" s="210">
        <f t="shared" si="15"/>
        <v>6.1675000000000004</v>
      </c>
      <c r="O67" s="210">
        <f t="shared" si="15"/>
        <v>5.9401000000000002</v>
      </c>
      <c r="P67" s="210">
        <f t="shared" si="13"/>
        <v>5.7803000000000004</v>
      </c>
      <c r="Q67" s="210">
        <f t="shared" si="13"/>
        <v>5.5084999999999997</v>
      </c>
      <c r="R67" s="210">
        <f t="shared" si="13"/>
        <v>5.3933</v>
      </c>
      <c r="S67" s="210">
        <f t="shared" si="13"/>
        <v>5.2397999999999998</v>
      </c>
      <c r="T67" s="210">
        <f t="shared" si="13"/>
        <v>5.0548999999999999</v>
      </c>
      <c r="U67" s="210">
        <f t="shared" si="13"/>
        <v>4.9198000000000004</v>
      </c>
      <c r="V67" s="210">
        <f t="shared" si="13"/>
        <v>4.8097000000000003</v>
      </c>
      <c r="W67" s="210">
        <f t="shared" si="13"/>
        <v>4.7215999999999996</v>
      </c>
      <c r="X67" s="210">
        <f t="shared" si="13"/>
        <v>4.6872999999999996</v>
      </c>
      <c r="Y67" s="210">
        <f t="shared" si="13"/>
        <v>4.7565</v>
      </c>
      <c r="Z67" s="210">
        <f t="shared" si="13"/>
        <v>4.7389999999999999</v>
      </c>
      <c r="AA67" s="210">
        <f t="shared" si="13"/>
        <v>5.0156000000000001</v>
      </c>
      <c r="AB67" s="210">
        <f t="shared" si="13"/>
        <v>4.9010999999999996</v>
      </c>
      <c r="AC67" s="210">
        <f t="shared" si="13"/>
        <v>4.7043999999999997</v>
      </c>
      <c r="AD67" s="210">
        <f t="shared" si="13"/>
        <v>4.1986999999999997</v>
      </c>
      <c r="AE67" s="210">
        <f t="shared" si="13"/>
        <v>3.9906999999999999</v>
      </c>
      <c r="AF67" s="210">
        <f t="shared" si="16"/>
        <v>3.9178999999999999</v>
      </c>
      <c r="AG67" s="210">
        <f t="shared" si="16"/>
        <v>3.6934</v>
      </c>
      <c r="AH67" s="210">
        <f t="shared" si="16"/>
        <v>3.3654999999999999</v>
      </c>
      <c r="AI67" s="210">
        <f t="shared" si="16"/>
        <v>3.3832</v>
      </c>
      <c r="AJ67" s="210">
        <f t="shared" si="16"/>
        <v>3.3050999999999999</v>
      </c>
      <c r="AK67" s="210">
        <f t="shared" si="16"/>
        <v>3.2799</v>
      </c>
      <c r="AL67" s="210">
        <f t="shared" si="16"/>
        <v>3.1438999999999999</v>
      </c>
      <c r="AM67" s="210">
        <f t="shared" si="16"/>
        <v>2.9563999999999999</v>
      </c>
      <c r="AN67" s="210">
        <f t="shared" si="16"/>
        <v>2.7660999999999998</v>
      </c>
      <c r="AO67" s="210">
        <f t="shared" si="16"/>
        <v>2.7023000000000001</v>
      </c>
      <c r="AP67" s="210">
        <f t="shared" si="16"/>
        <v>2.5935999999999999</v>
      </c>
      <c r="AQ67" s="210">
        <f t="shared" si="16"/>
        <v>2.6414</v>
      </c>
      <c r="AR67" s="210">
        <f t="shared" si="16"/>
        <v>2.6040000000000001</v>
      </c>
      <c r="AS67" s="210">
        <f t="shared" si="16"/>
        <v>2.5324</v>
      </c>
      <c r="AT67" s="210">
        <f t="shared" si="16"/>
        <v>2.4788000000000001</v>
      </c>
      <c r="AU67" s="210">
        <f t="shared" si="16"/>
        <v>2.5028999999999999</v>
      </c>
      <c r="AV67" s="210">
        <f t="shared" si="17"/>
        <v>2.4645999999999999</v>
      </c>
      <c r="AW67" s="210">
        <f t="shared" si="17"/>
        <v>2.3782000000000001</v>
      </c>
      <c r="AX67" s="210">
        <f t="shared" si="17"/>
        <v>2.2734000000000001</v>
      </c>
      <c r="AY67" s="210">
        <f t="shared" si="17"/>
        <v>2.1846999999999999</v>
      </c>
      <c r="AZ67" s="210">
        <f t="shared" si="17"/>
        <v>2.1027999999999998</v>
      </c>
      <c r="BA67" s="210">
        <f t="shared" si="17"/>
        <v>2.1341000000000001</v>
      </c>
      <c r="BB67" s="210">
        <f t="shared" si="17"/>
        <v>2.1131000000000002</v>
      </c>
      <c r="BC67" s="210">
        <f t="shared" si="17"/>
        <v>2.0299</v>
      </c>
      <c r="BD67" s="210">
        <f t="shared" si="17"/>
        <v>2.0756999999999999</v>
      </c>
      <c r="BE67" s="210">
        <f t="shared" si="17"/>
        <v>2.1027999999999998</v>
      </c>
      <c r="BF67" s="210">
        <f t="shared" si="17"/>
        <v>2.1131000000000002</v>
      </c>
      <c r="BG67" s="210">
        <f t="shared" si="17"/>
        <v>2.1448</v>
      </c>
      <c r="BH67" s="210">
        <f t="shared" si="17"/>
        <v>2.0891000000000002</v>
      </c>
      <c r="BI67" s="210">
        <f t="shared" si="17"/>
        <v>2.0590999999999999</v>
      </c>
      <c r="BJ67" s="210">
        <f t="shared" si="17"/>
        <v>2.0623999999999998</v>
      </c>
      <c r="BK67" s="210">
        <f t="shared" si="17"/>
        <v>2.0459999999999998</v>
      </c>
      <c r="BL67" s="210">
        <f t="shared" si="18"/>
        <v>1.9413</v>
      </c>
      <c r="BM67" s="210">
        <f t="shared" si="18"/>
        <v>1.8441000000000001</v>
      </c>
      <c r="BN67" s="210">
        <f t="shared" si="18"/>
        <v>1.8028</v>
      </c>
      <c r="BO67" s="210">
        <f t="shared" si="18"/>
        <v>1.6960999999999999</v>
      </c>
      <c r="BP67" s="210">
        <f t="shared" si="18"/>
        <v>1.6113</v>
      </c>
      <c r="BQ67" s="210">
        <f t="shared" si="18"/>
        <v>1.6697</v>
      </c>
      <c r="BR67" s="210">
        <f t="shared" si="18"/>
        <v>1.6783999999999999</v>
      </c>
      <c r="BS67" s="210">
        <f t="shared" si="18"/>
        <v>1.5992999999999999</v>
      </c>
      <c r="BT67" s="210">
        <f t="shared" si="18"/>
        <v>1.5739000000000001</v>
      </c>
      <c r="BU67" s="210">
        <f t="shared" si="18"/>
        <v>1.5893999999999999</v>
      </c>
      <c r="BV67" s="210">
        <f t="shared" si="18"/>
        <v>1.5834999999999999</v>
      </c>
      <c r="BW67" s="210">
        <f t="shared" si="18"/>
        <v>1.5834999999999999</v>
      </c>
      <c r="BX67" s="210">
        <f t="shared" si="19"/>
        <v>1.5952999999999999</v>
      </c>
      <c r="BY67" s="210">
        <f t="shared" si="19"/>
        <v>1.5146999999999999</v>
      </c>
      <c r="BZ67" s="210">
        <f t="shared" si="19"/>
        <v>1.4242999999999999</v>
      </c>
      <c r="CA67" s="210">
        <f t="shared" si="19"/>
        <v>1.3786</v>
      </c>
      <c r="CB67" s="210">
        <f t="shared" si="19"/>
        <v>1.3771</v>
      </c>
      <c r="CC67" s="210">
        <f t="shared" si="19"/>
        <v>1.2889999999999999</v>
      </c>
      <c r="CD67" s="210">
        <f t="shared" si="19"/>
        <v>1.0724</v>
      </c>
      <c r="CE67" s="210">
        <f t="shared" si="11"/>
        <v>1</v>
      </c>
    </row>
    <row r="68" spans="1:83" x14ac:dyDescent="0.6">
      <c r="A68" s="205">
        <v>2</v>
      </c>
      <c r="B68" s="206" t="s">
        <v>198</v>
      </c>
      <c r="C68" s="7"/>
      <c r="D68" s="1">
        <v>55</v>
      </c>
      <c r="E68" s="207">
        <v>65</v>
      </c>
      <c r="F68" s="209">
        <f t="shared" si="15"/>
        <v>0</v>
      </c>
      <c r="G68" s="209">
        <f t="shared" si="15"/>
        <v>0</v>
      </c>
      <c r="H68" s="209">
        <f t="shared" si="15"/>
        <v>0</v>
      </c>
      <c r="I68" s="209">
        <f t="shared" si="15"/>
        <v>10.08</v>
      </c>
      <c r="J68" s="210">
        <f t="shared" si="15"/>
        <v>10.588200000000001</v>
      </c>
      <c r="K68" s="210">
        <f t="shared" si="15"/>
        <v>9.1303999999999998</v>
      </c>
      <c r="L68" s="210">
        <f t="shared" si="15"/>
        <v>8.5714000000000006</v>
      </c>
      <c r="M68" s="210">
        <f t="shared" si="15"/>
        <v>8.8732000000000006</v>
      </c>
      <c r="N68" s="210">
        <f t="shared" si="15"/>
        <v>8.8111999999999995</v>
      </c>
      <c r="O68" s="210">
        <f t="shared" si="15"/>
        <v>8.4</v>
      </c>
      <c r="P68" s="210">
        <f t="shared" si="13"/>
        <v>8.1818000000000008</v>
      </c>
      <c r="Q68" s="210">
        <f t="shared" si="13"/>
        <v>7.875</v>
      </c>
      <c r="R68" s="210">
        <f t="shared" si="13"/>
        <v>7.6364000000000001</v>
      </c>
      <c r="S68" s="210">
        <f t="shared" si="13"/>
        <v>7.0787000000000004</v>
      </c>
      <c r="T68" s="210">
        <f t="shared" si="13"/>
        <v>6.5625</v>
      </c>
      <c r="U68" s="210">
        <f t="shared" si="13"/>
        <v>6.1165000000000003</v>
      </c>
      <c r="V68" s="210">
        <f t="shared" si="13"/>
        <v>5.7534000000000001</v>
      </c>
      <c r="W68" s="210">
        <f t="shared" si="13"/>
        <v>5.4782999999999999</v>
      </c>
      <c r="X68" s="210">
        <f t="shared" si="13"/>
        <v>5.4077000000000002</v>
      </c>
      <c r="Y68" s="210">
        <f t="shared" si="13"/>
        <v>5.5263</v>
      </c>
      <c r="Z68" s="210">
        <f t="shared" si="13"/>
        <v>5.5022000000000002</v>
      </c>
      <c r="AA68" s="210">
        <f t="shared" si="13"/>
        <v>5.7534000000000001</v>
      </c>
      <c r="AB68" s="210">
        <f t="shared" si="13"/>
        <v>5.431</v>
      </c>
      <c r="AC68" s="210">
        <f t="shared" si="13"/>
        <v>5.1852</v>
      </c>
      <c r="AD68" s="210">
        <f t="shared" si="13"/>
        <v>4.4523000000000001</v>
      </c>
      <c r="AE68" s="210">
        <f t="shared" si="13"/>
        <v>4.1041999999999996</v>
      </c>
      <c r="AF68" s="210">
        <f t="shared" si="16"/>
        <v>3.9748000000000001</v>
      </c>
      <c r="AG68" s="210">
        <f t="shared" si="16"/>
        <v>3.8182</v>
      </c>
      <c r="AH68" s="210">
        <f t="shared" si="16"/>
        <v>3.5794999999999999</v>
      </c>
      <c r="AI68" s="210">
        <f t="shared" si="16"/>
        <v>3.5196000000000001</v>
      </c>
      <c r="AJ68" s="210">
        <f t="shared" si="16"/>
        <v>3.4426000000000001</v>
      </c>
      <c r="AK68" s="210">
        <f t="shared" si="16"/>
        <v>3.3332999999999999</v>
      </c>
      <c r="AL68" s="210">
        <f t="shared" si="16"/>
        <v>3.15</v>
      </c>
      <c r="AM68" s="210">
        <f t="shared" si="16"/>
        <v>2.8635999999999999</v>
      </c>
      <c r="AN68" s="210">
        <f t="shared" si="16"/>
        <v>2.5926</v>
      </c>
      <c r="AO68" s="210">
        <f t="shared" si="16"/>
        <v>2.52</v>
      </c>
      <c r="AP68" s="210">
        <f t="shared" si="16"/>
        <v>2.5714000000000001</v>
      </c>
      <c r="AQ68" s="210">
        <f t="shared" si="16"/>
        <v>2.5819999999999999</v>
      </c>
      <c r="AR68" s="210">
        <f t="shared" si="16"/>
        <v>2.5506000000000002</v>
      </c>
      <c r="AS68" s="210">
        <f t="shared" si="16"/>
        <v>2.5455000000000001</v>
      </c>
      <c r="AT68" s="210">
        <f t="shared" si="16"/>
        <v>2.4901</v>
      </c>
      <c r="AU68" s="210">
        <f t="shared" si="16"/>
        <v>2.4466000000000001</v>
      </c>
      <c r="AV68" s="210">
        <f t="shared" si="17"/>
        <v>2.4091999999999998</v>
      </c>
      <c r="AW68" s="210">
        <f t="shared" si="17"/>
        <v>2.3420000000000001</v>
      </c>
      <c r="AX68" s="210">
        <f t="shared" si="17"/>
        <v>2.1913</v>
      </c>
      <c r="AY68" s="210">
        <f t="shared" si="17"/>
        <v>2.0421</v>
      </c>
      <c r="AZ68" s="210">
        <f t="shared" si="17"/>
        <v>1.9177999999999999</v>
      </c>
      <c r="BA68" s="210">
        <f t="shared" si="17"/>
        <v>1.8638999999999999</v>
      </c>
      <c r="BB68" s="210">
        <f t="shared" si="17"/>
        <v>1.8448</v>
      </c>
      <c r="BC68" s="210">
        <f t="shared" si="17"/>
        <v>1.8261000000000001</v>
      </c>
      <c r="BD68" s="210">
        <f t="shared" si="17"/>
        <v>1.8584000000000001</v>
      </c>
      <c r="BE68" s="210">
        <f t="shared" si="17"/>
        <v>1.8918999999999999</v>
      </c>
      <c r="BF68" s="210">
        <f t="shared" si="17"/>
        <v>1.9266000000000001</v>
      </c>
      <c r="BG68" s="210">
        <f t="shared" si="17"/>
        <v>1.9355</v>
      </c>
      <c r="BH68" s="210">
        <f t="shared" si="17"/>
        <v>1.9296</v>
      </c>
      <c r="BI68" s="210">
        <f t="shared" si="17"/>
        <v>1.9355</v>
      </c>
      <c r="BJ68" s="210">
        <f t="shared" si="17"/>
        <v>1.9384999999999999</v>
      </c>
      <c r="BK68" s="210">
        <f t="shared" si="17"/>
        <v>1.9474</v>
      </c>
      <c r="BL68" s="210">
        <f t="shared" si="18"/>
        <v>1.9474</v>
      </c>
      <c r="BM68" s="210">
        <f t="shared" si="18"/>
        <v>1.9443999999999999</v>
      </c>
      <c r="BN68" s="210">
        <f t="shared" si="18"/>
        <v>1.8976</v>
      </c>
      <c r="BO68" s="210">
        <f t="shared" si="18"/>
        <v>1.8421000000000001</v>
      </c>
      <c r="BP68" s="210">
        <f t="shared" si="18"/>
        <v>1.7871999999999999</v>
      </c>
      <c r="BQ68" s="210">
        <f t="shared" si="18"/>
        <v>1.7573000000000001</v>
      </c>
      <c r="BR68" s="210">
        <f t="shared" si="18"/>
        <v>1.75</v>
      </c>
      <c r="BS68" s="210">
        <f t="shared" si="18"/>
        <v>1.7165999999999999</v>
      </c>
      <c r="BT68" s="210">
        <f t="shared" si="18"/>
        <v>1.6733</v>
      </c>
      <c r="BU68" s="210">
        <f t="shared" si="18"/>
        <v>1.6449</v>
      </c>
      <c r="BV68" s="210">
        <f t="shared" si="18"/>
        <v>1.6194999999999999</v>
      </c>
      <c r="BW68" s="210">
        <f t="shared" si="18"/>
        <v>1.5889</v>
      </c>
      <c r="BX68" s="210">
        <f t="shared" si="19"/>
        <v>1.5632999999999999</v>
      </c>
      <c r="BY68" s="210">
        <f t="shared" si="19"/>
        <v>1.5089999999999999</v>
      </c>
      <c r="BZ68" s="210">
        <f t="shared" si="19"/>
        <v>1.427</v>
      </c>
      <c r="CA68" s="210">
        <f t="shared" si="19"/>
        <v>1.3519000000000001</v>
      </c>
      <c r="CB68" s="210">
        <f t="shared" si="19"/>
        <v>1.3208</v>
      </c>
      <c r="CC68" s="210">
        <f t="shared" si="19"/>
        <v>1.26</v>
      </c>
      <c r="CD68" s="210">
        <f t="shared" si="19"/>
        <v>1.0956999999999999</v>
      </c>
      <c r="CE68" s="210">
        <f t="shared" si="11"/>
        <v>1</v>
      </c>
    </row>
    <row r="69" spans="1:83" x14ac:dyDescent="0.6">
      <c r="A69" s="205">
        <v>3</v>
      </c>
      <c r="B69" s="206" t="s">
        <v>199</v>
      </c>
      <c r="C69" s="7"/>
      <c r="D69" s="1">
        <v>55</v>
      </c>
      <c r="E69" s="207">
        <v>65</v>
      </c>
      <c r="F69" s="209">
        <f t="shared" si="15"/>
        <v>0</v>
      </c>
      <c r="G69" s="209">
        <f t="shared" si="15"/>
        <v>0</v>
      </c>
      <c r="H69" s="209">
        <f t="shared" si="15"/>
        <v>0</v>
      </c>
      <c r="I69" s="209">
        <f t="shared" si="15"/>
        <v>8.9513999999999996</v>
      </c>
      <c r="J69" s="210">
        <f t="shared" si="15"/>
        <v>9.0139999999999993</v>
      </c>
      <c r="K69" s="210">
        <f t="shared" si="15"/>
        <v>7.5823999999999998</v>
      </c>
      <c r="L69" s="210">
        <f t="shared" si="15"/>
        <v>6.1380999999999997</v>
      </c>
      <c r="M69" s="210">
        <f t="shared" si="15"/>
        <v>6.0801999999999996</v>
      </c>
      <c r="N69" s="210">
        <f t="shared" si="15"/>
        <v>6.1675000000000004</v>
      </c>
      <c r="O69" s="210">
        <f t="shared" si="15"/>
        <v>5.9401000000000002</v>
      </c>
      <c r="P69" s="210">
        <f t="shared" si="13"/>
        <v>5.7803000000000004</v>
      </c>
      <c r="Q69" s="210">
        <f t="shared" si="13"/>
        <v>5.5084999999999997</v>
      </c>
      <c r="R69" s="210">
        <f t="shared" si="13"/>
        <v>5.3933</v>
      </c>
      <c r="S69" s="210">
        <f t="shared" si="13"/>
        <v>5.2397999999999998</v>
      </c>
      <c r="T69" s="210">
        <f t="shared" si="13"/>
        <v>5.0548999999999999</v>
      </c>
      <c r="U69" s="210">
        <f t="shared" si="13"/>
        <v>4.9198000000000004</v>
      </c>
      <c r="V69" s="210">
        <f t="shared" si="13"/>
        <v>4.8097000000000003</v>
      </c>
      <c r="W69" s="210">
        <f t="shared" si="13"/>
        <v>4.7215999999999996</v>
      </c>
      <c r="X69" s="210">
        <f t="shared" si="13"/>
        <v>4.6872999999999996</v>
      </c>
      <c r="Y69" s="210">
        <f t="shared" si="13"/>
        <v>4.7565</v>
      </c>
      <c r="Z69" s="210">
        <f t="shared" si="13"/>
        <v>4.7389999999999999</v>
      </c>
      <c r="AA69" s="210">
        <f t="shared" si="13"/>
        <v>5.0156000000000001</v>
      </c>
      <c r="AB69" s="210">
        <f t="shared" si="13"/>
        <v>4.9010999999999996</v>
      </c>
      <c r="AC69" s="210">
        <f t="shared" si="13"/>
        <v>4.7043999999999997</v>
      </c>
      <c r="AD69" s="210">
        <f t="shared" si="13"/>
        <v>4.1986999999999997</v>
      </c>
      <c r="AE69" s="210">
        <f t="shared" si="13"/>
        <v>3.9906999999999999</v>
      </c>
      <c r="AF69" s="210">
        <f t="shared" si="16"/>
        <v>3.9178999999999999</v>
      </c>
      <c r="AG69" s="210">
        <f t="shared" si="16"/>
        <v>3.6934</v>
      </c>
      <c r="AH69" s="210">
        <f t="shared" si="16"/>
        <v>3.3654999999999999</v>
      </c>
      <c r="AI69" s="210">
        <f t="shared" si="16"/>
        <v>3.3832</v>
      </c>
      <c r="AJ69" s="210">
        <f t="shared" si="16"/>
        <v>3.3050999999999999</v>
      </c>
      <c r="AK69" s="210">
        <f t="shared" si="16"/>
        <v>3.2799</v>
      </c>
      <c r="AL69" s="210">
        <f t="shared" si="16"/>
        <v>3.1438999999999999</v>
      </c>
      <c r="AM69" s="210">
        <f t="shared" si="16"/>
        <v>2.9563999999999999</v>
      </c>
      <c r="AN69" s="210">
        <f t="shared" si="16"/>
        <v>2.7660999999999998</v>
      </c>
      <c r="AO69" s="210">
        <f t="shared" si="16"/>
        <v>2.7023000000000001</v>
      </c>
      <c r="AP69" s="210">
        <f t="shared" si="16"/>
        <v>2.5935999999999999</v>
      </c>
      <c r="AQ69" s="210">
        <f t="shared" si="16"/>
        <v>2.6414</v>
      </c>
      <c r="AR69" s="210">
        <f t="shared" si="16"/>
        <v>2.6040000000000001</v>
      </c>
      <c r="AS69" s="210">
        <f t="shared" si="16"/>
        <v>2.5324</v>
      </c>
      <c r="AT69" s="210">
        <f t="shared" si="16"/>
        <v>2.4788000000000001</v>
      </c>
      <c r="AU69" s="210">
        <f t="shared" si="16"/>
        <v>2.5028999999999999</v>
      </c>
      <c r="AV69" s="210">
        <f t="shared" si="17"/>
        <v>2.4645999999999999</v>
      </c>
      <c r="AW69" s="210">
        <f t="shared" si="17"/>
        <v>2.3782000000000001</v>
      </c>
      <c r="AX69" s="210">
        <f t="shared" si="17"/>
        <v>2.2734000000000001</v>
      </c>
      <c r="AY69" s="210">
        <f t="shared" si="17"/>
        <v>2.1846999999999999</v>
      </c>
      <c r="AZ69" s="210">
        <f t="shared" si="17"/>
        <v>2.1027999999999998</v>
      </c>
      <c r="BA69" s="210">
        <f t="shared" si="17"/>
        <v>2.1341000000000001</v>
      </c>
      <c r="BB69" s="210">
        <f t="shared" si="17"/>
        <v>2.1131000000000002</v>
      </c>
      <c r="BC69" s="210">
        <f t="shared" si="17"/>
        <v>2.0299</v>
      </c>
      <c r="BD69" s="210">
        <f t="shared" si="17"/>
        <v>2.0756999999999999</v>
      </c>
      <c r="BE69" s="210">
        <f t="shared" si="17"/>
        <v>2.1027999999999998</v>
      </c>
      <c r="BF69" s="210">
        <f t="shared" si="17"/>
        <v>2.1131000000000002</v>
      </c>
      <c r="BG69" s="210">
        <f t="shared" si="17"/>
        <v>2.1448</v>
      </c>
      <c r="BH69" s="210">
        <f t="shared" si="17"/>
        <v>2.0891000000000002</v>
      </c>
      <c r="BI69" s="210">
        <f t="shared" si="17"/>
        <v>2.0590999999999999</v>
      </c>
      <c r="BJ69" s="210">
        <f t="shared" si="17"/>
        <v>2.0623999999999998</v>
      </c>
      <c r="BK69" s="210">
        <f t="shared" si="17"/>
        <v>2.0459999999999998</v>
      </c>
      <c r="BL69" s="210">
        <f t="shared" si="18"/>
        <v>1.9413</v>
      </c>
      <c r="BM69" s="210">
        <f t="shared" si="18"/>
        <v>1.8441000000000001</v>
      </c>
      <c r="BN69" s="210">
        <f t="shared" si="18"/>
        <v>1.8028</v>
      </c>
      <c r="BO69" s="210">
        <f t="shared" si="18"/>
        <v>1.6960999999999999</v>
      </c>
      <c r="BP69" s="210">
        <f t="shared" si="18"/>
        <v>1.6113</v>
      </c>
      <c r="BQ69" s="210">
        <f t="shared" si="18"/>
        <v>1.6697</v>
      </c>
      <c r="BR69" s="210">
        <f t="shared" si="18"/>
        <v>1.6783999999999999</v>
      </c>
      <c r="BS69" s="210">
        <f t="shared" si="18"/>
        <v>1.5992999999999999</v>
      </c>
      <c r="BT69" s="210">
        <f t="shared" si="18"/>
        <v>1.5739000000000001</v>
      </c>
      <c r="BU69" s="210">
        <f t="shared" si="18"/>
        <v>1.5893999999999999</v>
      </c>
      <c r="BV69" s="210">
        <f t="shared" si="18"/>
        <v>1.5834999999999999</v>
      </c>
      <c r="BW69" s="210">
        <f t="shared" si="18"/>
        <v>1.5834999999999999</v>
      </c>
      <c r="BX69" s="210">
        <f t="shared" si="19"/>
        <v>1.5952999999999999</v>
      </c>
      <c r="BY69" s="210">
        <f t="shared" si="19"/>
        <v>1.5146999999999999</v>
      </c>
      <c r="BZ69" s="210">
        <f t="shared" si="19"/>
        <v>1.4242999999999999</v>
      </c>
      <c r="CA69" s="210">
        <f t="shared" si="19"/>
        <v>1.3786</v>
      </c>
      <c r="CB69" s="210">
        <f t="shared" si="19"/>
        <v>1.3771</v>
      </c>
      <c r="CC69" s="210">
        <f t="shared" si="19"/>
        <v>1.2889999999999999</v>
      </c>
      <c r="CD69" s="210">
        <f t="shared" si="19"/>
        <v>1.0724</v>
      </c>
      <c r="CE69" s="210">
        <f t="shared" si="11"/>
        <v>1</v>
      </c>
    </row>
    <row r="70" spans="1:83" x14ac:dyDescent="0.6">
      <c r="A70" s="205">
        <v>2</v>
      </c>
      <c r="B70" s="206" t="s">
        <v>200</v>
      </c>
      <c r="C70" s="7"/>
      <c r="D70" s="1">
        <v>45</v>
      </c>
      <c r="E70" s="207">
        <v>55</v>
      </c>
      <c r="F70" s="209">
        <f t="shared" si="15"/>
        <v>0</v>
      </c>
      <c r="G70" s="209">
        <f t="shared" si="15"/>
        <v>0</v>
      </c>
      <c r="H70" s="209">
        <f t="shared" si="15"/>
        <v>0</v>
      </c>
      <c r="I70" s="209">
        <f t="shared" si="15"/>
        <v>10.08</v>
      </c>
      <c r="J70" s="210">
        <f t="shared" si="15"/>
        <v>10.588200000000001</v>
      </c>
      <c r="K70" s="210">
        <f t="shared" si="15"/>
        <v>9.1303999999999998</v>
      </c>
      <c r="L70" s="210">
        <f t="shared" si="15"/>
        <v>8.5714000000000006</v>
      </c>
      <c r="M70" s="210">
        <f t="shared" si="15"/>
        <v>8.8732000000000006</v>
      </c>
      <c r="N70" s="210">
        <f t="shared" si="15"/>
        <v>8.8111999999999995</v>
      </c>
      <c r="O70" s="210">
        <f t="shared" si="15"/>
        <v>8.4</v>
      </c>
      <c r="P70" s="210">
        <f t="shared" si="13"/>
        <v>8.1818000000000008</v>
      </c>
      <c r="Q70" s="210">
        <f t="shared" si="13"/>
        <v>7.875</v>
      </c>
      <c r="R70" s="210">
        <f t="shared" si="13"/>
        <v>7.6364000000000001</v>
      </c>
      <c r="S70" s="210">
        <f t="shared" si="13"/>
        <v>7.0787000000000004</v>
      </c>
      <c r="T70" s="210">
        <f t="shared" si="13"/>
        <v>6.5625</v>
      </c>
      <c r="U70" s="210">
        <f t="shared" si="13"/>
        <v>6.1165000000000003</v>
      </c>
      <c r="V70" s="210">
        <f t="shared" si="13"/>
        <v>5.7534000000000001</v>
      </c>
      <c r="W70" s="210">
        <f t="shared" si="13"/>
        <v>5.4782999999999999</v>
      </c>
      <c r="X70" s="210">
        <f t="shared" si="13"/>
        <v>5.4077000000000002</v>
      </c>
      <c r="Y70" s="210">
        <f t="shared" si="13"/>
        <v>5.5263</v>
      </c>
      <c r="Z70" s="210">
        <f t="shared" si="13"/>
        <v>5.5022000000000002</v>
      </c>
      <c r="AA70" s="210">
        <f t="shared" si="13"/>
        <v>5.7534000000000001</v>
      </c>
      <c r="AB70" s="210">
        <f t="shared" si="13"/>
        <v>5.431</v>
      </c>
      <c r="AC70" s="210">
        <f t="shared" si="13"/>
        <v>5.1852</v>
      </c>
      <c r="AD70" s="210">
        <f t="shared" si="13"/>
        <v>4.4523000000000001</v>
      </c>
      <c r="AE70" s="210">
        <f t="shared" si="13"/>
        <v>4.1041999999999996</v>
      </c>
      <c r="AF70" s="210">
        <f t="shared" si="16"/>
        <v>3.9748000000000001</v>
      </c>
      <c r="AG70" s="210">
        <f t="shared" si="16"/>
        <v>3.8182</v>
      </c>
      <c r="AH70" s="210">
        <f t="shared" si="16"/>
        <v>3.5794999999999999</v>
      </c>
      <c r="AI70" s="210">
        <f t="shared" si="16"/>
        <v>3.5196000000000001</v>
      </c>
      <c r="AJ70" s="210">
        <f t="shared" si="16"/>
        <v>3.4426000000000001</v>
      </c>
      <c r="AK70" s="210">
        <f t="shared" si="16"/>
        <v>3.3332999999999999</v>
      </c>
      <c r="AL70" s="210">
        <f t="shared" si="16"/>
        <v>3.15</v>
      </c>
      <c r="AM70" s="210">
        <f t="shared" si="16"/>
        <v>2.8635999999999999</v>
      </c>
      <c r="AN70" s="210">
        <f t="shared" si="16"/>
        <v>2.5926</v>
      </c>
      <c r="AO70" s="210">
        <f t="shared" si="16"/>
        <v>2.52</v>
      </c>
      <c r="AP70" s="210">
        <f t="shared" si="16"/>
        <v>2.5714000000000001</v>
      </c>
      <c r="AQ70" s="210">
        <f t="shared" si="16"/>
        <v>2.5819999999999999</v>
      </c>
      <c r="AR70" s="210">
        <f t="shared" si="16"/>
        <v>2.5506000000000002</v>
      </c>
      <c r="AS70" s="210">
        <f t="shared" si="16"/>
        <v>2.5455000000000001</v>
      </c>
      <c r="AT70" s="210">
        <f t="shared" si="16"/>
        <v>2.4901</v>
      </c>
      <c r="AU70" s="210">
        <f t="shared" si="16"/>
        <v>2.4466000000000001</v>
      </c>
      <c r="AV70" s="210">
        <f t="shared" si="17"/>
        <v>2.4091999999999998</v>
      </c>
      <c r="AW70" s="210">
        <f t="shared" si="17"/>
        <v>2.3420000000000001</v>
      </c>
      <c r="AX70" s="210">
        <f t="shared" si="17"/>
        <v>2.1913</v>
      </c>
      <c r="AY70" s="210">
        <f t="shared" si="17"/>
        <v>2.0421</v>
      </c>
      <c r="AZ70" s="210">
        <f t="shared" si="17"/>
        <v>1.9177999999999999</v>
      </c>
      <c r="BA70" s="210">
        <f t="shared" si="17"/>
        <v>1.8638999999999999</v>
      </c>
      <c r="BB70" s="210">
        <f t="shared" si="17"/>
        <v>1.8448</v>
      </c>
      <c r="BC70" s="210">
        <f t="shared" si="17"/>
        <v>1.8261000000000001</v>
      </c>
      <c r="BD70" s="210">
        <f t="shared" si="17"/>
        <v>1.8584000000000001</v>
      </c>
      <c r="BE70" s="210">
        <f t="shared" si="17"/>
        <v>1.8918999999999999</v>
      </c>
      <c r="BF70" s="210">
        <f t="shared" si="17"/>
        <v>1.9266000000000001</v>
      </c>
      <c r="BG70" s="210">
        <f t="shared" si="17"/>
        <v>1.9355</v>
      </c>
      <c r="BH70" s="210">
        <f t="shared" si="17"/>
        <v>1.9296</v>
      </c>
      <c r="BI70" s="210">
        <f t="shared" si="17"/>
        <v>1.9355</v>
      </c>
      <c r="BJ70" s="210">
        <f t="shared" si="17"/>
        <v>1.9384999999999999</v>
      </c>
      <c r="BK70" s="210">
        <f t="shared" si="17"/>
        <v>1.9474</v>
      </c>
      <c r="BL70" s="210">
        <f t="shared" si="18"/>
        <v>1.9474</v>
      </c>
      <c r="BM70" s="210">
        <f t="shared" si="18"/>
        <v>1.9443999999999999</v>
      </c>
      <c r="BN70" s="210">
        <f t="shared" si="18"/>
        <v>1.8976</v>
      </c>
      <c r="BO70" s="210">
        <f t="shared" si="18"/>
        <v>1.8421000000000001</v>
      </c>
      <c r="BP70" s="210">
        <f t="shared" si="18"/>
        <v>1.7871999999999999</v>
      </c>
      <c r="BQ70" s="210">
        <f t="shared" si="18"/>
        <v>1.7573000000000001</v>
      </c>
      <c r="BR70" s="210">
        <f t="shared" si="18"/>
        <v>1.75</v>
      </c>
      <c r="BS70" s="210">
        <f t="shared" si="18"/>
        <v>1.7165999999999999</v>
      </c>
      <c r="BT70" s="210">
        <f t="shared" si="18"/>
        <v>1.6733</v>
      </c>
      <c r="BU70" s="210">
        <f t="shared" si="18"/>
        <v>1.6449</v>
      </c>
      <c r="BV70" s="210">
        <f t="shared" si="18"/>
        <v>1.6194999999999999</v>
      </c>
      <c r="BW70" s="210">
        <f t="shared" si="18"/>
        <v>1.5889</v>
      </c>
      <c r="BX70" s="210">
        <f t="shared" si="19"/>
        <v>1.5632999999999999</v>
      </c>
      <c r="BY70" s="210">
        <f t="shared" si="19"/>
        <v>1.5089999999999999</v>
      </c>
      <c r="BZ70" s="210">
        <f t="shared" si="19"/>
        <v>1.427</v>
      </c>
      <c r="CA70" s="210">
        <f t="shared" si="19"/>
        <v>1.3519000000000001</v>
      </c>
      <c r="CB70" s="210">
        <f t="shared" si="19"/>
        <v>1.3208</v>
      </c>
      <c r="CC70" s="210">
        <f t="shared" si="19"/>
        <v>1.26</v>
      </c>
      <c r="CD70" s="210">
        <f t="shared" si="19"/>
        <v>1.0956999999999999</v>
      </c>
      <c r="CE70" s="210">
        <f t="shared" si="11"/>
        <v>1</v>
      </c>
    </row>
    <row r="71" spans="1:83" x14ac:dyDescent="0.6">
      <c r="A71" s="205">
        <v>3</v>
      </c>
      <c r="B71" s="206" t="s">
        <v>201</v>
      </c>
      <c r="C71" s="7"/>
      <c r="D71" s="1">
        <v>45</v>
      </c>
      <c r="E71" s="207">
        <v>55</v>
      </c>
      <c r="F71" s="209">
        <f t="shared" si="15"/>
        <v>0</v>
      </c>
      <c r="G71" s="209">
        <f t="shared" si="15"/>
        <v>0</v>
      </c>
      <c r="H71" s="209">
        <f t="shared" si="15"/>
        <v>0</v>
      </c>
      <c r="I71" s="209">
        <f t="shared" si="15"/>
        <v>8.9513999999999996</v>
      </c>
      <c r="J71" s="210">
        <f t="shared" si="15"/>
        <v>9.0139999999999993</v>
      </c>
      <c r="K71" s="210">
        <f t="shared" si="15"/>
        <v>7.5823999999999998</v>
      </c>
      <c r="L71" s="210">
        <f t="shared" si="15"/>
        <v>6.1380999999999997</v>
      </c>
      <c r="M71" s="210">
        <f t="shared" si="15"/>
        <v>6.0801999999999996</v>
      </c>
      <c r="N71" s="210">
        <f t="shared" si="15"/>
        <v>6.1675000000000004</v>
      </c>
      <c r="O71" s="210">
        <f t="shared" si="15"/>
        <v>5.9401000000000002</v>
      </c>
      <c r="P71" s="210">
        <f t="shared" si="13"/>
        <v>5.7803000000000004</v>
      </c>
      <c r="Q71" s="210">
        <f t="shared" si="13"/>
        <v>5.5084999999999997</v>
      </c>
      <c r="R71" s="210">
        <f t="shared" si="13"/>
        <v>5.3933</v>
      </c>
      <c r="S71" s="210">
        <f t="shared" si="13"/>
        <v>5.2397999999999998</v>
      </c>
      <c r="T71" s="210">
        <f t="shared" si="13"/>
        <v>5.0548999999999999</v>
      </c>
      <c r="U71" s="210">
        <f t="shared" si="13"/>
        <v>4.9198000000000004</v>
      </c>
      <c r="V71" s="210">
        <f t="shared" si="13"/>
        <v>4.8097000000000003</v>
      </c>
      <c r="W71" s="210">
        <f t="shared" si="13"/>
        <v>4.7215999999999996</v>
      </c>
      <c r="X71" s="210">
        <f t="shared" si="13"/>
        <v>4.6872999999999996</v>
      </c>
      <c r="Y71" s="210">
        <f t="shared" si="13"/>
        <v>4.7565</v>
      </c>
      <c r="Z71" s="210">
        <f t="shared" si="13"/>
        <v>4.7389999999999999</v>
      </c>
      <c r="AA71" s="210">
        <f t="shared" si="13"/>
        <v>5.0156000000000001</v>
      </c>
      <c r="AB71" s="210">
        <f t="shared" si="13"/>
        <v>4.9010999999999996</v>
      </c>
      <c r="AC71" s="210">
        <f t="shared" si="13"/>
        <v>4.7043999999999997</v>
      </c>
      <c r="AD71" s="210">
        <f t="shared" si="13"/>
        <v>4.1986999999999997</v>
      </c>
      <c r="AE71" s="210">
        <f t="shared" si="13"/>
        <v>3.9906999999999999</v>
      </c>
      <c r="AF71" s="210">
        <f t="shared" si="16"/>
        <v>3.9178999999999999</v>
      </c>
      <c r="AG71" s="210">
        <f t="shared" si="16"/>
        <v>3.6934</v>
      </c>
      <c r="AH71" s="210">
        <f t="shared" si="16"/>
        <v>3.3654999999999999</v>
      </c>
      <c r="AI71" s="210">
        <f t="shared" si="16"/>
        <v>3.3832</v>
      </c>
      <c r="AJ71" s="210">
        <f t="shared" si="16"/>
        <v>3.3050999999999999</v>
      </c>
      <c r="AK71" s="210">
        <f t="shared" si="16"/>
        <v>3.2799</v>
      </c>
      <c r="AL71" s="210">
        <f t="shared" si="16"/>
        <v>3.1438999999999999</v>
      </c>
      <c r="AM71" s="210">
        <f t="shared" si="16"/>
        <v>2.9563999999999999</v>
      </c>
      <c r="AN71" s="210">
        <f t="shared" si="16"/>
        <v>2.7660999999999998</v>
      </c>
      <c r="AO71" s="210">
        <f t="shared" si="16"/>
        <v>2.7023000000000001</v>
      </c>
      <c r="AP71" s="210">
        <f t="shared" si="16"/>
        <v>2.5935999999999999</v>
      </c>
      <c r="AQ71" s="210">
        <f t="shared" si="16"/>
        <v>2.6414</v>
      </c>
      <c r="AR71" s="210">
        <f t="shared" si="16"/>
        <v>2.6040000000000001</v>
      </c>
      <c r="AS71" s="210">
        <f t="shared" si="16"/>
        <v>2.5324</v>
      </c>
      <c r="AT71" s="210">
        <f t="shared" si="16"/>
        <v>2.4788000000000001</v>
      </c>
      <c r="AU71" s="210">
        <f t="shared" si="16"/>
        <v>2.5028999999999999</v>
      </c>
      <c r="AV71" s="210">
        <f t="shared" si="17"/>
        <v>2.4645999999999999</v>
      </c>
      <c r="AW71" s="210">
        <f t="shared" si="17"/>
        <v>2.3782000000000001</v>
      </c>
      <c r="AX71" s="210">
        <f t="shared" si="17"/>
        <v>2.2734000000000001</v>
      </c>
      <c r="AY71" s="210">
        <f t="shared" si="17"/>
        <v>2.1846999999999999</v>
      </c>
      <c r="AZ71" s="210">
        <f t="shared" si="17"/>
        <v>2.1027999999999998</v>
      </c>
      <c r="BA71" s="210">
        <f t="shared" si="17"/>
        <v>2.1341000000000001</v>
      </c>
      <c r="BB71" s="210">
        <f t="shared" si="17"/>
        <v>2.1131000000000002</v>
      </c>
      <c r="BC71" s="210">
        <f t="shared" si="17"/>
        <v>2.0299</v>
      </c>
      <c r="BD71" s="210">
        <f t="shared" si="17"/>
        <v>2.0756999999999999</v>
      </c>
      <c r="BE71" s="210">
        <f t="shared" si="17"/>
        <v>2.1027999999999998</v>
      </c>
      <c r="BF71" s="210">
        <f t="shared" si="17"/>
        <v>2.1131000000000002</v>
      </c>
      <c r="BG71" s="210">
        <f t="shared" si="17"/>
        <v>2.1448</v>
      </c>
      <c r="BH71" s="210">
        <f t="shared" si="17"/>
        <v>2.0891000000000002</v>
      </c>
      <c r="BI71" s="210">
        <f t="shared" si="17"/>
        <v>2.0590999999999999</v>
      </c>
      <c r="BJ71" s="210">
        <f t="shared" si="17"/>
        <v>2.0623999999999998</v>
      </c>
      <c r="BK71" s="210">
        <f t="shared" si="17"/>
        <v>2.0459999999999998</v>
      </c>
      <c r="BL71" s="210">
        <f t="shared" si="18"/>
        <v>1.9413</v>
      </c>
      <c r="BM71" s="210">
        <f t="shared" si="18"/>
        <v>1.8441000000000001</v>
      </c>
      <c r="BN71" s="210">
        <f t="shared" si="18"/>
        <v>1.8028</v>
      </c>
      <c r="BO71" s="210">
        <f t="shared" si="18"/>
        <v>1.6960999999999999</v>
      </c>
      <c r="BP71" s="210">
        <f t="shared" si="18"/>
        <v>1.6113</v>
      </c>
      <c r="BQ71" s="210">
        <f t="shared" si="18"/>
        <v>1.6697</v>
      </c>
      <c r="BR71" s="210">
        <f t="shared" si="18"/>
        <v>1.6783999999999999</v>
      </c>
      <c r="BS71" s="210">
        <f t="shared" si="18"/>
        <v>1.5992999999999999</v>
      </c>
      <c r="BT71" s="210">
        <f t="shared" si="18"/>
        <v>1.5739000000000001</v>
      </c>
      <c r="BU71" s="210">
        <f t="shared" si="18"/>
        <v>1.5893999999999999</v>
      </c>
      <c r="BV71" s="210">
        <f t="shared" si="18"/>
        <v>1.5834999999999999</v>
      </c>
      <c r="BW71" s="210">
        <f t="shared" si="18"/>
        <v>1.5834999999999999</v>
      </c>
      <c r="BX71" s="210">
        <f t="shared" si="19"/>
        <v>1.5952999999999999</v>
      </c>
      <c r="BY71" s="210">
        <f t="shared" si="19"/>
        <v>1.5146999999999999</v>
      </c>
      <c r="BZ71" s="210">
        <f t="shared" si="19"/>
        <v>1.4242999999999999</v>
      </c>
      <c r="CA71" s="210">
        <f t="shared" si="19"/>
        <v>1.3786</v>
      </c>
      <c r="CB71" s="210">
        <f t="shared" si="19"/>
        <v>1.3771</v>
      </c>
      <c r="CC71" s="210">
        <f t="shared" si="19"/>
        <v>1.2889999999999999</v>
      </c>
      <c r="CD71" s="210">
        <f t="shared" si="19"/>
        <v>1.0724</v>
      </c>
      <c r="CE71" s="210">
        <f t="shared" si="11"/>
        <v>1</v>
      </c>
    </row>
    <row r="72" spans="1:83" x14ac:dyDescent="0.6">
      <c r="A72" s="205">
        <v>2</v>
      </c>
      <c r="B72" s="206" t="s">
        <v>202</v>
      </c>
      <c r="C72" s="7"/>
      <c r="D72" s="1">
        <v>45</v>
      </c>
      <c r="E72" s="207">
        <v>55</v>
      </c>
      <c r="F72" s="209">
        <f t="shared" si="15"/>
        <v>0</v>
      </c>
      <c r="G72" s="209">
        <f t="shared" si="15"/>
        <v>0</v>
      </c>
      <c r="H72" s="209">
        <f t="shared" si="15"/>
        <v>0</v>
      </c>
      <c r="I72" s="209">
        <f t="shared" si="15"/>
        <v>10.08</v>
      </c>
      <c r="J72" s="210">
        <f t="shared" si="15"/>
        <v>10.588200000000001</v>
      </c>
      <c r="K72" s="210">
        <f t="shared" si="15"/>
        <v>9.1303999999999998</v>
      </c>
      <c r="L72" s="210">
        <f t="shared" si="15"/>
        <v>8.5714000000000006</v>
      </c>
      <c r="M72" s="210">
        <f t="shared" si="15"/>
        <v>8.8732000000000006</v>
      </c>
      <c r="N72" s="210">
        <f t="shared" si="15"/>
        <v>8.8111999999999995</v>
      </c>
      <c r="O72" s="210">
        <f t="shared" si="15"/>
        <v>8.4</v>
      </c>
      <c r="P72" s="210">
        <f t="shared" si="13"/>
        <v>8.1818000000000008</v>
      </c>
      <c r="Q72" s="210">
        <f t="shared" si="13"/>
        <v>7.875</v>
      </c>
      <c r="R72" s="210">
        <f t="shared" si="13"/>
        <v>7.6364000000000001</v>
      </c>
      <c r="S72" s="210">
        <f t="shared" si="13"/>
        <v>7.0787000000000004</v>
      </c>
      <c r="T72" s="210">
        <f t="shared" si="13"/>
        <v>6.5625</v>
      </c>
      <c r="U72" s="210">
        <f t="shared" si="13"/>
        <v>6.1165000000000003</v>
      </c>
      <c r="V72" s="210">
        <f t="shared" si="13"/>
        <v>5.7534000000000001</v>
      </c>
      <c r="W72" s="210">
        <f t="shared" si="13"/>
        <v>5.4782999999999999</v>
      </c>
      <c r="X72" s="210">
        <f t="shared" si="13"/>
        <v>5.4077000000000002</v>
      </c>
      <c r="Y72" s="210">
        <f t="shared" si="13"/>
        <v>5.5263</v>
      </c>
      <c r="Z72" s="210">
        <f t="shared" si="13"/>
        <v>5.5022000000000002</v>
      </c>
      <c r="AA72" s="210">
        <f t="shared" si="13"/>
        <v>5.7534000000000001</v>
      </c>
      <c r="AB72" s="210">
        <f t="shared" si="13"/>
        <v>5.431</v>
      </c>
      <c r="AC72" s="210">
        <f t="shared" si="13"/>
        <v>5.1852</v>
      </c>
      <c r="AD72" s="210">
        <f t="shared" si="13"/>
        <v>4.4523000000000001</v>
      </c>
      <c r="AE72" s="210">
        <f t="shared" si="13"/>
        <v>4.1041999999999996</v>
      </c>
      <c r="AF72" s="210">
        <f t="shared" si="16"/>
        <v>3.9748000000000001</v>
      </c>
      <c r="AG72" s="210">
        <f t="shared" si="16"/>
        <v>3.8182</v>
      </c>
      <c r="AH72" s="210">
        <f t="shared" si="16"/>
        <v>3.5794999999999999</v>
      </c>
      <c r="AI72" s="210">
        <f t="shared" si="16"/>
        <v>3.5196000000000001</v>
      </c>
      <c r="AJ72" s="210">
        <f t="shared" si="16"/>
        <v>3.4426000000000001</v>
      </c>
      <c r="AK72" s="210">
        <f t="shared" si="16"/>
        <v>3.3332999999999999</v>
      </c>
      <c r="AL72" s="210">
        <f t="shared" si="16"/>
        <v>3.15</v>
      </c>
      <c r="AM72" s="210">
        <f t="shared" si="16"/>
        <v>2.8635999999999999</v>
      </c>
      <c r="AN72" s="210">
        <f t="shared" si="16"/>
        <v>2.5926</v>
      </c>
      <c r="AO72" s="210">
        <f t="shared" si="16"/>
        <v>2.52</v>
      </c>
      <c r="AP72" s="210">
        <f t="shared" si="16"/>
        <v>2.5714000000000001</v>
      </c>
      <c r="AQ72" s="210">
        <f t="shared" si="16"/>
        <v>2.5819999999999999</v>
      </c>
      <c r="AR72" s="210">
        <f t="shared" si="16"/>
        <v>2.5506000000000002</v>
      </c>
      <c r="AS72" s="210">
        <f t="shared" si="16"/>
        <v>2.5455000000000001</v>
      </c>
      <c r="AT72" s="210">
        <f t="shared" si="16"/>
        <v>2.4901</v>
      </c>
      <c r="AU72" s="210">
        <f t="shared" si="16"/>
        <v>2.4466000000000001</v>
      </c>
      <c r="AV72" s="210">
        <f t="shared" si="17"/>
        <v>2.4091999999999998</v>
      </c>
      <c r="AW72" s="210">
        <f t="shared" si="17"/>
        <v>2.3420000000000001</v>
      </c>
      <c r="AX72" s="210">
        <f t="shared" si="17"/>
        <v>2.1913</v>
      </c>
      <c r="AY72" s="210">
        <f t="shared" si="17"/>
        <v>2.0421</v>
      </c>
      <c r="AZ72" s="210">
        <f t="shared" si="17"/>
        <v>1.9177999999999999</v>
      </c>
      <c r="BA72" s="210">
        <f t="shared" si="17"/>
        <v>1.8638999999999999</v>
      </c>
      <c r="BB72" s="210">
        <f t="shared" si="17"/>
        <v>1.8448</v>
      </c>
      <c r="BC72" s="210">
        <f t="shared" si="17"/>
        <v>1.8261000000000001</v>
      </c>
      <c r="BD72" s="210">
        <f t="shared" si="17"/>
        <v>1.8584000000000001</v>
      </c>
      <c r="BE72" s="210">
        <f t="shared" si="17"/>
        <v>1.8918999999999999</v>
      </c>
      <c r="BF72" s="210">
        <f t="shared" si="17"/>
        <v>1.9266000000000001</v>
      </c>
      <c r="BG72" s="210">
        <f t="shared" si="17"/>
        <v>1.9355</v>
      </c>
      <c r="BH72" s="210">
        <f t="shared" si="17"/>
        <v>1.9296</v>
      </c>
      <c r="BI72" s="210">
        <f t="shared" si="17"/>
        <v>1.9355</v>
      </c>
      <c r="BJ72" s="210">
        <f t="shared" si="17"/>
        <v>1.9384999999999999</v>
      </c>
      <c r="BK72" s="210">
        <f t="shared" si="17"/>
        <v>1.9474</v>
      </c>
      <c r="BL72" s="210">
        <f t="shared" si="18"/>
        <v>1.9474</v>
      </c>
      <c r="BM72" s="210">
        <f t="shared" si="18"/>
        <v>1.9443999999999999</v>
      </c>
      <c r="BN72" s="210">
        <f t="shared" si="18"/>
        <v>1.8976</v>
      </c>
      <c r="BO72" s="210">
        <f t="shared" si="18"/>
        <v>1.8421000000000001</v>
      </c>
      <c r="BP72" s="210">
        <f t="shared" si="18"/>
        <v>1.7871999999999999</v>
      </c>
      <c r="BQ72" s="210">
        <f t="shared" si="18"/>
        <v>1.7573000000000001</v>
      </c>
      <c r="BR72" s="210">
        <f t="shared" si="18"/>
        <v>1.75</v>
      </c>
      <c r="BS72" s="210">
        <f t="shared" si="18"/>
        <v>1.7165999999999999</v>
      </c>
      <c r="BT72" s="210">
        <f t="shared" si="18"/>
        <v>1.6733</v>
      </c>
      <c r="BU72" s="210">
        <f t="shared" si="18"/>
        <v>1.6449</v>
      </c>
      <c r="BV72" s="210">
        <f t="shared" si="18"/>
        <v>1.6194999999999999</v>
      </c>
      <c r="BW72" s="210">
        <f t="shared" si="18"/>
        <v>1.5889</v>
      </c>
      <c r="BX72" s="210">
        <f t="shared" si="19"/>
        <v>1.5632999999999999</v>
      </c>
      <c r="BY72" s="210">
        <f t="shared" si="19"/>
        <v>1.5089999999999999</v>
      </c>
      <c r="BZ72" s="210">
        <f t="shared" si="19"/>
        <v>1.427</v>
      </c>
      <c r="CA72" s="210">
        <f t="shared" si="19"/>
        <v>1.3519000000000001</v>
      </c>
      <c r="CB72" s="210">
        <f t="shared" si="19"/>
        <v>1.3208</v>
      </c>
      <c r="CC72" s="210">
        <f t="shared" si="19"/>
        <v>1.26</v>
      </c>
      <c r="CD72" s="210">
        <f t="shared" si="19"/>
        <v>1.0956999999999999</v>
      </c>
      <c r="CE72" s="210">
        <f t="shared" si="11"/>
        <v>1</v>
      </c>
    </row>
    <row r="73" spans="1:83" x14ac:dyDescent="0.6">
      <c r="A73" s="205">
        <v>2</v>
      </c>
      <c r="B73" s="206" t="s">
        <v>203</v>
      </c>
      <c r="C73" s="7"/>
      <c r="D73" s="1">
        <v>45</v>
      </c>
      <c r="E73" s="207">
        <v>55</v>
      </c>
      <c r="F73" s="209">
        <f t="shared" si="15"/>
        <v>0</v>
      </c>
      <c r="G73" s="209">
        <f t="shared" si="15"/>
        <v>0</v>
      </c>
      <c r="H73" s="209">
        <f t="shared" si="15"/>
        <v>0</v>
      </c>
      <c r="I73" s="209">
        <f t="shared" si="15"/>
        <v>10.08</v>
      </c>
      <c r="J73" s="210">
        <f t="shared" si="15"/>
        <v>10.588200000000001</v>
      </c>
      <c r="K73" s="210">
        <f t="shared" si="15"/>
        <v>9.1303999999999998</v>
      </c>
      <c r="L73" s="210">
        <f t="shared" si="15"/>
        <v>8.5714000000000006</v>
      </c>
      <c r="M73" s="210">
        <f t="shared" si="15"/>
        <v>8.8732000000000006</v>
      </c>
      <c r="N73" s="210">
        <f t="shared" si="15"/>
        <v>8.8111999999999995</v>
      </c>
      <c r="O73" s="210">
        <f t="shared" si="15"/>
        <v>8.4</v>
      </c>
      <c r="P73" s="210">
        <f t="shared" si="13"/>
        <v>8.1818000000000008</v>
      </c>
      <c r="Q73" s="210">
        <f t="shared" si="13"/>
        <v>7.875</v>
      </c>
      <c r="R73" s="210">
        <f t="shared" si="13"/>
        <v>7.6364000000000001</v>
      </c>
      <c r="S73" s="210">
        <f t="shared" si="13"/>
        <v>7.0787000000000004</v>
      </c>
      <c r="T73" s="210">
        <f t="shared" si="13"/>
        <v>6.5625</v>
      </c>
      <c r="U73" s="210">
        <f t="shared" si="13"/>
        <v>6.1165000000000003</v>
      </c>
      <c r="V73" s="210">
        <f t="shared" si="13"/>
        <v>5.7534000000000001</v>
      </c>
      <c r="W73" s="210">
        <f t="shared" si="13"/>
        <v>5.4782999999999999</v>
      </c>
      <c r="X73" s="210">
        <f t="shared" si="13"/>
        <v>5.4077000000000002</v>
      </c>
      <c r="Y73" s="210">
        <f t="shared" si="13"/>
        <v>5.5263</v>
      </c>
      <c r="Z73" s="210">
        <f t="shared" si="13"/>
        <v>5.5022000000000002</v>
      </c>
      <c r="AA73" s="210">
        <f t="shared" si="13"/>
        <v>5.7534000000000001</v>
      </c>
      <c r="AB73" s="210">
        <f t="shared" si="13"/>
        <v>5.431</v>
      </c>
      <c r="AC73" s="210">
        <f t="shared" si="13"/>
        <v>5.1852</v>
      </c>
      <c r="AD73" s="210">
        <f t="shared" si="13"/>
        <v>4.4523000000000001</v>
      </c>
      <c r="AE73" s="210">
        <f t="shared" si="13"/>
        <v>4.1041999999999996</v>
      </c>
      <c r="AF73" s="210">
        <f t="shared" si="16"/>
        <v>3.9748000000000001</v>
      </c>
      <c r="AG73" s="210">
        <f t="shared" si="16"/>
        <v>3.8182</v>
      </c>
      <c r="AH73" s="210">
        <f t="shared" si="16"/>
        <v>3.5794999999999999</v>
      </c>
      <c r="AI73" s="210">
        <f t="shared" si="16"/>
        <v>3.5196000000000001</v>
      </c>
      <c r="AJ73" s="210">
        <f t="shared" si="16"/>
        <v>3.4426000000000001</v>
      </c>
      <c r="AK73" s="210">
        <f t="shared" si="16"/>
        <v>3.3332999999999999</v>
      </c>
      <c r="AL73" s="210">
        <f t="shared" si="16"/>
        <v>3.15</v>
      </c>
      <c r="AM73" s="210">
        <f t="shared" si="16"/>
        <v>2.8635999999999999</v>
      </c>
      <c r="AN73" s="210">
        <f t="shared" si="16"/>
        <v>2.5926</v>
      </c>
      <c r="AO73" s="210">
        <f t="shared" si="16"/>
        <v>2.52</v>
      </c>
      <c r="AP73" s="210">
        <f t="shared" si="16"/>
        <v>2.5714000000000001</v>
      </c>
      <c r="AQ73" s="210">
        <f t="shared" si="16"/>
        <v>2.5819999999999999</v>
      </c>
      <c r="AR73" s="210">
        <f t="shared" si="16"/>
        <v>2.5506000000000002</v>
      </c>
      <c r="AS73" s="210">
        <f t="shared" si="16"/>
        <v>2.5455000000000001</v>
      </c>
      <c r="AT73" s="210">
        <f t="shared" si="16"/>
        <v>2.4901</v>
      </c>
      <c r="AU73" s="210">
        <f t="shared" si="16"/>
        <v>2.4466000000000001</v>
      </c>
      <c r="AV73" s="210">
        <f t="shared" si="17"/>
        <v>2.4091999999999998</v>
      </c>
      <c r="AW73" s="210">
        <f t="shared" si="17"/>
        <v>2.3420000000000001</v>
      </c>
      <c r="AX73" s="210">
        <f t="shared" si="17"/>
        <v>2.1913</v>
      </c>
      <c r="AY73" s="210">
        <f t="shared" si="17"/>
        <v>2.0421</v>
      </c>
      <c r="AZ73" s="210">
        <f t="shared" si="17"/>
        <v>1.9177999999999999</v>
      </c>
      <c r="BA73" s="210">
        <f t="shared" si="17"/>
        <v>1.8638999999999999</v>
      </c>
      <c r="BB73" s="210">
        <f t="shared" si="17"/>
        <v>1.8448</v>
      </c>
      <c r="BC73" s="210">
        <f t="shared" si="17"/>
        <v>1.8261000000000001</v>
      </c>
      <c r="BD73" s="210">
        <f t="shared" si="17"/>
        <v>1.8584000000000001</v>
      </c>
      <c r="BE73" s="210">
        <f t="shared" si="17"/>
        <v>1.8918999999999999</v>
      </c>
      <c r="BF73" s="210">
        <f t="shared" si="17"/>
        <v>1.9266000000000001</v>
      </c>
      <c r="BG73" s="210">
        <f t="shared" si="17"/>
        <v>1.9355</v>
      </c>
      <c r="BH73" s="210">
        <f t="shared" si="17"/>
        <v>1.9296</v>
      </c>
      <c r="BI73" s="210">
        <f t="shared" si="17"/>
        <v>1.9355</v>
      </c>
      <c r="BJ73" s="210">
        <f t="shared" si="17"/>
        <v>1.9384999999999999</v>
      </c>
      <c r="BK73" s="210">
        <f t="shared" si="17"/>
        <v>1.9474</v>
      </c>
      <c r="BL73" s="210">
        <f t="shared" si="18"/>
        <v>1.9474</v>
      </c>
      <c r="BM73" s="210">
        <f t="shared" si="18"/>
        <v>1.9443999999999999</v>
      </c>
      <c r="BN73" s="210">
        <f t="shared" si="18"/>
        <v>1.8976</v>
      </c>
      <c r="BO73" s="210">
        <f t="shared" si="18"/>
        <v>1.8421000000000001</v>
      </c>
      <c r="BP73" s="210">
        <f t="shared" si="18"/>
        <v>1.7871999999999999</v>
      </c>
      <c r="BQ73" s="210">
        <f t="shared" si="18"/>
        <v>1.7573000000000001</v>
      </c>
      <c r="BR73" s="210">
        <f t="shared" si="18"/>
        <v>1.75</v>
      </c>
      <c r="BS73" s="210">
        <f t="shared" si="18"/>
        <v>1.7165999999999999</v>
      </c>
      <c r="BT73" s="210">
        <f t="shared" si="18"/>
        <v>1.6733</v>
      </c>
      <c r="BU73" s="210">
        <f t="shared" si="18"/>
        <v>1.6449</v>
      </c>
      <c r="BV73" s="210">
        <f t="shared" si="18"/>
        <v>1.6194999999999999</v>
      </c>
      <c r="BW73" s="210">
        <f t="shared" si="18"/>
        <v>1.5889</v>
      </c>
      <c r="BX73" s="210">
        <f t="shared" si="19"/>
        <v>1.5632999999999999</v>
      </c>
      <c r="BY73" s="210">
        <f t="shared" si="19"/>
        <v>1.5089999999999999</v>
      </c>
      <c r="BZ73" s="210">
        <f t="shared" si="19"/>
        <v>1.427</v>
      </c>
      <c r="CA73" s="210">
        <f t="shared" si="19"/>
        <v>1.3519000000000001</v>
      </c>
      <c r="CB73" s="210">
        <f t="shared" si="19"/>
        <v>1.3208</v>
      </c>
      <c r="CC73" s="210">
        <f t="shared" si="19"/>
        <v>1.26</v>
      </c>
      <c r="CD73" s="210">
        <f t="shared" si="19"/>
        <v>1.0956999999999999</v>
      </c>
      <c r="CE73" s="210">
        <f t="shared" si="11"/>
        <v>1</v>
      </c>
    </row>
    <row r="74" spans="1:83" x14ac:dyDescent="0.6">
      <c r="A74" s="205">
        <v>2</v>
      </c>
      <c r="B74" s="206" t="s">
        <v>204</v>
      </c>
      <c r="C74" s="7"/>
      <c r="D74" s="1">
        <v>45</v>
      </c>
      <c r="E74" s="207">
        <v>55</v>
      </c>
      <c r="F74" s="209">
        <f t="shared" si="15"/>
        <v>0</v>
      </c>
      <c r="G74" s="209">
        <f t="shared" si="15"/>
        <v>0</v>
      </c>
      <c r="H74" s="209">
        <f t="shared" si="15"/>
        <v>0</v>
      </c>
      <c r="I74" s="209">
        <f t="shared" si="15"/>
        <v>10.08</v>
      </c>
      <c r="J74" s="210">
        <f t="shared" si="15"/>
        <v>10.588200000000001</v>
      </c>
      <c r="K74" s="210">
        <f t="shared" si="15"/>
        <v>9.1303999999999998</v>
      </c>
      <c r="L74" s="210">
        <f t="shared" si="15"/>
        <v>8.5714000000000006</v>
      </c>
      <c r="M74" s="210">
        <f t="shared" si="15"/>
        <v>8.8732000000000006</v>
      </c>
      <c r="N74" s="210">
        <f t="shared" si="15"/>
        <v>8.8111999999999995</v>
      </c>
      <c r="O74" s="210">
        <f t="shared" si="15"/>
        <v>8.4</v>
      </c>
      <c r="P74" s="210">
        <f t="shared" si="13"/>
        <v>8.1818000000000008</v>
      </c>
      <c r="Q74" s="210">
        <f t="shared" si="13"/>
        <v>7.875</v>
      </c>
      <c r="R74" s="210">
        <f t="shared" si="13"/>
        <v>7.6364000000000001</v>
      </c>
      <c r="S74" s="210">
        <f t="shared" si="13"/>
        <v>7.0787000000000004</v>
      </c>
      <c r="T74" s="210">
        <f t="shared" si="13"/>
        <v>6.5625</v>
      </c>
      <c r="U74" s="210">
        <f t="shared" si="13"/>
        <v>6.1165000000000003</v>
      </c>
      <c r="V74" s="210">
        <f t="shared" si="13"/>
        <v>5.7534000000000001</v>
      </c>
      <c r="W74" s="210">
        <f t="shared" si="13"/>
        <v>5.4782999999999999</v>
      </c>
      <c r="X74" s="210">
        <f t="shared" si="13"/>
        <v>5.4077000000000002</v>
      </c>
      <c r="Y74" s="210">
        <f t="shared" si="13"/>
        <v>5.5263</v>
      </c>
      <c r="Z74" s="210">
        <f t="shared" si="13"/>
        <v>5.5022000000000002</v>
      </c>
      <c r="AA74" s="210">
        <f t="shared" si="13"/>
        <v>5.7534000000000001</v>
      </c>
      <c r="AB74" s="210">
        <f t="shared" si="13"/>
        <v>5.431</v>
      </c>
      <c r="AC74" s="210">
        <f t="shared" si="13"/>
        <v>5.1852</v>
      </c>
      <c r="AD74" s="210">
        <f t="shared" si="13"/>
        <v>4.4523000000000001</v>
      </c>
      <c r="AE74" s="210">
        <f t="shared" si="13"/>
        <v>4.1041999999999996</v>
      </c>
      <c r="AF74" s="210">
        <f t="shared" si="16"/>
        <v>3.9748000000000001</v>
      </c>
      <c r="AG74" s="210">
        <f t="shared" si="16"/>
        <v>3.8182</v>
      </c>
      <c r="AH74" s="210">
        <f t="shared" si="16"/>
        <v>3.5794999999999999</v>
      </c>
      <c r="AI74" s="210">
        <f t="shared" si="16"/>
        <v>3.5196000000000001</v>
      </c>
      <c r="AJ74" s="210">
        <f t="shared" si="16"/>
        <v>3.4426000000000001</v>
      </c>
      <c r="AK74" s="210">
        <f t="shared" si="16"/>
        <v>3.3332999999999999</v>
      </c>
      <c r="AL74" s="210">
        <f t="shared" si="16"/>
        <v>3.15</v>
      </c>
      <c r="AM74" s="210">
        <f t="shared" si="16"/>
        <v>2.8635999999999999</v>
      </c>
      <c r="AN74" s="210">
        <f t="shared" si="16"/>
        <v>2.5926</v>
      </c>
      <c r="AO74" s="210">
        <f t="shared" si="16"/>
        <v>2.52</v>
      </c>
      <c r="AP74" s="210">
        <f t="shared" si="16"/>
        <v>2.5714000000000001</v>
      </c>
      <c r="AQ74" s="210">
        <f t="shared" si="16"/>
        <v>2.5819999999999999</v>
      </c>
      <c r="AR74" s="210">
        <f t="shared" si="16"/>
        <v>2.5506000000000002</v>
      </c>
      <c r="AS74" s="210">
        <f t="shared" si="16"/>
        <v>2.5455000000000001</v>
      </c>
      <c r="AT74" s="210">
        <f t="shared" si="16"/>
        <v>2.4901</v>
      </c>
      <c r="AU74" s="210">
        <f t="shared" si="16"/>
        <v>2.4466000000000001</v>
      </c>
      <c r="AV74" s="210">
        <f t="shared" si="17"/>
        <v>2.4091999999999998</v>
      </c>
      <c r="AW74" s="210">
        <f t="shared" si="17"/>
        <v>2.3420000000000001</v>
      </c>
      <c r="AX74" s="210">
        <f t="shared" si="17"/>
        <v>2.1913</v>
      </c>
      <c r="AY74" s="210">
        <f t="shared" si="17"/>
        <v>2.0421</v>
      </c>
      <c r="AZ74" s="210">
        <f t="shared" si="17"/>
        <v>1.9177999999999999</v>
      </c>
      <c r="BA74" s="210">
        <f t="shared" si="17"/>
        <v>1.8638999999999999</v>
      </c>
      <c r="BB74" s="210">
        <f t="shared" si="17"/>
        <v>1.8448</v>
      </c>
      <c r="BC74" s="210">
        <f t="shared" si="17"/>
        <v>1.8261000000000001</v>
      </c>
      <c r="BD74" s="210">
        <f t="shared" si="17"/>
        <v>1.8584000000000001</v>
      </c>
      <c r="BE74" s="210">
        <f t="shared" si="17"/>
        <v>1.8918999999999999</v>
      </c>
      <c r="BF74" s="210">
        <f t="shared" si="17"/>
        <v>1.9266000000000001</v>
      </c>
      <c r="BG74" s="210">
        <f t="shared" si="17"/>
        <v>1.9355</v>
      </c>
      <c r="BH74" s="210">
        <f t="shared" si="17"/>
        <v>1.9296</v>
      </c>
      <c r="BI74" s="210">
        <f t="shared" si="17"/>
        <v>1.9355</v>
      </c>
      <c r="BJ74" s="210">
        <f t="shared" si="17"/>
        <v>1.9384999999999999</v>
      </c>
      <c r="BK74" s="210">
        <f t="shared" si="17"/>
        <v>1.9474</v>
      </c>
      <c r="BL74" s="210">
        <f t="shared" si="18"/>
        <v>1.9474</v>
      </c>
      <c r="BM74" s="210">
        <f t="shared" si="18"/>
        <v>1.9443999999999999</v>
      </c>
      <c r="BN74" s="210">
        <f t="shared" si="18"/>
        <v>1.8976</v>
      </c>
      <c r="BO74" s="210">
        <f t="shared" si="18"/>
        <v>1.8421000000000001</v>
      </c>
      <c r="BP74" s="210">
        <f t="shared" si="18"/>
        <v>1.7871999999999999</v>
      </c>
      <c r="BQ74" s="210">
        <f t="shared" si="18"/>
        <v>1.7573000000000001</v>
      </c>
      <c r="BR74" s="210">
        <f t="shared" si="18"/>
        <v>1.75</v>
      </c>
      <c r="BS74" s="210">
        <f t="shared" si="18"/>
        <v>1.7165999999999999</v>
      </c>
      <c r="BT74" s="210">
        <f t="shared" si="18"/>
        <v>1.6733</v>
      </c>
      <c r="BU74" s="210">
        <f t="shared" si="18"/>
        <v>1.6449</v>
      </c>
      <c r="BV74" s="210">
        <f t="shared" si="18"/>
        <v>1.6194999999999999</v>
      </c>
      <c r="BW74" s="210">
        <f t="shared" si="18"/>
        <v>1.5889</v>
      </c>
      <c r="BX74" s="210">
        <f t="shared" si="19"/>
        <v>1.5632999999999999</v>
      </c>
      <c r="BY74" s="210">
        <f t="shared" si="19"/>
        <v>1.5089999999999999</v>
      </c>
      <c r="BZ74" s="210">
        <f t="shared" si="19"/>
        <v>1.427</v>
      </c>
      <c r="CA74" s="210">
        <f t="shared" si="19"/>
        <v>1.3519000000000001</v>
      </c>
      <c r="CB74" s="210">
        <f t="shared" si="19"/>
        <v>1.3208</v>
      </c>
      <c r="CC74" s="210">
        <f t="shared" si="19"/>
        <v>1.26</v>
      </c>
      <c r="CD74" s="210">
        <f t="shared" si="19"/>
        <v>1.0956999999999999</v>
      </c>
      <c r="CE74" s="210">
        <f t="shared" si="11"/>
        <v>1</v>
      </c>
    </row>
    <row r="75" spans="1:83" x14ac:dyDescent="0.6">
      <c r="A75" s="205">
        <v>2</v>
      </c>
      <c r="B75" s="206" t="s">
        <v>205</v>
      </c>
      <c r="C75" s="7"/>
      <c r="D75" s="1">
        <v>30</v>
      </c>
      <c r="E75" s="207">
        <v>40</v>
      </c>
      <c r="F75" s="209">
        <f t="shared" si="15"/>
        <v>0</v>
      </c>
      <c r="G75" s="209">
        <f t="shared" si="15"/>
        <v>0</v>
      </c>
      <c r="H75" s="209">
        <f t="shared" si="15"/>
        <v>0</v>
      </c>
      <c r="I75" s="209">
        <f t="shared" si="15"/>
        <v>10.08</v>
      </c>
      <c r="J75" s="210">
        <f t="shared" si="15"/>
        <v>10.588200000000001</v>
      </c>
      <c r="K75" s="210">
        <f t="shared" si="15"/>
        <v>9.1303999999999998</v>
      </c>
      <c r="L75" s="210">
        <f t="shared" si="15"/>
        <v>8.5714000000000006</v>
      </c>
      <c r="M75" s="210">
        <f t="shared" si="15"/>
        <v>8.8732000000000006</v>
      </c>
      <c r="N75" s="210">
        <f t="shared" si="15"/>
        <v>8.8111999999999995</v>
      </c>
      <c r="O75" s="210">
        <f t="shared" si="15"/>
        <v>8.4</v>
      </c>
      <c r="P75" s="210">
        <f t="shared" si="13"/>
        <v>8.1818000000000008</v>
      </c>
      <c r="Q75" s="210">
        <f t="shared" si="13"/>
        <v>7.875</v>
      </c>
      <c r="R75" s="210">
        <f t="shared" si="13"/>
        <v>7.6364000000000001</v>
      </c>
      <c r="S75" s="210">
        <f t="shared" si="13"/>
        <v>7.0787000000000004</v>
      </c>
      <c r="T75" s="210">
        <f t="shared" si="13"/>
        <v>6.5625</v>
      </c>
      <c r="U75" s="210">
        <f t="shared" si="13"/>
        <v>6.1165000000000003</v>
      </c>
      <c r="V75" s="210">
        <f t="shared" si="13"/>
        <v>5.7534000000000001</v>
      </c>
      <c r="W75" s="210">
        <f t="shared" si="13"/>
        <v>5.4782999999999999</v>
      </c>
      <c r="X75" s="210">
        <f t="shared" si="13"/>
        <v>5.4077000000000002</v>
      </c>
      <c r="Y75" s="210">
        <f t="shared" si="13"/>
        <v>5.5263</v>
      </c>
      <c r="Z75" s="210">
        <f t="shared" si="13"/>
        <v>5.5022000000000002</v>
      </c>
      <c r="AA75" s="210">
        <f t="shared" si="13"/>
        <v>5.7534000000000001</v>
      </c>
      <c r="AB75" s="210">
        <f t="shared" si="13"/>
        <v>5.431</v>
      </c>
      <c r="AC75" s="210">
        <f t="shared" si="13"/>
        <v>5.1852</v>
      </c>
      <c r="AD75" s="210">
        <f t="shared" si="13"/>
        <v>4.4523000000000001</v>
      </c>
      <c r="AE75" s="210">
        <f t="shared" si="13"/>
        <v>4.1041999999999996</v>
      </c>
      <c r="AF75" s="210">
        <f t="shared" si="16"/>
        <v>3.9748000000000001</v>
      </c>
      <c r="AG75" s="210">
        <f t="shared" si="16"/>
        <v>3.8182</v>
      </c>
      <c r="AH75" s="210">
        <f t="shared" si="16"/>
        <v>3.5794999999999999</v>
      </c>
      <c r="AI75" s="210">
        <f t="shared" si="16"/>
        <v>3.5196000000000001</v>
      </c>
      <c r="AJ75" s="210">
        <f t="shared" si="16"/>
        <v>3.4426000000000001</v>
      </c>
      <c r="AK75" s="210">
        <f t="shared" si="16"/>
        <v>3.3332999999999999</v>
      </c>
      <c r="AL75" s="210">
        <f t="shared" si="16"/>
        <v>3.15</v>
      </c>
      <c r="AM75" s="210">
        <f t="shared" si="16"/>
        <v>2.8635999999999999</v>
      </c>
      <c r="AN75" s="210">
        <f t="shared" si="16"/>
        <v>2.5926</v>
      </c>
      <c r="AO75" s="210">
        <f t="shared" si="16"/>
        <v>2.52</v>
      </c>
      <c r="AP75" s="210">
        <f t="shared" si="16"/>
        <v>2.5714000000000001</v>
      </c>
      <c r="AQ75" s="210">
        <f t="shared" si="16"/>
        <v>2.5819999999999999</v>
      </c>
      <c r="AR75" s="210">
        <f t="shared" si="16"/>
        <v>2.5506000000000002</v>
      </c>
      <c r="AS75" s="210">
        <f t="shared" si="16"/>
        <v>2.5455000000000001</v>
      </c>
      <c r="AT75" s="210">
        <f t="shared" si="16"/>
        <v>2.4901</v>
      </c>
      <c r="AU75" s="210">
        <f t="shared" si="16"/>
        <v>2.4466000000000001</v>
      </c>
      <c r="AV75" s="210">
        <f t="shared" si="17"/>
        <v>2.4091999999999998</v>
      </c>
      <c r="AW75" s="210">
        <f t="shared" si="17"/>
        <v>2.3420000000000001</v>
      </c>
      <c r="AX75" s="210">
        <f t="shared" si="17"/>
        <v>2.1913</v>
      </c>
      <c r="AY75" s="210">
        <f t="shared" si="17"/>
        <v>2.0421</v>
      </c>
      <c r="AZ75" s="210">
        <f t="shared" si="17"/>
        <v>1.9177999999999999</v>
      </c>
      <c r="BA75" s="210">
        <f t="shared" si="17"/>
        <v>1.8638999999999999</v>
      </c>
      <c r="BB75" s="210">
        <f t="shared" si="17"/>
        <v>1.8448</v>
      </c>
      <c r="BC75" s="210">
        <f t="shared" si="17"/>
        <v>1.8261000000000001</v>
      </c>
      <c r="BD75" s="210">
        <f t="shared" si="17"/>
        <v>1.8584000000000001</v>
      </c>
      <c r="BE75" s="210">
        <f t="shared" si="17"/>
        <v>1.8918999999999999</v>
      </c>
      <c r="BF75" s="210">
        <f t="shared" si="17"/>
        <v>1.9266000000000001</v>
      </c>
      <c r="BG75" s="210">
        <f t="shared" si="17"/>
        <v>1.9355</v>
      </c>
      <c r="BH75" s="210">
        <f t="shared" si="17"/>
        <v>1.9296</v>
      </c>
      <c r="BI75" s="210">
        <f t="shared" si="17"/>
        <v>1.9355</v>
      </c>
      <c r="BJ75" s="210">
        <f t="shared" si="17"/>
        <v>1.9384999999999999</v>
      </c>
      <c r="BK75" s="210">
        <f t="shared" si="17"/>
        <v>1.9474</v>
      </c>
      <c r="BL75" s="210">
        <f t="shared" si="18"/>
        <v>1.9474</v>
      </c>
      <c r="BM75" s="210">
        <f t="shared" si="18"/>
        <v>1.9443999999999999</v>
      </c>
      <c r="BN75" s="210">
        <f t="shared" si="18"/>
        <v>1.8976</v>
      </c>
      <c r="BO75" s="210">
        <f t="shared" si="18"/>
        <v>1.8421000000000001</v>
      </c>
      <c r="BP75" s="210">
        <f t="shared" si="18"/>
        <v>1.7871999999999999</v>
      </c>
      <c r="BQ75" s="210">
        <f t="shared" si="18"/>
        <v>1.7573000000000001</v>
      </c>
      <c r="BR75" s="210">
        <f t="shared" si="18"/>
        <v>1.75</v>
      </c>
      <c r="BS75" s="210">
        <f t="shared" si="18"/>
        <v>1.7165999999999999</v>
      </c>
      <c r="BT75" s="210">
        <f t="shared" si="18"/>
        <v>1.6733</v>
      </c>
      <c r="BU75" s="210">
        <f t="shared" si="18"/>
        <v>1.6449</v>
      </c>
      <c r="BV75" s="210">
        <f t="shared" si="18"/>
        <v>1.6194999999999999</v>
      </c>
      <c r="BW75" s="210">
        <f t="shared" si="18"/>
        <v>1.5889</v>
      </c>
      <c r="BX75" s="210">
        <f t="shared" si="19"/>
        <v>1.5632999999999999</v>
      </c>
      <c r="BY75" s="210">
        <f t="shared" si="19"/>
        <v>1.5089999999999999</v>
      </c>
      <c r="BZ75" s="210">
        <f t="shared" si="19"/>
        <v>1.427</v>
      </c>
      <c r="CA75" s="210">
        <f t="shared" si="19"/>
        <v>1.3519000000000001</v>
      </c>
      <c r="CB75" s="210">
        <f t="shared" si="19"/>
        <v>1.3208</v>
      </c>
      <c r="CC75" s="210">
        <f t="shared" si="19"/>
        <v>1.26</v>
      </c>
      <c r="CD75" s="210">
        <f t="shared" si="19"/>
        <v>1.0956999999999999</v>
      </c>
      <c r="CE75" s="210">
        <f t="shared" si="11"/>
        <v>1</v>
      </c>
    </row>
    <row r="76" spans="1:83" x14ac:dyDescent="0.6">
      <c r="A76" s="205">
        <v>4</v>
      </c>
      <c r="B76" s="206" t="s">
        <v>206</v>
      </c>
      <c r="C76" s="7"/>
      <c r="D76" s="1">
        <v>45</v>
      </c>
      <c r="E76" s="207">
        <v>45</v>
      </c>
      <c r="F76" s="209">
        <f t="shared" si="15"/>
        <v>0</v>
      </c>
      <c r="G76" s="209">
        <f t="shared" si="15"/>
        <v>0</v>
      </c>
      <c r="H76" s="209">
        <f t="shared" si="15"/>
        <v>0</v>
      </c>
      <c r="I76" s="209">
        <f t="shared" si="15"/>
        <v>5.3224</v>
      </c>
      <c r="J76" s="210">
        <f t="shared" si="15"/>
        <v>5.4561000000000002</v>
      </c>
      <c r="K76" s="210">
        <f t="shared" si="15"/>
        <v>4.6241000000000003</v>
      </c>
      <c r="L76" s="210">
        <f t="shared" si="15"/>
        <v>4.4965999999999999</v>
      </c>
      <c r="M76" s="210">
        <f t="shared" si="15"/>
        <v>4.6241000000000003</v>
      </c>
      <c r="N76" s="210">
        <f t="shared" si="15"/>
        <v>4.7076000000000002</v>
      </c>
      <c r="O76" s="210">
        <f t="shared" si="15"/>
        <v>4.6241000000000003</v>
      </c>
      <c r="P76" s="210">
        <f t="shared" si="13"/>
        <v>4.5278</v>
      </c>
      <c r="Q76" s="210">
        <f t="shared" si="13"/>
        <v>4.4504999999999999</v>
      </c>
      <c r="R76" s="210">
        <f t="shared" si="13"/>
        <v>4.4810999999999996</v>
      </c>
      <c r="S76" s="210">
        <f t="shared" si="13"/>
        <v>4.4965999999999999</v>
      </c>
      <c r="T76" s="210">
        <f t="shared" si="13"/>
        <v>4.4504999999999999</v>
      </c>
      <c r="U76" s="210">
        <f t="shared" si="13"/>
        <v>4.3906000000000001</v>
      </c>
      <c r="V76" s="210">
        <f t="shared" si="13"/>
        <v>4.3757999999999999</v>
      </c>
      <c r="W76" s="210">
        <f t="shared" si="13"/>
        <v>4.3467000000000002</v>
      </c>
      <c r="X76" s="210">
        <f t="shared" si="13"/>
        <v>4.2754000000000003</v>
      </c>
      <c r="Y76" s="210">
        <f t="shared" si="13"/>
        <v>4.1661000000000001</v>
      </c>
      <c r="Z76" s="210">
        <f t="shared" si="13"/>
        <v>4.1135999999999999</v>
      </c>
      <c r="AA76" s="210">
        <f t="shared" si="13"/>
        <v>4.1661000000000001</v>
      </c>
      <c r="AB76" s="210">
        <f t="shared" si="13"/>
        <v>4.1661000000000001</v>
      </c>
      <c r="AC76" s="210">
        <f t="shared" si="13"/>
        <v>4.1006</v>
      </c>
      <c r="AD76" s="210">
        <f t="shared" si="13"/>
        <v>3.9041999999999999</v>
      </c>
      <c r="AE76" s="210">
        <f t="shared" si="13"/>
        <v>3.7578999999999998</v>
      </c>
      <c r="AF76" s="210">
        <f t="shared" si="16"/>
        <v>3.6425000000000001</v>
      </c>
      <c r="AG76" s="210">
        <f t="shared" si="16"/>
        <v>3.4316</v>
      </c>
      <c r="AH76" s="210">
        <f t="shared" si="16"/>
        <v>3.0185</v>
      </c>
      <c r="AI76" s="210">
        <f t="shared" si="16"/>
        <v>2.8914</v>
      </c>
      <c r="AJ76" s="210">
        <f t="shared" si="16"/>
        <v>2.7863000000000002</v>
      </c>
      <c r="AK76" s="210">
        <f t="shared" si="16"/>
        <v>2.7109999999999999</v>
      </c>
      <c r="AL76" s="210">
        <f t="shared" si="16"/>
        <v>2.6776</v>
      </c>
      <c r="AM76" s="210">
        <f t="shared" si="16"/>
        <v>2.5821999999999998</v>
      </c>
      <c r="AN76" s="210">
        <f t="shared" si="16"/>
        <v>2.4238</v>
      </c>
      <c r="AO76" s="210">
        <f t="shared" si="16"/>
        <v>2.2717999999999998</v>
      </c>
      <c r="AP76" s="210">
        <f t="shared" si="16"/>
        <v>2.1377000000000002</v>
      </c>
      <c r="AQ76" s="210">
        <f t="shared" si="16"/>
        <v>2.0998000000000001</v>
      </c>
      <c r="AR76" s="210">
        <f t="shared" si="16"/>
        <v>2.0407000000000002</v>
      </c>
      <c r="AS76" s="210">
        <f t="shared" si="16"/>
        <v>1.9968999999999999</v>
      </c>
      <c r="AT76" s="210">
        <f t="shared" si="16"/>
        <v>2.0123000000000002</v>
      </c>
      <c r="AU76" s="210">
        <f t="shared" si="16"/>
        <v>2.06</v>
      </c>
      <c r="AV76" s="210">
        <f t="shared" si="17"/>
        <v>2.0312000000000001</v>
      </c>
      <c r="AW76" s="210">
        <f t="shared" si="17"/>
        <v>1.9787999999999999</v>
      </c>
      <c r="AX76" s="210">
        <f t="shared" si="17"/>
        <v>1.9492</v>
      </c>
      <c r="AY76" s="210">
        <f t="shared" si="17"/>
        <v>1.9064000000000001</v>
      </c>
      <c r="AZ76" s="210">
        <f t="shared" si="17"/>
        <v>1.879</v>
      </c>
      <c r="BA76" s="210">
        <f t="shared" si="17"/>
        <v>1.879</v>
      </c>
      <c r="BB76" s="210">
        <f t="shared" si="17"/>
        <v>1.8735999999999999</v>
      </c>
      <c r="BC76" s="210">
        <f t="shared" si="17"/>
        <v>1.8391999999999999</v>
      </c>
      <c r="BD76" s="210">
        <f t="shared" si="17"/>
        <v>1.8709</v>
      </c>
      <c r="BE76" s="210">
        <f t="shared" si="17"/>
        <v>1.8495999999999999</v>
      </c>
      <c r="BF76" s="210">
        <f t="shared" si="17"/>
        <v>1.8495999999999999</v>
      </c>
      <c r="BG76" s="210">
        <f t="shared" si="17"/>
        <v>1.879</v>
      </c>
      <c r="BH76" s="210">
        <f t="shared" si="17"/>
        <v>1.8444</v>
      </c>
      <c r="BI76" s="210">
        <f t="shared" si="17"/>
        <v>1.7863</v>
      </c>
      <c r="BJ76" s="210">
        <f t="shared" si="17"/>
        <v>1.7961</v>
      </c>
      <c r="BK76" s="210">
        <f t="shared" si="17"/>
        <v>1.7693000000000001</v>
      </c>
      <c r="BL76" s="210">
        <f t="shared" si="18"/>
        <v>1.7456</v>
      </c>
      <c r="BM76" s="210">
        <f t="shared" si="18"/>
        <v>1.6803999999999999</v>
      </c>
      <c r="BN76" s="210">
        <f t="shared" si="18"/>
        <v>1.5961000000000001</v>
      </c>
      <c r="BO76" s="210">
        <f t="shared" si="18"/>
        <v>1.5768</v>
      </c>
      <c r="BP76" s="210">
        <f t="shared" si="18"/>
        <v>1.5005999999999999</v>
      </c>
      <c r="BQ76" s="210">
        <f t="shared" si="18"/>
        <v>1.5524</v>
      </c>
      <c r="BR76" s="210">
        <f t="shared" si="18"/>
        <v>1.5396000000000001</v>
      </c>
      <c r="BS76" s="210">
        <f t="shared" si="18"/>
        <v>1.4684999999999999</v>
      </c>
      <c r="BT76" s="210">
        <f t="shared" si="18"/>
        <v>1.4489000000000001</v>
      </c>
      <c r="BU76" s="210">
        <f t="shared" si="18"/>
        <v>1.4473</v>
      </c>
      <c r="BV76" s="210">
        <f t="shared" si="18"/>
        <v>1.4570000000000001</v>
      </c>
      <c r="BW76" s="210">
        <f t="shared" si="18"/>
        <v>1.4767999999999999</v>
      </c>
      <c r="BX76" s="210">
        <f t="shared" si="19"/>
        <v>1.4971000000000001</v>
      </c>
      <c r="BY76" s="210">
        <f t="shared" si="19"/>
        <v>1.4601999999999999</v>
      </c>
      <c r="BZ76" s="210">
        <f t="shared" si="19"/>
        <v>1.4267000000000001</v>
      </c>
      <c r="CA76" s="210">
        <f t="shared" si="19"/>
        <v>1.4097</v>
      </c>
      <c r="CB76" s="210">
        <f t="shared" si="19"/>
        <v>1.4158999999999999</v>
      </c>
      <c r="CC76" s="210">
        <f t="shared" si="19"/>
        <v>1.304</v>
      </c>
      <c r="CD76" s="210">
        <f t="shared" si="19"/>
        <v>1.0116000000000001</v>
      </c>
      <c r="CE76" s="210">
        <f t="shared" si="11"/>
        <v>1</v>
      </c>
    </row>
    <row r="77" spans="1:83" x14ac:dyDescent="0.6">
      <c r="A77" s="205">
        <v>4</v>
      </c>
      <c r="B77" s="206" t="s">
        <v>207</v>
      </c>
      <c r="C77" s="7"/>
      <c r="D77" s="1">
        <v>45</v>
      </c>
      <c r="E77" s="207">
        <v>45</v>
      </c>
      <c r="F77" s="209">
        <f t="shared" si="15"/>
        <v>0</v>
      </c>
      <c r="G77" s="209">
        <f t="shared" si="15"/>
        <v>0</v>
      </c>
      <c r="H77" s="209">
        <f t="shared" si="15"/>
        <v>0</v>
      </c>
      <c r="I77" s="209">
        <f t="shared" si="15"/>
        <v>5.3224</v>
      </c>
      <c r="J77" s="210">
        <f t="shared" si="15"/>
        <v>5.4561000000000002</v>
      </c>
      <c r="K77" s="210">
        <f t="shared" si="15"/>
        <v>4.6241000000000003</v>
      </c>
      <c r="L77" s="210">
        <f t="shared" si="15"/>
        <v>4.4965999999999999</v>
      </c>
      <c r="M77" s="210">
        <f t="shared" si="15"/>
        <v>4.6241000000000003</v>
      </c>
      <c r="N77" s="210">
        <f t="shared" si="15"/>
        <v>4.7076000000000002</v>
      </c>
      <c r="O77" s="210">
        <f t="shared" si="15"/>
        <v>4.6241000000000003</v>
      </c>
      <c r="P77" s="210">
        <f t="shared" si="15"/>
        <v>4.5278</v>
      </c>
      <c r="Q77" s="210">
        <f t="shared" si="15"/>
        <v>4.4504999999999999</v>
      </c>
      <c r="R77" s="210">
        <f t="shared" si="15"/>
        <v>4.4810999999999996</v>
      </c>
      <c r="S77" s="210">
        <f t="shared" si="15"/>
        <v>4.4965999999999999</v>
      </c>
      <c r="T77" s="210">
        <f t="shared" si="15"/>
        <v>4.4504999999999999</v>
      </c>
      <c r="U77" s="210">
        <f t="shared" si="15"/>
        <v>4.3906000000000001</v>
      </c>
      <c r="V77" s="210">
        <f t="shared" ref="V77:AK88" si="20">VLOOKUP($A77,$A$11:$CE$14,V$44)</f>
        <v>4.3757999999999999</v>
      </c>
      <c r="W77" s="210">
        <f t="shared" si="20"/>
        <v>4.3467000000000002</v>
      </c>
      <c r="X77" s="210">
        <f t="shared" si="20"/>
        <v>4.2754000000000003</v>
      </c>
      <c r="Y77" s="210">
        <f t="shared" si="20"/>
        <v>4.1661000000000001</v>
      </c>
      <c r="Z77" s="210">
        <f t="shared" si="20"/>
        <v>4.1135999999999999</v>
      </c>
      <c r="AA77" s="210">
        <f t="shared" si="20"/>
        <v>4.1661000000000001</v>
      </c>
      <c r="AB77" s="210">
        <f t="shared" si="20"/>
        <v>4.1661000000000001</v>
      </c>
      <c r="AC77" s="210">
        <f t="shared" si="20"/>
        <v>4.1006</v>
      </c>
      <c r="AD77" s="210">
        <f t="shared" si="20"/>
        <v>3.9041999999999999</v>
      </c>
      <c r="AE77" s="210">
        <f t="shared" si="20"/>
        <v>3.7578999999999998</v>
      </c>
      <c r="AF77" s="210">
        <f t="shared" si="20"/>
        <v>3.6425000000000001</v>
      </c>
      <c r="AG77" s="210">
        <f t="shared" si="20"/>
        <v>3.4316</v>
      </c>
      <c r="AH77" s="210">
        <f t="shared" si="20"/>
        <v>3.0185</v>
      </c>
      <c r="AI77" s="210">
        <f t="shared" si="20"/>
        <v>2.8914</v>
      </c>
      <c r="AJ77" s="210">
        <f t="shared" si="16"/>
        <v>2.7863000000000002</v>
      </c>
      <c r="AK77" s="210">
        <f t="shared" si="16"/>
        <v>2.7109999999999999</v>
      </c>
      <c r="AL77" s="210">
        <f t="shared" si="16"/>
        <v>2.6776</v>
      </c>
      <c r="AM77" s="210">
        <f t="shared" si="16"/>
        <v>2.5821999999999998</v>
      </c>
      <c r="AN77" s="210">
        <f t="shared" si="16"/>
        <v>2.4238</v>
      </c>
      <c r="AO77" s="210">
        <f t="shared" si="16"/>
        <v>2.2717999999999998</v>
      </c>
      <c r="AP77" s="210">
        <f t="shared" si="16"/>
        <v>2.1377000000000002</v>
      </c>
      <c r="AQ77" s="210">
        <f t="shared" si="16"/>
        <v>2.0998000000000001</v>
      </c>
      <c r="AR77" s="210">
        <f t="shared" si="16"/>
        <v>2.0407000000000002</v>
      </c>
      <c r="AS77" s="210">
        <f t="shared" si="16"/>
        <v>1.9968999999999999</v>
      </c>
      <c r="AT77" s="210">
        <f t="shared" si="16"/>
        <v>2.0123000000000002</v>
      </c>
      <c r="AU77" s="210">
        <f t="shared" si="16"/>
        <v>2.06</v>
      </c>
      <c r="AV77" s="210">
        <f t="shared" si="17"/>
        <v>2.0312000000000001</v>
      </c>
      <c r="AW77" s="210">
        <f t="shared" si="17"/>
        <v>1.9787999999999999</v>
      </c>
      <c r="AX77" s="210">
        <f t="shared" si="17"/>
        <v>1.9492</v>
      </c>
      <c r="AY77" s="210">
        <f t="shared" si="17"/>
        <v>1.9064000000000001</v>
      </c>
      <c r="AZ77" s="210">
        <f t="shared" si="17"/>
        <v>1.879</v>
      </c>
      <c r="BA77" s="210">
        <f t="shared" si="17"/>
        <v>1.879</v>
      </c>
      <c r="BB77" s="210">
        <f t="shared" si="17"/>
        <v>1.8735999999999999</v>
      </c>
      <c r="BC77" s="210">
        <f t="shared" si="17"/>
        <v>1.8391999999999999</v>
      </c>
      <c r="BD77" s="210">
        <f t="shared" si="17"/>
        <v>1.8709</v>
      </c>
      <c r="BE77" s="210">
        <f t="shared" si="17"/>
        <v>1.8495999999999999</v>
      </c>
      <c r="BF77" s="210">
        <f t="shared" si="17"/>
        <v>1.8495999999999999</v>
      </c>
      <c r="BG77" s="210">
        <f t="shared" si="17"/>
        <v>1.879</v>
      </c>
      <c r="BH77" s="210">
        <f t="shared" si="17"/>
        <v>1.8444</v>
      </c>
      <c r="BI77" s="210">
        <f t="shared" si="17"/>
        <v>1.7863</v>
      </c>
      <c r="BJ77" s="210">
        <f t="shared" si="17"/>
        <v>1.7961</v>
      </c>
      <c r="BK77" s="210">
        <f t="shared" ref="BK77:BM77" si="21">VLOOKUP($A77,$A$11:$CE$14,BK$44)</f>
        <v>1.7693000000000001</v>
      </c>
      <c r="BL77" s="210">
        <f t="shared" si="21"/>
        <v>1.7456</v>
      </c>
      <c r="BM77" s="210">
        <f t="shared" si="21"/>
        <v>1.6803999999999999</v>
      </c>
      <c r="BN77" s="210">
        <f t="shared" si="18"/>
        <v>1.5961000000000001</v>
      </c>
      <c r="BO77" s="210">
        <f t="shared" si="18"/>
        <v>1.5768</v>
      </c>
      <c r="BP77" s="210">
        <f t="shared" si="18"/>
        <v>1.5005999999999999</v>
      </c>
      <c r="BQ77" s="210">
        <f t="shared" si="18"/>
        <v>1.5524</v>
      </c>
      <c r="BR77" s="210">
        <f t="shared" si="18"/>
        <v>1.5396000000000001</v>
      </c>
      <c r="BS77" s="210">
        <f t="shared" si="18"/>
        <v>1.4684999999999999</v>
      </c>
      <c r="BT77" s="210">
        <f t="shared" si="18"/>
        <v>1.4489000000000001</v>
      </c>
      <c r="BU77" s="210">
        <f t="shared" si="18"/>
        <v>1.4473</v>
      </c>
      <c r="BV77" s="210">
        <f t="shared" si="18"/>
        <v>1.4570000000000001</v>
      </c>
      <c r="BW77" s="210">
        <f t="shared" si="18"/>
        <v>1.4767999999999999</v>
      </c>
      <c r="BX77" s="210">
        <f t="shared" si="19"/>
        <v>1.4971000000000001</v>
      </c>
      <c r="BY77" s="210">
        <f t="shared" si="19"/>
        <v>1.4601999999999999</v>
      </c>
      <c r="BZ77" s="210">
        <f t="shared" si="19"/>
        <v>1.4267000000000001</v>
      </c>
      <c r="CA77" s="210">
        <f t="shared" si="19"/>
        <v>1.4097</v>
      </c>
      <c r="CB77" s="210">
        <f t="shared" si="19"/>
        <v>1.4158999999999999</v>
      </c>
      <c r="CC77" s="210">
        <f t="shared" si="19"/>
        <v>1.304</v>
      </c>
      <c r="CD77" s="210">
        <f t="shared" si="19"/>
        <v>1.0116000000000001</v>
      </c>
      <c r="CE77" s="210">
        <f t="shared" si="11"/>
        <v>1</v>
      </c>
    </row>
    <row r="78" spans="1:83" x14ac:dyDescent="0.6">
      <c r="A78" s="205">
        <v>4</v>
      </c>
      <c r="B78" s="206" t="s">
        <v>208</v>
      </c>
      <c r="C78" s="7"/>
      <c r="D78" s="1">
        <v>45</v>
      </c>
      <c r="E78" s="207">
        <v>45</v>
      </c>
      <c r="F78" s="209">
        <f t="shared" ref="F78:U88" si="22">VLOOKUP($A78,$A$11:$CE$14,F$44)</f>
        <v>0</v>
      </c>
      <c r="G78" s="209">
        <f t="shared" si="22"/>
        <v>0</v>
      </c>
      <c r="H78" s="209">
        <f t="shared" si="22"/>
        <v>0</v>
      </c>
      <c r="I78" s="209">
        <f t="shared" si="22"/>
        <v>5.3224</v>
      </c>
      <c r="J78" s="210">
        <f t="shared" si="22"/>
        <v>5.4561000000000002</v>
      </c>
      <c r="K78" s="210">
        <f t="shared" si="22"/>
        <v>4.6241000000000003</v>
      </c>
      <c r="L78" s="210">
        <f t="shared" si="22"/>
        <v>4.4965999999999999</v>
      </c>
      <c r="M78" s="210">
        <f t="shared" si="22"/>
        <v>4.6241000000000003</v>
      </c>
      <c r="N78" s="210">
        <f t="shared" si="22"/>
        <v>4.7076000000000002</v>
      </c>
      <c r="O78" s="210">
        <f t="shared" si="22"/>
        <v>4.6241000000000003</v>
      </c>
      <c r="P78" s="210">
        <f t="shared" si="22"/>
        <v>4.5278</v>
      </c>
      <c r="Q78" s="210">
        <f t="shared" si="22"/>
        <v>4.4504999999999999</v>
      </c>
      <c r="R78" s="210">
        <f t="shared" si="22"/>
        <v>4.4810999999999996</v>
      </c>
      <c r="S78" s="210">
        <f t="shared" si="22"/>
        <v>4.4965999999999999</v>
      </c>
      <c r="T78" s="210">
        <f t="shared" si="22"/>
        <v>4.4504999999999999</v>
      </c>
      <c r="U78" s="210">
        <f t="shared" si="22"/>
        <v>4.3906000000000001</v>
      </c>
      <c r="V78" s="210">
        <f t="shared" si="20"/>
        <v>4.3757999999999999</v>
      </c>
      <c r="W78" s="210">
        <f t="shared" si="20"/>
        <v>4.3467000000000002</v>
      </c>
      <c r="X78" s="210">
        <f t="shared" si="20"/>
        <v>4.2754000000000003</v>
      </c>
      <c r="Y78" s="210">
        <f t="shared" si="20"/>
        <v>4.1661000000000001</v>
      </c>
      <c r="Z78" s="210">
        <f t="shared" si="20"/>
        <v>4.1135999999999999</v>
      </c>
      <c r="AA78" s="210">
        <f t="shared" si="20"/>
        <v>4.1661000000000001</v>
      </c>
      <c r="AB78" s="210">
        <f t="shared" si="20"/>
        <v>4.1661000000000001</v>
      </c>
      <c r="AC78" s="210">
        <f t="shared" si="20"/>
        <v>4.1006</v>
      </c>
      <c r="AD78" s="210">
        <f t="shared" si="20"/>
        <v>3.9041999999999999</v>
      </c>
      <c r="AE78" s="210">
        <f t="shared" si="20"/>
        <v>3.7578999999999998</v>
      </c>
      <c r="AF78" s="210">
        <f t="shared" si="20"/>
        <v>3.6425000000000001</v>
      </c>
      <c r="AG78" s="210">
        <f t="shared" si="20"/>
        <v>3.4316</v>
      </c>
      <c r="AH78" s="210">
        <f t="shared" si="20"/>
        <v>3.0185</v>
      </c>
      <c r="AI78" s="210">
        <f t="shared" si="20"/>
        <v>2.8914</v>
      </c>
      <c r="AJ78" s="210">
        <f t="shared" si="20"/>
        <v>2.7863000000000002</v>
      </c>
      <c r="AK78" s="210">
        <f t="shared" si="20"/>
        <v>2.7109999999999999</v>
      </c>
      <c r="AL78" s="210">
        <f t="shared" ref="AL78:BA88" si="23">VLOOKUP($A78,$A$11:$CE$14,AL$44)</f>
        <v>2.6776</v>
      </c>
      <c r="AM78" s="210">
        <f t="shared" si="23"/>
        <v>2.5821999999999998</v>
      </c>
      <c r="AN78" s="210">
        <f t="shared" si="23"/>
        <v>2.4238</v>
      </c>
      <c r="AO78" s="210">
        <f t="shared" si="23"/>
        <v>2.2717999999999998</v>
      </c>
      <c r="AP78" s="210">
        <f t="shared" si="23"/>
        <v>2.1377000000000002</v>
      </c>
      <c r="AQ78" s="210">
        <f t="shared" si="23"/>
        <v>2.0998000000000001</v>
      </c>
      <c r="AR78" s="210">
        <f t="shared" si="23"/>
        <v>2.0407000000000002</v>
      </c>
      <c r="AS78" s="210">
        <f t="shared" si="23"/>
        <v>1.9968999999999999</v>
      </c>
      <c r="AT78" s="210">
        <f t="shared" si="23"/>
        <v>2.0123000000000002</v>
      </c>
      <c r="AU78" s="210">
        <f t="shared" si="23"/>
        <v>2.06</v>
      </c>
      <c r="AV78" s="210">
        <f t="shared" si="23"/>
        <v>2.0312000000000001</v>
      </c>
      <c r="AW78" s="210">
        <f t="shared" si="23"/>
        <v>1.9787999999999999</v>
      </c>
      <c r="AX78" s="210">
        <f t="shared" si="23"/>
        <v>1.9492</v>
      </c>
      <c r="AY78" s="210">
        <f t="shared" si="23"/>
        <v>1.9064000000000001</v>
      </c>
      <c r="AZ78" s="210">
        <f t="shared" si="23"/>
        <v>1.879</v>
      </c>
      <c r="BA78" s="210">
        <f t="shared" si="23"/>
        <v>1.879</v>
      </c>
      <c r="BB78" s="210">
        <f t="shared" ref="BB78:BQ88" si="24">VLOOKUP($A78,$A$11:$CE$14,BB$44)</f>
        <v>1.8735999999999999</v>
      </c>
      <c r="BC78" s="210">
        <f t="shared" si="24"/>
        <v>1.8391999999999999</v>
      </c>
      <c r="BD78" s="210">
        <f t="shared" si="24"/>
        <v>1.8709</v>
      </c>
      <c r="BE78" s="210">
        <f t="shared" si="24"/>
        <v>1.8495999999999999</v>
      </c>
      <c r="BF78" s="210">
        <f t="shared" si="24"/>
        <v>1.8495999999999999</v>
      </c>
      <c r="BG78" s="210">
        <f t="shared" si="24"/>
        <v>1.879</v>
      </c>
      <c r="BH78" s="210">
        <f t="shared" si="24"/>
        <v>1.8444</v>
      </c>
      <c r="BI78" s="210">
        <f t="shared" si="24"/>
        <v>1.7863</v>
      </c>
      <c r="BJ78" s="210">
        <f t="shared" si="24"/>
        <v>1.7961</v>
      </c>
      <c r="BK78" s="210">
        <f t="shared" si="24"/>
        <v>1.7693000000000001</v>
      </c>
      <c r="BL78" s="210">
        <f t="shared" si="24"/>
        <v>1.7456</v>
      </c>
      <c r="BM78" s="210">
        <f t="shared" si="24"/>
        <v>1.6803999999999999</v>
      </c>
      <c r="BN78" s="210">
        <f t="shared" si="24"/>
        <v>1.5961000000000001</v>
      </c>
      <c r="BO78" s="210">
        <f t="shared" si="24"/>
        <v>1.5768</v>
      </c>
      <c r="BP78" s="210">
        <f t="shared" si="24"/>
        <v>1.5005999999999999</v>
      </c>
      <c r="BQ78" s="210">
        <f t="shared" si="24"/>
        <v>1.5524</v>
      </c>
      <c r="BR78" s="210">
        <f t="shared" ref="BN78:CC88" si="25">VLOOKUP($A78,$A$11:$CE$14,BR$44)</f>
        <v>1.5396000000000001</v>
      </c>
      <c r="BS78" s="210">
        <f t="shared" si="25"/>
        <v>1.4684999999999999</v>
      </c>
      <c r="BT78" s="210">
        <f t="shared" si="25"/>
        <v>1.4489000000000001</v>
      </c>
      <c r="BU78" s="210">
        <f t="shared" si="25"/>
        <v>1.4473</v>
      </c>
      <c r="BV78" s="210">
        <f t="shared" si="25"/>
        <v>1.4570000000000001</v>
      </c>
      <c r="BW78" s="210">
        <f t="shared" si="25"/>
        <v>1.4767999999999999</v>
      </c>
      <c r="BX78" s="210">
        <f t="shared" si="19"/>
        <v>1.4971000000000001</v>
      </c>
      <c r="BY78" s="210">
        <f t="shared" si="19"/>
        <v>1.4601999999999999</v>
      </c>
      <c r="BZ78" s="210">
        <f t="shared" si="19"/>
        <v>1.4267000000000001</v>
      </c>
      <c r="CA78" s="210">
        <f t="shared" si="19"/>
        <v>1.4097</v>
      </c>
      <c r="CB78" s="210">
        <f t="shared" si="19"/>
        <v>1.4158999999999999</v>
      </c>
      <c r="CC78" s="210">
        <f t="shared" si="19"/>
        <v>1.304</v>
      </c>
      <c r="CD78" s="210">
        <f t="shared" si="19"/>
        <v>1.0116000000000001</v>
      </c>
      <c r="CE78" s="210">
        <f t="shared" si="11"/>
        <v>1</v>
      </c>
    </row>
    <row r="79" spans="1:83" x14ac:dyDescent="0.6">
      <c r="A79" s="205">
        <v>4</v>
      </c>
      <c r="B79" s="206" t="s">
        <v>209</v>
      </c>
      <c r="C79" s="7"/>
      <c r="D79" s="1">
        <v>8</v>
      </c>
      <c r="E79" s="207">
        <v>16</v>
      </c>
      <c r="F79" s="209">
        <f t="shared" si="22"/>
        <v>0</v>
      </c>
      <c r="G79" s="209">
        <f t="shared" si="22"/>
        <v>0</v>
      </c>
      <c r="H79" s="209">
        <f t="shared" si="22"/>
        <v>0</v>
      </c>
      <c r="I79" s="209">
        <f t="shared" si="22"/>
        <v>5.3224</v>
      </c>
      <c r="J79" s="210">
        <f t="shared" si="22"/>
        <v>5.4561000000000002</v>
      </c>
      <c r="K79" s="210">
        <f t="shared" si="22"/>
        <v>4.6241000000000003</v>
      </c>
      <c r="L79" s="210">
        <f t="shared" si="22"/>
        <v>4.4965999999999999</v>
      </c>
      <c r="M79" s="210">
        <f t="shared" si="22"/>
        <v>4.6241000000000003</v>
      </c>
      <c r="N79" s="210">
        <f t="shared" si="22"/>
        <v>4.7076000000000002</v>
      </c>
      <c r="O79" s="210">
        <f t="shared" si="22"/>
        <v>4.6241000000000003</v>
      </c>
      <c r="P79" s="210">
        <f t="shared" si="22"/>
        <v>4.5278</v>
      </c>
      <c r="Q79" s="210">
        <f t="shared" si="22"/>
        <v>4.4504999999999999</v>
      </c>
      <c r="R79" s="210">
        <f t="shared" si="22"/>
        <v>4.4810999999999996</v>
      </c>
      <c r="S79" s="210">
        <f t="shared" si="22"/>
        <v>4.4965999999999999</v>
      </c>
      <c r="T79" s="210">
        <f t="shared" si="22"/>
        <v>4.4504999999999999</v>
      </c>
      <c r="U79" s="210">
        <f t="shared" si="22"/>
        <v>4.3906000000000001</v>
      </c>
      <c r="V79" s="210">
        <f t="shared" si="20"/>
        <v>4.3757999999999999</v>
      </c>
      <c r="W79" s="210">
        <f t="shared" si="20"/>
        <v>4.3467000000000002</v>
      </c>
      <c r="X79" s="210">
        <f t="shared" si="20"/>
        <v>4.2754000000000003</v>
      </c>
      <c r="Y79" s="210">
        <f t="shared" si="20"/>
        <v>4.1661000000000001</v>
      </c>
      <c r="Z79" s="210">
        <f t="shared" si="20"/>
        <v>4.1135999999999999</v>
      </c>
      <c r="AA79" s="210">
        <f t="shared" si="20"/>
        <v>4.1661000000000001</v>
      </c>
      <c r="AB79" s="210">
        <f t="shared" si="20"/>
        <v>4.1661000000000001</v>
      </c>
      <c r="AC79" s="210">
        <f t="shared" si="20"/>
        <v>4.1006</v>
      </c>
      <c r="AD79" s="210">
        <f t="shared" si="20"/>
        <v>3.9041999999999999</v>
      </c>
      <c r="AE79" s="210">
        <f t="shared" si="20"/>
        <v>3.7578999999999998</v>
      </c>
      <c r="AF79" s="210">
        <f t="shared" si="20"/>
        <v>3.6425000000000001</v>
      </c>
      <c r="AG79" s="210">
        <f t="shared" si="20"/>
        <v>3.4316</v>
      </c>
      <c r="AH79" s="210">
        <f t="shared" si="20"/>
        <v>3.0185</v>
      </c>
      <c r="AI79" s="210">
        <f t="shared" si="20"/>
        <v>2.8914</v>
      </c>
      <c r="AJ79" s="210">
        <f t="shared" si="20"/>
        <v>2.7863000000000002</v>
      </c>
      <c r="AK79" s="210">
        <f t="shared" si="20"/>
        <v>2.7109999999999999</v>
      </c>
      <c r="AL79" s="210">
        <f t="shared" si="23"/>
        <v>2.6776</v>
      </c>
      <c r="AM79" s="210">
        <f t="shared" si="23"/>
        <v>2.5821999999999998</v>
      </c>
      <c r="AN79" s="210">
        <f t="shared" si="23"/>
        <v>2.4238</v>
      </c>
      <c r="AO79" s="210">
        <f t="shared" si="23"/>
        <v>2.2717999999999998</v>
      </c>
      <c r="AP79" s="210">
        <f t="shared" si="23"/>
        <v>2.1377000000000002</v>
      </c>
      <c r="AQ79" s="210">
        <f t="shared" si="23"/>
        <v>2.0998000000000001</v>
      </c>
      <c r="AR79" s="210">
        <f t="shared" si="23"/>
        <v>2.0407000000000002</v>
      </c>
      <c r="AS79" s="210">
        <f t="shared" si="23"/>
        <v>1.9968999999999999</v>
      </c>
      <c r="AT79" s="210">
        <f t="shared" si="23"/>
        <v>2.0123000000000002</v>
      </c>
      <c r="AU79" s="210">
        <f t="shared" si="23"/>
        <v>2.06</v>
      </c>
      <c r="AV79" s="210">
        <f t="shared" si="23"/>
        <v>2.0312000000000001</v>
      </c>
      <c r="AW79" s="210">
        <f t="shared" si="23"/>
        <v>1.9787999999999999</v>
      </c>
      <c r="AX79" s="210">
        <f t="shared" si="23"/>
        <v>1.9492</v>
      </c>
      <c r="AY79" s="210">
        <f t="shared" si="23"/>
        <v>1.9064000000000001</v>
      </c>
      <c r="AZ79" s="210">
        <f t="shared" si="23"/>
        <v>1.879</v>
      </c>
      <c r="BA79" s="210">
        <f t="shared" si="23"/>
        <v>1.879</v>
      </c>
      <c r="BB79" s="210">
        <f t="shared" si="24"/>
        <v>1.8735999999999999</v>
      </c>
      <c r="BC79" s="210">
        <f t="shared" si="24"/>
        <v>1.8391999999999999</v>
      </c>
      <c r="BD79" s="210">
        <f t="shared" si="24"/>
        <v>1.8709</v>
      </c>
      <c r="BE79" s="210">
        <f t="shared" si="24"/>
        <v>1.8495999999999999</v>
      </c>
      <c r="BF79" s="210">
        <f t="shared" si="24"/>
        <v>1.8495999999999999</v>
      </c>
      <c r="BG79" s="210">
        <f t="shared" si="24"/>
        <v>1.879</v>
      </c>
      <c r="BH79" s="210">
        <f t="shared" si="24"/>
        <v>1.8444</v>
      </c>
      <c r="BI79" s="210">
        <f t="shared" si="24"/>
        <v>1.7863</v>
      </c>
      <c r="BJ79" s="210">
        <f t="shared" si="24"/>
        <v>1.7961</v>
      </c>
      <c r="BK79" s="210">
        <f t="shared" si="24"/>
        <v>1.7693000000000001</v>
      </c>
      <c r="BL79" s="210">
        <f t="shared" si="24"/>
        <v>1.7456</v>
      </c>
      <c r="BM79" s="210">
        <f t="shared" si="24"/>
        <v>1.6803999999999999</v>
      </c>
      <c r="BN79" s="210">
        <f t="shared" si="25"/>
        <v>1.5961000000000001</v>
      </c>
      <c r="BO79" s="210">
        <f t="shared" si="25"/>
        <v>1.5768</v>
      </c>
      <c r="BP79" s="210">
        <f t="shared" si="25"/>
        <v>1.5005999999999999</v>
      </c>
      <c r="BQ79" s="210">
        <f t="shared" si="25"/>
        <v>1.5524</v>
      </c>
      <c r="BR79" s="210">
        <f t="shared" si="25"/>
        <v>1.5396000000000001</v>
      </c>
      <c r="BS79" s="210">
        <f t="shared" si="25"/>
        <v>1.4684999999999999</v>
      </c>
      <c r="BT79" s="210">
        <f t="shared" si="25"/>
        <v>1.4489000000000001</v>
      </c>
      <c r="BU79" s="210">
        <f t="shared" si="25"/>
        <v>1.4473</v>
      </c>
      <c r="BV79" s="210">
        <f t="shared" si="25"/>
        <v>1.4570000000000001</v>
      </c>
      <c r="BW79" s="210">
        <f t="shared" si="25"/>
        <v>1.4767999999999999</v>
      </c>
      <c r="BX79" s="210">
        <f t="shared" si="25"/>
        <v>1.4971000000000001</v>
      </c>
      <c r="BY79" s="210">
        <f t="shared" si="25"/>
        <v>1.4601999999999999</v>
      </c>
      <c r="BZ79" s="210">
        <f t="shared" si="25"/>
        <v>1.4267000000000001</v>
      </c>
      <c r="CA79" s="210">
        <f t="shared" si="25"/>
        <v>1.4097</v>
      </c>
      <c r="CB79" s="210">
        <f t="shared" si="25"/>
        <v>1.4158999999999999</v>
      </c>
      <c r="CC79" s="210">
        <f t="shared" si="25"/>
        <v>1.304</v>
      </c>
      <c r="CD79" s="210">
        <f t="shared" ref="BX79:CD88" si="26">VLOOKUP($A79,$A$11:$CE$14,CD$44)</f>
        <v>1.0116000000000001</v>
      </c>
      <c r="CE79" s="210">
        <f t="shared" si="11"/>
        <v>1</v>
      </c>
    </row>
    <row r="80" spans="1:83" x14ac:dyDescent="0.6">
      <c r="A80" s="205">
        <v>4</v>
      </c>
      <c r="B80" s="206" t="s">
        <v>210</v>
      </c>
      <c r="C80" s="7"/>
      <c r="D80" s="1">
        <v>15</v>
      </c>
      <c r="E80" s="207">
        <v>25</v>
      </c>
      <c r="F80" s="209">
        <f t="shared" si="22"/>
        <v>0</v>
      </c>
      <c r="G80" s="209">
        <f t="shared" si="22"/>
        <v>0</v>
      </c>
      <c r="H80" s="209">
        <f t="shared" si="22"/>
        <v>0</v>
      </c>
      <c r="I80" s="209">
        <f t="shared" si="22"/>
        <v>5.3224</v>
      </c>
      <c r="J80" s="210">
        <f t="shared" si="22"/>
        <v>5.4561000000000002</v>
      </c>
      <c r="K80" s="210">
        <f t="shared" si="22"/>
        <v>4.6241000000000003</v>
      </c>
      <c r="L80" s="210">
        <f t="shared" si="22"/>
        <v>4.4965999999999999</v>
      </c>
      <c r="M80" s="210">
        <f t="shared" si="22"/>
        <v>4.6241000000000003</v>
      </c>
      <c r="N80" s="210">
        <f t="shared" si="22"/>
        <v>4.7076000000000002</v>
      </c>
      <c r="O80" s="210">
        <f t="shared" si="22"/>
        <v>4.6241000000000003</v>
      </c>
      <c r="P80" s="210">
        <f t="shared" si="22"/>
        <v>4.5278</v>
      </c>
      <c r="Q80" s="210">
        <f t="shared" si="22"/>
        <v>4.4504999999999999</v>
      </c>
      <c r="R80" s="210">
        <f t="shared" si="22"/>
        <v>4.4810999999999996</v>
      </c>
      <c r="S80" s="210">
        <f t="shared" si="22"/>
        <v>4.4965999999999999</v>
      </c>
      <c r="T80" s="210">
        <f t="shared" si="22"/>
        <v>4.4504999999999999</v>
      </c>
      <c r="U80" s="210">
        <f t="shared" si="22"/>
        <v>4.3906000000000001</v>
      </c>
      <c r="V80" s="210">
        <f t="shared" si="20"/>
        <v>4.3757999999999999</v>
      </c>
      <c r="W80" s="210">
        <f t="shared" si="20"/>
        <v>4.3467000000000002</v>
      </c>
      <c r="X80" s="210">
        <f t="shared" si="20"/>
        <v>4.2754000000000003</v>
      </c>
      <c r="Y80" s="210">
        <f t="shared" si="20"/>
        <v>4.1661000000000001</v>
      </c>
      <c r="Z80" s="210">
        <f t="shared" si="20"/>
        <v>4.1135999999999999</v>
      </c>
      <c r="AA80" s="210">
        <f t="shared" si="20"/>
        <v>4.1661000000000001</v>
      </c>
      <c r="AB80" s="210">
        <f t="shared" si="20"/>
        <v>4.1661000000000001</v>
      </c>
      <c r="AC80" s="210">
        <f t="shared" si="20"/>
        <v>4.1006</v>
      </c>
      <c r="AD80" s="210">
        <f t="shared" si="20"/>
        <v>3.9041999999999999</v>
      </c>
      <c r="AE80" s="210">
        <f t="shared" si="20"/>
        <v>3.7578999999999998</v>
      </c>
      <c r="AF80" s="210">
        <f t="shared" si="20"/>
        <v>3.6425000000000001</v>
      </c>
      <c r="AG80" s="210">
        <f t="shared" si="20"/>
        <v>3.4316</v>
      </c>
      <c r="AH80" s="210">
        <f t="shared" si="20"/>
        <v>3.0185</v>
      </c>
      <c r="AI80" s="210">
        <f t="shared" si="20"/>
        <v>2.8914</v>
      </c>
      <c r="AJ80" s="210">
        <f t="shared" si="20"/>
        <v>2.7863000000000002</v>
      </c>
      <c r="AK80" s="210">
        <f t="shared" si="20"/>
        <v>2.7109999999999999</v>
      </c>
      <c r="AL80" s="210">
        <f t="shared" si="23"/>
        <v>2.6776</v>
      </c>
      <c r="AM80" s="210">
        <f t="shared" si="23"/>
        <v>2.5821999999999998</v>
      </c>
      <c r="AN80" s="210">
        <f t="shared" si="23"/>
        <v>2.4238</v>
      </c>
      <c r="AO80" s="210">
        <f t="shared" si="23"/>
        <v>2.2717999999999998</v>
      </c>
      <c r="AP80" s="210">
        <f t="shared" si="23"/>
        <v>2.1377000000000002</v>
      </c>
      <c r="AQ80" s="210">
        <f t="shared" si="23"/>
        <v>2.0998000000000001</v>
      </c>
      <c r="AR80" s="210">
        <f t="shared" si="23"/>
        <v>2.0407000000000002</v>
      </c>
      <c r="AS80" s="210">
        <f t="shared" si="23"/>
        <v>1.9968999999999999</v>
      </c>
      <c r="AT80" s="210">
        <f t="shared" si="23"/>
        <v>2.0123000000000002</v>
      </c>
      <c r="AU80" s="210">
        <f t="shared" si="23"/>
        <v>2.06</v>
      </c>
      <c r="AV80" s="210">
        <f t="shared" si="23"/>
        <v>2.0312000000000001</v>
      </c>
      <c r="AW80" s="210">
        <f t="shared" si="23"/>
        <v>1.9787999999999999</v>
      </c>
      <c r="AX80" s="210">
        <f t="shared" si="23"/>
        <v>1.9492</v>
      </c>
      <c r="AY80" s="210">
        <f t="shared" si="23"/>
        <v>1.9064000000000001</v>
      </c>
      <c r="AZ80" s="210">
        <f t="shared" si="23"/>
        <v>1.879</v>
      </c>
      <c r="BA80" s="210">
        <f t="shared" si="23"/>
        <v>1.879</v>
      </c>
      <c r="BB80" s="210">
        <f t="shared" si="24"/>
        <v>1.8735999999999999</v>
      </c>
      <c r="BC80" s="210">
        <f t="shared" si="24"/>
        <v>1.8391999999999999</v>
      </c>
      <c r="BD80" s="210">
        <f t="shared" si="24"/>
        <v>1.8709</v>
      </c>
      <c r="BE80" s="210">
        <f t="shared" si="24"/>
        <v>1.8495999999999999</v>
      </c>
      <c r="BF80" s="210">
        <f t="shared" si="24"/>
        <v>1.8495999999999999</v>
      </c>
      <c r="BG80" s="210">
        <f t="shared" si="24"/>
        <v>1.879</v>
      </c>
      <c r="BH80" s="210">
        <f t="shared" si="24"/>
        <v>1.8444</v>
      </c>
      <c r="BI80" s="210">
        <f t="shared" si="24"/>
        <v>1.7863</v>
      </c>
      <c r="BJ80" s="210">
        <f t="shared" si="24"/>
        <v>1.7961</v>
      </c>
      <c r="BK80" s="210">
        <f t="shared" si="24"/>
        <v>1.7693000000000001</v>
      </c>
      <c r="BL80" s="210">
        <f t="shared" si="24"/>
        <v>1.7456</v>
      </c>
      <c r="BM80" s="210">
        <f t="shared" si="24"/>
        <v>1.6803999999999999</v>
      </c>
      <c r="BN80" s="210">
        <f t="shared" si="25"/>
        <v>1.5961000000000001</v>
      </c>
      <c r="BO80" s="210">
        <f t="shared" si="25"/>
        <v>1.5768</v>
      </c>
      <c r="BP80" s="210">
        <f t="shared" si="25"/>
        <v>1.5005999999999999</v>
      </c>
      <c r="BQ80" s="210">
        <f t="shared" si="25"/>
        <v>1.5524</v>
      </c>
      <c r="BR80" s="210">
        <f t="shared" si="25"/>
        <v>1.5396000000000001</v>
      </c>
      <c r="BS80" s="210">
        <f t="shared" si="25"/>
        <v>1.4684999999999999</v>
      </c>
      <c r="BT80" s="210">
        <f t="shared" si="25"/>
        <v>1.4489000000000001</v>
      </c>
      <c r="BU80" s="210">
        <f t="shared" si="25"/>
        <v>1.4473</v>
      </c>
      <c r="BV80" s="210">
        <f t="shared" si="25"/>
        <v>1.4570000000000001</v>
      </c>
      <c r="BW80" s="210">
        <f t="shared" si="25"/>
        <v>1.4767999999999999</v>
      </c>
      <c r="BX80" s="210">
        <f t="shared" si="25"/>
        <v>1.4971000000000001</v>
      </c>
      <c r="BY80" s="210">
        <f t="shared" si="25"/>
        <v>1.4601999999999999</v>
      </c>
      <c r="BZ80" s="210">
        <f t="shared" si="25"/>
        <v>1.4267000000000001</v>
      </c>
      <c r="CA80" s="210">
        <f t="shared" si="25"/>
        <v>1.4097</v>
      </c>
      <c r="CB80" s="210">
        <f t="shared" si="25"/>
        <v>1.4158999999999999</v>
      </c>
      <c r="CC80" s="210">
        <f t="shared" si="25"/>
        <v>1.304</v>
      </c>
      <c r="CD80" s="210">
        <f t="shared" si="26"/>
        <v>1.0116000000000001</v>
      </c>
      <c r="CE80" s="210">
        <f t="shared" si="11"/>
        <v>1</v>
      </c>
    </row>
    <row r="81" spans="1:83" x14ac:dyDescent="0.6">
      <c r="A81" s="205">
        <v>4</v>
      </c>
      <c r="B81" s="206" t="s">
        <v>211</v>
      </c>
      <c r="C81" s="7"/>
      <c r="D81" s="1">
        <v>45</v>
      </c>
      <c r="E81" s="207">
        <v>45</v>
      </c>
      <c r="F81" s="209">
        <f t="shared" si="22"/>
        <v>0</v>
      </c>
      <c r="G81" s="209">
        <f t="shared" si="22"/>
        <v>0</v>
      </c>
      <c r="H81" s="209">
        <f t="shared" si="22"/>
        <v>0</v>
      </c>
      <c r="I81" s="209">
        <f t="shared" si="22"/>
        <v>5.3224</v>
      </c>
      <c r="J81" s="210">
        <f t="shared" si="22"/>
        <v>5.4561000000000002</v>
      </c>
      <c r="K81" s="210">
        <f t="shared" si="22"/>
        <v>4.6241000000000003</v>
      </c>
      <c r="L81" s="210">
        <f t="shared" si="22"/>
        <v>4.4965999999999999</v>
      </c>
      <c r="M81" s="210">
        <f t="shared" si="22"/>
        <v>4.6241000000000003</v>
      </c>
      <c r="N81" s="210">
        <f t="shared" si="22"/>
        <v>4.7076000000000002</v>
      </c>
      <c r="O81" s="210">
        <f t="shared" si="22"/>
        <v>4.6241000000000003</v>
      </c>
      <c r="P81" s="210">
        <f t="shared" si="22"/>
        <v>4.5278</v>
      </c>
      <c r="Q81" s="210">
        <f t="shared" si="22"/>
        <v>4.4504999999999999</v>
      </c>
      <c r="R81" s="210">
        <f t="shared" si="22"/>
        <v>4.4810999999999996</v>
      </c>
      <c r="S81" s="210">
        <f t="shared" si="22"/>
        <v>4.4965999999999999</v>
      </c>
      <c r="T81" s="210">
        <f t="shared" si="22"/>
        <v>4.4504999999999999</v>
      </c>
      <c r="U81" s="210">
        <f t="shared" si="22"/>
        <v>4.3906000000000001</v>
      </c>
      <c r="V81" s="210">
        <f t="shared" si="20"/>
        <v>4.3757999999999999</v>
      </c>
      <c r="W81" s="210">
        <f t="shared" si="20"/>
        <v>4.3467000000000002</v>
      </c>
      <c r="X81" s="210">
        <f t="shared" si="20"/>
        <v>4.2754000000000003</v>
      </c>
      <c r="Y81" s="210">
        <f t="shared" si="20"/>
        <v>4.1661000000000001</v>
      </c>
      <c r="Z81" s="210">
        <f t="shared" si="20"/>
        <v>4.1135999999999999</v>
      </c>
      <c r="AA81" s="210">
        <f t="shared" si="20"/>
        <v>4.1661000000000001</v>
      </c>
      <c r="AB81" s="210">
        <f t="shared" si="20"/>
        <v>4.1661000000000001</v>
      </c>
      <c r="AC81" s="210">
        <f t="shared" si="20"/>
        <v>4.1006</v>
      </c>
      <c r="AD81" s="210">
        <f t="shared" si="20"/>
        <v>3.9041999999999999</v>
      </c>
      <c r="AE81" s="210">
        <f t="shared" si="20"/>
        <v>3.7578999999999998</v>
      </c>
      <c r="AF81" s="210">
        <f t="shared" si="20"/>
        <v>3.6425000000000001</v>
      </c>
      <c r="AG81" s="210">
        <f t="shared" si="20"/>
        <v>3.4316</v>
      </c>
      <c r="AH81" s="210">
        <f t="shared" si="20"/>
        <v>3.0185</v>
      </c>
      <c r="AI81" s="210">
        <f t="shared" si="20"/>
        <v>2.8914</v>
      </c>
      <c r="AJ81" s="210">
        <f t="shared" si="20"/>
        <v>2.7863000000000002</v>
      </c>
      <c r="AK81" s="210">
        <f t="shared" si="20"/>
        <v>2.7109999999999999</v>
      </c>
      <c r="AL81" s="210">
        <f t="shared" si="23"/>
        <v>2.6776</v>
      </c>
      <c r="AM81" s="210">
        <f t="shared" si="23"/>
        <v>2.5821999999999998</v>
      </c>
      <c r="AN81" s="210">
        <f t="shared" si="23"/>
        <v>2.4238</v>
      </c>
      <c r="AO81" s="210">
        <f t="shared" si="23"/>
        <v>2.2717999999999998</v>
      </c>
      <c r="AP81" s="210">
        <f t="shared" si="23"/>
        <v>2.1377000000000002</v>
      </c>
      <c r="AQ81" s="210">
        <f t="shared" si="23"/>
        <v>2.0998000000000001</v>
      </c>
      <c r="AR81" s="210">
        <f t="shared" si="23"/>
        <v>2.0407000000000002</v>
      </c>
      <c r="AS81" s="210">
        <f t="shared" si="23"/>
        <v>1.9968999999999999</v>
      </c>
      <c r="AT81" s="210">
        <f t="shared" si="23"/>
        <v>2.0123000000000002</v>
      </c>
      <c r="AU81" s="210">
        <f t="shared" si="23"/>
        <v>2.06</v>
      </c>
      <c r="AV81" s="210">
        <f t="shared" si="23"/>
        <v>2.0312000000000001</v>
      </c>
      <c r="AW81" s="210">
        <f t="shared" si="23"/>
        <v>1.9787999999999999</v>
      </c>
      <c r="AX81" s="210">
        <f t="shared" si="23"/>
        <v>1.9492</v>
      </c>
      <c r="AY81" s="210">
        <f t="shared" si="23"/>
        <v>1.9064000000000001</v>
      </c>
      <c r="AZ81" s="210">
        <f t="shared" si="23"/>
        <v>1.879</v>
      </c>
      <c r="BA81" s="210">
        <f t="shared" si="23"/>
        <v>1.879</v>
      </c>
      <c r="BB81" s="210">
        <f t="shared" si="24"/>
        <v>1.8735999999999999</v>
      </c>
      <c r="BC81" s="210">
        <f t="shared" si="24"/>
        <v>1.8391999999999999</v>
      </c>
      <c r="BD81" s="210">
        <f t="shared" si="24"/>
        <v>1.8709</v>
      </c>
      <c r="BE81" s="210">
        <f t="shared" si="24"/>
        <v>1.8495999999999999</v>
      </c>
      <c r="BF81" s="210">
        <f t="shared" si="24"/>
        <v>1.8495999999999999</v>
      </c>
      <c r="BG81" s="210">
        <f t="shared" si="24"/>
        <v>1.879</v>
      </c>
      <c r="BH81" s="210">
        <f t="shared" si="24"/>
        <v>1.8444</v>
      </c>
      <c r="BI81" s="210">
        <f t="shared" si="24"/>
        <v>1.7863</v>
      </c>
      <c r="BJ81" s="210">
        <f t="shared" si="24"/>
        <v>1.7961</v>
      </c>
      <c r="BK81" s="210">
        <f t="shared" si="24"/>
        <v>1.7693000000000001</v>
      </c>
      <c r="BL81" s="210">
        <f t="shared" si="24"/>
        <v>1.7456</v>
      </c>
      <c r="BM81" s="210">
        <f t="shared" si="24"/>
        <v>1.6803999999999999</v>
      </c>
      <c r="BN81" s="210">
        <f t="shared" si="25"/>
        <v>1.5961000000000001</v>
      </c>
      <c r="BO81" s="210">
        <f t="shared" si="25"/>
        <v>1.5768</v>
      </c>
      <c r="BP81" s="210">
        <f t="shared" si="25"/>
        <v>1.5005999999999999</v>
      </c>
      <c r="BQ81" s="210">
        <f t="shared" si="25"/>
        <v>1.5524</v>
      </c>
      <c r="BR81" s="210">
        <f t="shared" si="25"/>
        <v>1.5396000000000001</v>
      </c>
      <c r="BS81" s="210">
        <f t="shared" si="25"/>
        <v>1.4684999999999999</v>
      </c>
      <c r="BT81" s="210">
        <f t="shared" si="25"/>
        <v>1.4489000000000001</v>
      </c>
      <c r="BU81" s="210">
        <f t="shared" si="25"/>
        <v>1.4473</v>
      </c>
      <c r="BV81" s="210">
        <f t="shared" si="25"/>
        <v>1.4570000000000001</v>
      </c>
      <c r="BW81" s="210">
        <f t="shared" si="25"/>
        <v>1.4767999999999999</v>
      </c>
      <c r="BX81" s="210">
        <f t="shared" si="25"/>
        <v>1.4971000000000001</v>
      </c>
      <c r="BY81" s="210">
        <f t="shared" si="25"/>
        <v>1.4601999999999999</v>
      </c>
      <c r="BZ81" s="210">
        <f t="shared" si="25"/>
        <v>1.4267000000000001</v>
      </c>
      <c r="CA81" s="210">
        <f t="shared" si="25"/>
        <v>1.4097</v>
      </c>
      <c r="CB81" s="210">
        <f t="shared" si="25"/>
        <v>1.4158999999999999</v>
      </c>
      <c r="CC81" s="210">
        <f t="shared" si="25"/>
        <v>1.304</v>
      </c>
      <c r="CD81" s="210">
        <f t="shared" si="26"/>
        <v>1.0116000000000001</v>
      </c>
      <c r="CE81" s="210">
        <f t="shared" si="11"/>
        <v>1</v>
      </c>
    </row>
    <row r="82" spans="1:83" x14ac:dyDescent="0.6">
      <c r="A82" s="205">
        <v>4</v>
      </c>
      <c r="B82" s="206" t="s">
        <v>212</v>
      </c>
      <c r="C82" s="7"/>
      <c r="D82" s="1">
        <v>45</v>
      </c>
      <c r="E82" s="207">
        <v>45</v>
      </c>
      <c r="F82" s="209">
        <f t="shared" si="22"/>
        <v>0</v>
      </c>
      <c r="G82" s="209">
        <f t="shared" si="22"/>
        <v>0</v>
      </c>
      <c r="H82" s="209">
        <f t="shared" si="22"/>
        <v>0</v>
      </c>
      <c r="I82" s="209">
        <f t="shared" si="22"/>
        <v>5.3224</v>
      </c>
      <c r="J82" s="210">
        <f t="shared" si="22"/>
        <v>5.4561000000000002</v>
      </c>
      <c r="K82" s="210">
        <f t="shared" si="22"/>
        <v>4.6241000000000003</v>
      </c>
      <c r="L82" s="210">
        <f t="shared" si="22"/>
        <v>4.4965999999999999</v>
      </c>
      <c r="M82" s="210">
        <f t="shared" si="22"/>
        <v>4.6241000000000003</v>
      </c>
      <c r="N82" s="210">
        <f t="shared" si="22"/>
        <v>4.7076000000000002</v>
      </c>
      <c r="O82" s="210">
        <f t="shared" si="22"/>
        <v>4.6241000000000003</v>
      </c>
      <c r="P82" s="210">
        <f t="shared" si="22"/>
        <v>4.5278</v>
      </c>
      <c r="Q82" s="210">
        <f t="shared" si="22"/>
        <v>4.4504999999999999</v>
      </c>
      <c r="R82" s="210">
        <f t="shared" si="22"/>
        <v>4.4810999999999996</v>
      </c>
      <c r="S82" s="210">
        <f t="shared" si="22"/>
        <v>4.4965999999999999</v>
      </c>
      <c r="T82" s="210">
        <f t="shared" si="22"/>
        <v>4.4504999999999999</v>
      </c>
      <c r="U82" s="210">
        <f t="shared" si="22"/>
        <v>4.3906000000000001</v>
      </c>
      <c r="V82" s="210">
        <f t="shared" si="20"/>
        <v>4.3757999999999999</v>
      </c>
      <c r="W82" s="210">
        <f t="shared" si="20"/>
        <v>4.3467000000000002</v>
      </c>
      <c r="X82" s="210">
        <f t="shared" si="20"/>
        <v>4.2754000000000003</v>
      </c>
      <c r="Y82" s="210">
        <f t="shared" si="20"/>
        <v>4.1661000000000001</v>
      </c>
      <c r="Z82" s="210">
        <f t="shared" si="20"/>
        <v>4.1135999999999999</v>
      </c>
      <c r="AA82" s="210">
        <f t="shared" si="20"/>
        <v>4.1661000000000001</v>
      </c>
      <c r="AB82" s="210">
        <f t="shared" si="20"/>
        <v>4.1661000000000001</v>
      </c>
      <c r="AC82" s="210">
        <f t="shared" si="20"/>
        <v>4.1006</v>
      </c>
      <c r="AD82" s="210">
        <f t="shared" si="20"/>
        <v>3.9041999999999999</v>
      </c>
      <c r="AE82" s="210">
        <f t="shared" si="20"/>
        <v>3.7578999999999998</v>
      </c>
      <c r="AF82" s="210">
        <f t="shared" si="20"/>
        <v>3.6425000000000001</v>
      </c>
      <c r="AG82" s="210">
        <f t="shared" si="20"/>
        <v>3.4316</v>
      </c>
      <c r="AH82" s="210">
        <f t="shared" si="20"/>
        <v>3.0185</v>
      </c>
      <c r="AI82" s="210">
        <f t="shared" si="20"/>
        <v>2.8914</v>
      </c>
      <c r="AJ82" s="210">
        <f t="shared" si="20"/>
        <v>2.7863000000000002</v>
      </c>
      <c r="AK82" s="210">
        <f t="shared" si="20"/>
        <v>2.7109999999999999</v>
      </c>
      <c r="AL82" s="210">
        <f t="shared" si="23"/>
        <v>2.6776</v>
      </c>
      <c r="AM82" s="210">
        <f t="shared" si="23"/>
        <v>2.5821999999999998</v>
      </c>
      <c r="AN82" s="210">
        <f t="shared" si="23"/>
        <v>2.4238</v>
      </c>
      <c r="AO82" s="210">
        <f t="shared" si="23"/>
        <v>2.2717999999999998</v>
      </c>
      <c r="AP82" s="210">
        <f t="shared" si="23"/>
        <v>2.1377000000000002</v>
      </c>
      <c r="AQ82" s="210">
        <f t="shared" si="23"/>
        <v>2.0998000000000001</v>
      </c>
      <c r="AR82" s="210">
        <f t="shared" si="23"/>
        <v>2.0407000000000002</v>
      </c>
      <c r="AS82" s="210">
        <f t="shared" si="23"/>
        <v>1.9968999999999999</v>
      </c>
      <c r="AT82" s="210">
        <f t="shared" si="23"/>
        <v>2.0123000000000002</v>
      </c>
      <c r="AU82" s="210">
        <f t="shared" si="23"/>
        <v>2.06</v>
      </c>
      <c r="AV82" s="210">
        <f t="shared" si="23"/>
        <v>2.0312000000000001</v>
      </c>
      <c r="AW82" s="210">
        <f t="shared" si="23"/>
        <v>1.9787999999999999</v>
      </c>
      <c r="AX82" s="210">
        <f t="shared" si="23"/>
        <v>1.9492</v>
      </c>
      <c r="AY82" s="210">
        <f t="shared" si="23"/>
        <v>1.9064000000000001</v>
      </c>
      <c r="AZ82" s="210">
        <f t="shared" si="23"/>
        <v>1.879</v>
      </c>
      <c r="BA82" s="210">
        <f t="shared" si="23"/>
        <v>1.879</v>
      </c>
      <c r="BB82" s="210">
        <f t="shared" si="24"/>
        <v>1.8735999999999999</v>
      </c>
      <c r="BC82" s="210">
        <f t="shared" si="24"/>
        <v>1.8391999999999999</v>
      </c>
      <c r="BD82" s="210">
        <f t="shared" si="24"/>
        <v>1.8709</v>
      </c>
      <c r="BE82" s="210">
        <f t="shared" si="24"/>
        <v>1.8495999999999999</v>
      </c>
      <c r="BF82" s="210">
        <f t="shared" si="24"/>
        <v>1.8495999999999999</v>
      </c>
      <c r="BG82" s="210">
        <f t="shared" si="24"/>
        <v>1.879</v>
      </c>
      <c r="BH82" s="210">
        <f t="shared" si="24"/>
        <v>1.8444</v>
      </c>
      <c r="BI82" s="210">
        <f t="shared" si="24"/>
        <v>1.7863</v>
      </c>
      <c r="BJ82" s="210">
        <f t="shared" si="24"/>
        <v>1.7961</v>
      </c>
      <c r="BK82" s="210">
        <f t="shared" si="24"/>
        <v>1.7693000000000001</v>
      </c>
      <c r="BL82" s="210">
        <f t="shared" si="24"/>
        <v>1.7456</v>
      </c>
      <c r="BM82" s="210">
        <f t="shared" si="24"/>
        <v>1.6803999999999999</v>
      </c>
      <c r="BN82" s="210">
        <f t="shared" si="25"/>
        <v>1.5961000000000001</v>
      </c>
      <c r="BO82" s="210">
        <f t="shared" si="25"/>
        <v>1.5768</v>
      </c>
      <c r="BP82" s="210">
        <f t="shared" si="25"/>
        <v>1.5005999999999999</v>
      </c>
      <c r="BQ82" s="210">
        <f t="shared" si="25"/>
        <v>1.5524</v>
      </c>
      <c r="BR82" s="210">
        <f t="shared" si="25"/>
        <v>1.5396000000000001</v>
      </c>
      <c r="BS82" s="210">
        <f t="shared" si="25"/>
        <v>1.4684999999999999</v>
      </c>
      <c r="BT82" s="210">
        <f t="shared" si="25"/>
        <v>1.4489000000000001</v>
      </c>
      <c r="BU82" s="210">
        <f t="shared" si="25"/>
        <v>1.4473</v>
      </c>
      <c r="BV82" s="210">
        <f t="shared" si="25"/>
        <v>1.4570000000000001</v>
      </c>
      <c r="BW82" s="210">
        <f t="shared" si="25"/>
        <v>1.4767999999999999</v>
      </c>
      <c r="BX82" s="210">
        <f t="shared" si="25"/>
        <v>1.4971000000000001</v>
      </c>
      <c r="BY82" s="210">
        <f t="shared" si="25"/>
        <v>1.4601999999999999</v>
      </c>
      <c r="BZ82" s="210">
        <f t="shared" si="25"/>
        <v>1.4267000000000001</v>
      </c>
      <c r="CA82" s="210">
        <f t="shared" si="25"/>
        <v>1.4097</v>
      </c>
      <c r="CB82" s="210">
        <f t="shared" si="25"/>
        <v>1.4158999999999999</v>
      </c>
      <c r="CC82" s="210">
        <f t="shared" si="25"/>
        <v>1.304</v>
      </c>
      <c r="CD82" s="210">
        <f t="shared" si="26"/>
        <v>1.0116000000000001</v>
      </c>
      <c r="CE82" s="210">
        <f t="shared" si="11"/>
        <v>1</v>
      </c>
    </row>
    <row r="83" spans="1:83" x14ac:dyDescent="0.6">
      <c r="A83" s="205">
        <v>4</v>
      </c>
      <c r="B83" s="206" t="s">
        <v>213</v>
      </c>
      <c r="C83" s="7"/>
      <c r="D83" s="1">
        <v>20</v>
      </c>
      <c r="E83" s="207">
        <v>30</v>
      </c>
      <c r="F83" s="209">
        <f t="shared" si="22"/>
        <v>0</v>
      </c>
      <c r="G83" s="209">
        <f t="shared" si="22"/>
        <v>0</v>
      </c>
      <c r="H83" s="209">
        <f t="shared" si="22"/>
        <v>0</v>
      </c>
      <c r="I83" s="209">
        <f t="shared" si="22"/>
        <v>5.3224</v>
      </c>
      <c r="J83" s="210">
        <f t="shared" si="22"/>
        <v>5.4561000000000002</v>
      </c>
      <c r="K83" s="210">
        <f t="shared" si="22"/>
        <v>4.6241000000000003</v>
      </c>
      <c r="L83" s="210">
        <f t="shared" si="22"/>
        <v>4.4965999999999999</v>
      </c>
      <c r="M83" s="210">
        <f t="shared" si="22"/>
        <v>4.6241000000000003</v>
      </c>
      <c r="N83" s="210">
        <f t="shared" si="22"/>
        <v>4.7076000000000002</v>
      </c>
      <c r="O83" s="210">
        <f t="shared" si="22"/>
        <v>4.6241000000000003</v>
      </c>
      <c r="P83" s="210">
        <f t="shared" si="22"/>
        <v>4.5278</v>
      </c>
      <c r="Q83" s="210">
        <f t="shared" si="22"/>
        <v>4.4504999999999999</v>
      </c>
      <c r="R83" s="210">
        <f t="shared" si="22"/>
        <v>4.4810999999999996</v>
      </c>
      <c r="S83" s="210">
        <f t="shared" si="22"/>
        <v>4.4965999999999999</v>
      </c>
      <c r="T83" s="210">
        <f t="shared" si="22"/>
        <v>4.4504999999999999</v>
      </c>
      <c r="U83" s="210">
        <f t="shared" si="22"/>
        <v>4.3906000000000001</v>
      </c>
      <c r="V83" s="210">
        <f t="shared" si="20"/>
        <v>4.3757999999999999</v>
      </c>
      <c r="W83" s="210">
        <f t="shared" si="20"/>
        <v>4.3467000000000002</v>
      </c>
      <c r="X83" s="210">
        <f t="shared" si="20"/>
        <v>4.2754000000000003</v>
      </c>
      <c r="Y83" s="210">
        <f t="shared" si="20"/>
        <v>4.1661000000000001</v>
      </c>
      <c r="Z83" s="210">
        <f t="shared" si="20"/>
        <v>4.1135999999999999</v>
      </c>
      <c r="AA83" s="210">
        <f t="shared" si="20"/>
        <v>4.1661000000000001</v>
      </c>
      <c r="AB83" s="210">
        <f t="shared" si="20"/>
        <v>4.1661000000000001</v>
      </c>
      <c r="AC83" s="210">
        <f t="shared" si="20"/>
        <v>4.1006</v>
      </c>
      <c r="AD83" s="210">
        <f t="shared" si="20"/>
        <v>3.9041999999999999</v>
      </c>
      <c r="AE83" s="210">
        <f t="shared" si="20"/>
        <v>3.7578999999999998</v>
      </c>
      <c r="AF83" s="210">
        <f t="shared" si="20"/>
        <v>3.6425000000000001</v>
      </c>
      <c r="AG83" s="210">
        <f t="shared" si="20"/>
        <v>3.4316</v>
      </c>
      <c r="AH83" s="210">
        <f t="shared" si="20"/>
        <v>3.0185</v>
      </c>
      <c r="AI83" s="210">
        <f t="shared" si="20"/>
        <v>2.8914</v>
      </c>
      <c r="AJ83" s="210">
        <f t="shared" si="20"/>
        <v>2.7863000000000002</v>
      </c>
      <c r="AK83" s="210">
        <f t="shared" si="20"/>
        <v>2.7109999999999999</v>
      </c>
      <c r="AL83" s="210">
        <f t="shared" si="23"/>
        <v>2.6776</v>
      </c>
      <c r="AM83" s="210">
        <f t="shared" si="23"/>
        <v>2.5821999999999998</v>
      </c>
      <c r="AN83" s="210">
        <f t="shared" si="23"/>
        <v>2.4238</v>
      </c>
      <c r="AO83" s="210">
        <f t="shared" si="23"/>
        <v>2.2717999999999998</v>
      </c>
      <c r="AP83" s="210">
        <f t="shared" si="23"/>
        <v>2.1377000000000002</v>
      </c>
      <c r="AQ83" s="210">
        <f t="shared" si="23"/>
        <v>2.0998000000000001</v>
      </c>
      <c r="AR83" s="210">
        <f t="shared" si="23"/>
        <v>2.0407000000000002</v>
      </c>
      <c r="AS83" s="210">
        <f t="shared" si="23"/>
        <v>1.9968999999999999</v>
      </c>
      <c r="AT83" s="210">
        <f t="shared" si="23"/>
        <v>2.0123000000000002</v>
      </c>
      <c r="AU83" s="210">
        <f t="shared" si="23"/>
        <v>2.06</v>
      </c>
      <c r="AV83" s="210">
        <f t="shared" si="23"/>
        <v>2.0312000000000001</v>
      </c>
      <c r="AW83" s="210">
        <f t="shared" si="23"/>
        <v>1.9787999999999999</v>
      </c>
      <c r="AX83" s="210">
        <f t="shared" si="23"/>
        <v>1.9492</v>
      </c>
      <c r="AY83" s="210">
        <f t="shared" si="23"/>
        <v>1.9064000000000001</v>
      </c>
      <c r="AZ83" s="210">
        <f t="shared" si="23"/>
        <v>1.879</v>
      </c>
      <c r="BA83" s="210">
        <f t="shared" si="23"/>
        <v>1.879</v>
      </c>
      <c r="BB83" s="210">
        <f t="shared" si="24"/>
        <v>1.8735999999999999</v>
      </c>
      <c r="BC83" s="210">
        <f t="shared" si="24"/>
        <v>1.8391999999999999</v>
      </c>
      <c r="BD83" s="210">
        <f t="shared" si="24"/>
        <v>1.8709</v>
      </c>
      <c r="BE83" s="210">
        <f t="shared" si="24"/>
        <v>1.8495999999999999</v>
      </c>
      <c r="BF83" s="210">
        <f t="shared" si="24"/>
        <v>1.8495999999999999</v>
      </c>
      <c r="BG83" s="210">
        <f t="shared" si="24"/>
        <v>1.879</v>
      </c>
      <c r="BH83" s="210">
        <f t="shared" si="24"/>
        <v>1.8444</v>
      </c>
      <c r="BI83" s="210">
        <f t="shared" si="24"/>
        <v>1.7863</v>
      </c>
      <c r="BJ83" s="210">
        <f t="shared" si="24"/>
        <v>1.7961</v>
      </c>
      <c r="BK83" s="210">
        <f t="shared" si="24"/>
        <v>1.7693000000000001</v>
      </c>
      <c r="BL83" s="210">
        <f t="shared" si="24"/>
        <v>1.7456</v>
      </c>
      <c r="BM83" s="210">
        <f t="shared" si="24"/>
        <v>1.6803999999999999</v>
      </c>
      <c r="BN83" s="210">
        <f t="shared" si="25"/>
        <v>1.5961000000000001</v>
      </c>
      <c r="BO83" s="210">
        <f t="shared" si="25"/>
        <v>1.5768</v>
      </c>
      <c r="BP83" s="210">
        <f t="shared" si="25"/>
        <v>1.5005999999999999</v>
      </c>
      <c r="BQ83" s="210">
        <f t="shared" si="25"/>
        <v>1.5524</v>
      </c>
      <c r="BR83" s="210">
        <f t="shared" si="25"/>
        <v>1.5396000000000001</v>
      </c>
      <c r="BS83" s="210">
        <f t="shared" si="25"/>
        <v>1.4684999999999999</v>
      </c>
      <c r="BT83" s="210">
        <f t="shared" si="25"/>
        <v>1.4489000000000001</v>
      </c>
      <c r="BU83" s="210">
        <f t="shared" si="25"/>
        <v>1.4473</v>
      </c>
      <c r="BV83" s="210">
        <f t="shared" si="25"/>
        <v>1.4570000000000001</v>
      </c>
      <c r="BW83" s="210">
        <f t="shared" si="25"/>
        <v>1.4767999999999999</v>
      </c>
      <c r="BX83" s="210">
        <f t="shared" si="26"/>
        <v>1.4971000000000001</v>
      </c>
      <c r="BY83" s="210">
        <f t="shared" si="26"/>
        <v>1.4601999999999999</v>
      </c>
      <c r="BZ83" s="210">
        <f t="shared" si="26"/>
        <v>1.4267000000000001</v>
      </c>
      <c r="CA83" s="210">
        <f t="shared" si="26"/>
        <v>1.4097</v>
      </c>
      <c r="CB83" s="210">
        <f t="shared" si="26"/>
        <v>1.4158999999999999</v>
      </c>
      <c r="CC83" s="210">
        <f t="shared" si="26"/>
        <v>1.304</v>
      </c>
      <c r="CD83" s="210">
        <f t="shared" si="26"/>
        <v>1.0116000000000001</v>
      </c>
      <c r="CE83" s="210">
        <f t="shared" si="11"/>
        <v>1</v>
      </c>
    </row>
    <row r="84" spans="1:83" x14ac:dyDescent="0.6">
      <c r="A84" s="205">
        <v>4</v>
      </c>
      <c r="B84" s="206" t="s">
        <v>214</v>
      </c>
      <c r="C84" s="7"/>
      <c r="D84" s="1">
        <v>10</v>
      </c>
      <c r="E84" s="207">
        <v>30</v>
      </c>
      <c r="F84" s="209">
        <f t="shared" si="22"/>
        <v>0</v>
      </c>
      <c r="G84" s="209">
        <f t="shared" si="22"/>
        <v>0</v>
      </c>
      <c r="H84" s="209">
        <f t="shared" si="22"/>
        <v>0</v>
      </c>
      <c r="I84" s="209">
        <f t="shared" si="22"/>
        <v>5.3224</v>
      </c>
      <c r="J84" s="210">
        <f t="shared" si="22"/>
        <v>5.4561000000000002</v>
      </c>
      <c r="K84" s="210">
        <f t="shared" si="22"/>
        <v>4.6241000000000003</v>
      </c>
      <c r="L84" s="210">
        <f t="shared" si="22"/>
        <v>4.4965999999999999</v>
      </c>
      <c r="M84" s="210">
        <f t="shared" si="22"/>
        <v>4.6241000000000003</v>
      </c>
      <c r="N84" s="210">
        <f t="shared" si="22"/>
        <v>4.7076000000000002</v>
      </c>
      <c r="O84" s="210">
        <f t="shared" si="22"/>
        <v>4.6241000000000003</v>
      </c>
      <c r="P84" s="210">
        <f t="shared" si="22"/>
        <v>4.5278</v>
      </c>
      <c r="Q84" s="210">
        <f t="shared" si="22"/>
        <v>4.4504999999999999</v>
      </c>
      <c r="R84" s="210">
        <f t="shared" si="22"/>
        <v>4.4810999999999996</v>
      </c>
      <c r="S84" s="210">
        <f t="shared" si="22"/>
        <v>4.4965999999999999</v>
      </c>
      <c r="T84" s="210">
        <f t="shared" si="22"/>
        <v>4.4504999999999999</v>
      </c>
      <c r="U84" s="210">
        <f t="shared" si="22"/>
        <v>4.3906000000000001</v>
      </c>
      <c r="V84" s="210">
        <f t="shared" si="20"/>
        <v>4.3757999999999999</v>
      </c>
      <c r="W84" s="210">
        <f t="shared" si="20"/>
        <v>4.3467000000000002</v>
      </c>
      <c r="X84" s="210">
        <f t="shared" si="20"/>
        <v>4.2754000000000003</v>
      </c>
      <c r="Y84" s="210">
        <f t="shared" si="20"/>
        <v>4.1661000000000001</v>
      </c>
      <c r="Z84" s="210">
        <f t="shared" si="20"/>
        <v>4.1135999999999999</v>
      </c>
      <c r="AA84" s="210">
        <f t="shared" si="20"/>
        <v>4.1661000000000001</v>
      </c>
      <c r="AB84" s="210">
        <f t="shared" si="20"/>
        <v>4.1661000000000001</v>
      </c>
      <c r="AC84" s="210">
        <f t="shared" si="20"/>
        <v>4.1006</v>
      </c>
      <c r="AD84" s="210">
        <f t="shared" si="20"/>
        <v>3.9041999999999999</v>
      </c>
      <c r="AE84" s="210">
        <f t="shared" si="20"/>
        <v>3.7578999999999998</v>
      </c>
      <c r="AF84" s="210">
        <f t="shared" si="20"/>
        <v>3.6425000000000001</v>
      </c>
      <c r="AG84" s="210">
        <f t="shared" si="20"/>
        <v>3.4316</v>
      </c>
      <c r="AH84" s="210">
        <f t="shared" si="20"/>
        <v>3.0185</v>
      </c>
      <c r="AI84" s="210">
        <f t="shared" si="20"/>
        <v>2.8914</v>
      </c>
      <c r="AJ84" s="210">
        <f t="shared" si="20"/>
        <v>2.7863000000000002</v>
      </c>
      <c r="AK84" s="210">
        <f t="shared" si="20"/>
        <v>2.7109999999999999</v>
      </c>
      <c r="AL84" s="210">
        <f t="shared" si="23"/>
        <v>2.6776</v>
      </c>
      <c r="AM84" s="210">
        <f t="shared" si="23"/>
        <v>2.5821999999999998</v>
      </c>
      <c r="AN84" s="210">
        <f t="shared" si="23"/>
        <v>2.4238</v>
      </c>
      <c r="AO84" s="210">
        <f t="shared" si="23"/>
        <v>2.2717999999999998</v>
      </c>
      <c r="AP84" s="210">
        <f t="shared" si="23"/>
        <v>2.1377000000000002</v>
      </c>
      <c r="AQ84" s="210">
        <f t="shared" si="23"/>
        <v>2.0998000000000001</v>
      </c>
      <c r="AR84" s="210">
        <f t="shared" si="23"/>
        <v>2.0407000000000002</v>
      </c>
      <c r="AS84" s="210">
        <f t="shared" si="23"/>
        <v>1.9968999999999999</v>
      </c>
      <c r="AT84" s="210">
        <f t="shared" si="23"/>
        <v>2.0123000000000002</v>
      </c>
      <c r="AU84" s="210">
        <f t="shared" si="23"/>
        <v>2.06</v>
      </c>
      <c r="AV84" s="210">
        <f t="shared" si="23"/>
        <v>2.0312000000000001</v>
      </c>
      <c r="AW84" s="210">
        <f t="shared" si="23"/>
        <v>1.9787999999999999</v>
      </c>
      <c r="AX84" s="210">
        <f t="shared" si="23"/>
        <v>1.9492</v>
      </c>
      <c r="AY84" s="210">
        <f t="shared" si="23"/>
        <v>1.9064000000000001</v>
      </c>
      <c r="AZ84" s="210">
        <f t="shared" si="23"/>
        <v>1.879</v>
      </c>
      <c r="BA84" s="210">
        <f t="shared" si="23"/>
        <v>1.879</v>
      </c>
      <c r="BB84" s="210">
        <f t="shared" si="24"/>
        <v>1.8735999999999999</v>
      </c>
      <c r="BC84" s="210">
        <f t="shared" si="24"/>
        <v>1.8391999999999999</v>
      </c>
      <c r="BD84" s="210">
        <f t="shared" si="24"/>
        <v>1.8709</v>
      </c>
      <c r="BE84" s="210">
        <f t="shared" si="24"/>
        <v>1.8495999999999999</v>
      </c>
      <c r="BF84" s="210">
        <f t="shared" si="24"/>
        <v>1.8495999999999999</v>
      </c>
      <c r="BG84" s="210">
        <f t="shared" si="24"/>
        <v>1.879</v>
      </c>
      <c r="BH84" s="210">
        <f t="shared" si="24"/>
        <v>1.8444</v>
      </c>
      <c r="BI84" s="210">
        <f t="shared" si="24"/>
        <v>1.7863</v>
      </c>
      <c r="BJ84" s="210">
        <f t="shared" si="24"/>
        <v>1.7961</v>
      </c>
      <c r="BK84" s="210">
        <f t="shared" si="24"/>
        <v>1.7693000000000001</v>
      </c>
      <c r="BL84" s="210">
        <f t="shared" si="24"/>
        <v>1.7456</v>
      </c>
      <c r="BM84" s="210">
        <f t="shared" si="24"/>
        <v>1.6803999999999999</v>
      </c>
      <c r="BN84" s="210">
        <f t="shared" si="25"/>
        <v>1.5961000000000001</v>
      </c>
      <c r="BO84" s="210">
        <f t="shared" si="25"/>
        <v>1.5768</v>
      </c>
      <c r="BP84" s="210">
        <f t="shared" si="25"/>
        <v>1.5005999999999999</v>
      </c>
      <c r="BQ84" s="210">
        <f t="shared" si="25"/>
        <v>1.5524</v>
      </c>
      <c r="BR84" s="210">
        <f t="shared" si="25"/>
        <v>1.5396000000000001</v>
      </c>
      <c r="BS84" s="210">
        <f t="shared" si="25"/>
        <v>1.4684999999999999</v>
      </c>
      <c r="BT84" s="210">
        <f t="shared" si="25"/>
        <v>1.4489000000000001</v>
      </c>
      <c r="BU84" s="210">
        <f t="shared" si="25"/>
        <v>1.4473</v>
      </c>
      <c r="BV84" s="210">
        <f t="shared" si="25"/>
        <v>1.4570000000000001</v>
      </c>
      <c r="BW84" s="210">
        <f t="shared" si="25"/>
        <v>1.4767999999999999</v>
      </c>
      <c r="BX84" s="210">
        <f t="shared" si="26"/>
        <v>1.4971000000000001</v>
      </c>
      <c r="BY84" s="210">
        <f t="shared" si="26"/>
        <v>1.4601999999999999</v>
      </c>
      <c r="BZ84" s="210">
        <f t="shared" si="26"/>
        <v>1.4267000000000001</v>
      </c>
      <c r="CA84" s="210">
        <f t="shared" si="26"/>
        <v>1.4097</v>
      </c>
      <c r="CB84" s="210">
        <f t="shared" si="26"/>
        <v>1.4158999999999999</v>
      </c>
      <c r="CC84" s="210">
        <f t="shared" si="26"/>
        <v>1.304</v>
      </c>
      <c r="CD84" s="210">
        <f t="shared" si="26"/>
        <v>1.0116000000000001</v>
      </c>
      <c r="CE84" s="210">
        <f t="shared" si="11"/>
        <v>1</v>
      </c>
    </row>
    <row r="85" spans="1:83" x14ac:dyDescent="0.6">
      <c r="A85" s="205">
        <v>4</v>
      </c>
      <c r="B85" s="206" t="s">
        <v>215</v>
      </c>
      <c r="C85" s="7"/>
      <c r="D85" s="1">
        <v>15</v>
      </c>
      <c r="E85" s="207">
        <v>30</v>
      </c>
      <c r="F85" s="209">
        <f t="shared" si="22"/>
        <v>0</v>
      </c>
      <c r="G85" s="209">
        <f t="shared" si="22"/>
        <v>0</v>
      </c>
      <c r="H85" s="209">
        <f t="shared" si="22"/>
        <v>0</v>
      </c>
      <c r="I85" s="209">
        <f t="shared" si="22"/>
        <v>5.3224</v>
      </c>
      <c r="J85" s="210">
        <f t="shared" si="22"/>
        <v>5.4561000000000002</v>
      </c>
      <c r="K85" s="210">
        <f t="shared" si="22"/>
        <v>4.6241000000000003</v>
      </c>
      <c r="L85" s="210">
        <f t="shared" si="22"/>
        <v>4.4965999999999999</v>
      </c>
      <c r="M85" s="210">
        <f t="shared" si="22"/>
        <v>4.6241000000000003</v>
      </c>
      <c r="N85" s="210">
        <f t="shared" si="22"/>
        <v>4.7076000000000002</v>
      </c>
      <c r="O85" s="210">
        <f t="shared" si="22"/>
        <v>4.6241000000000003</v>
      </c>
      <c r="P85" s="210">
        <f t="shared" si="22"/>
        <v>4.5278</v>
      </c>
      <c r="Q85" s="210">
        <f t="shared" si="22"/>
        <v>4.4504999999999999</v>
      </c>
      <c r="R85" s="210">
        <f t="shared" si="22"/>
        <v>4.4810999999999996</v>
      </c>
      <c r="S85" s="210">
        <f t="shared" si="22"/>
        <v>4.4965999999999999</v>
      </c>
      <c r="T85" s="210">
        <f t="shared" si="22"/>
        <v>4.4504999999999999</v>
      </c>
      <c r="U85" s="210">
        <f t="shared" si="22"/>
        <v>4.3906000000000001</v>
      </c>
      <c r="V85" s="210">
        <f t="shared" si="20"/>
        <v>4.3757999999999999</v>
      </c>
      <c r="W85" s="210">
        <f t="shared" si="20"/>
        <v>4.3467000000000002</v>
      </c>
      <c r="X85" s="210">
        <f t="shared" si="20"/>
        <v>4.2754000000000003</v>
      </c>
      <c r="Y85" s="210">
        <f t="shared" si="20"/>
        <v>4.1661000000000001</v>
      </c>
      <c r="Z85" s="210">
        <f t="shared" si="20"/>
        <v>4.1135999999999999</v>
      </c>
      <c r="AA85" s="210">
        <f t="shared" si="20"/>
        <v>4.1661000000000001</v>
      </c>
      <c r="AB85" s="210">
        <f t="shared" si="20"/>
        <v>4.1661000000000001</v>
      </c>
      <c r="AC85" s="210">
        <f t="shared" si="20"/>
        <v>4.1006</v>
      </c>
      <c r="AD85" s="210">
        <f t="shared" si="20"/>
        <v>3.9041999999999999</v>
      </c>
      <c r="AE85" s="210">
        <f t="shared" si="20"/>
        <v>3.7578999999999998</v>
      </c>
      <c r="AF85" s="210">
        <f t="shared" si="20"/>
        <v>3.6425000000000001</v>
      </c>
      <c r="AG85" s="210">
        <f t="shared" si="20"/>
        <v>3.4316</v>
      </c>
      <c r="AH85" s="210">
        <f t="shared" si="20"/>
        <v>3.0185</v>
      </c>
      <c r="AI85" s="210">
        <f t="shared" si="20"/>
        <v>2.8914</v>
      </c>
      <c r="AJ85" s="210">
        <f t="shared" si="20"/>
        <v>2.7863000000000002</v>
      </c>
      <c r="AK85" s="210">
        <f t="shared" si="20"/>
        <v>2.7109999999999999</v>
      </c>
      <c r="AL85" s="210">
        <f t="shared" si="23"/>
        <v>2.6776</v>
      </c>
      <c r="AM85" s="210">
        <f t="shared" si="23"/>
        <v>2.5821999999999998</v>
      </c>
      <c r="AN85" s="210">
        <f t="shared" si="23"/>
        <v>2.4238</v>
      </c>
      <c r="AO85" s="210">
        <f t="shared" si="23"/>
        <v>2.2717999999999998</v>
      </c>
      <c r="AP85" s="210">
        <f t="shared" si="23"/>
        <v>2.1377000000000002</v>
      </c>
      <c r="AQ85" s="210">
        <f t="shared" si="23"/>
        <v>2.0998000000000001</v>
      </c>
      <c r="AR85" s="210">
        <f t="shared" si="23"/>
        <v>2.0407000000000002</v>
      </c>
      <c r="AS85" s="210">
        <f t="shared" si="23"/>
        <v>1.9968999999999999</v>
      </c>
      <c r="AT85" s="210">
        <f t="shared" si="23"/>
        <v>2.0123000000000002</v>
      </c>
      <c r="AU85" s="210">
        <f t="shared" si="23"/>
        <v>2.06</v>
      </c>
      <c r="AV85" s="210">
        <f t="shared" si="23"/>
        <v>2.0312000000000001</v>
      </c>
      <c r="AW85" s="210">
        <f t="shared" si="23"/>
        <v>1.9787999999999999</v>
      </c>
      <c r="AX85" s="210">
        <f t="shared" si="23"/>
        <v>1.9492</v>
      </c>
      <c r="AY85" s="210">
        <f t="shared" si="23"/>
        <v>1.9064000000000001</v>
      </c>
      <c r="AZ85" s="210">
        <f t="shared" si="23"/>
        <v>1.879</v>
      </c>
      <c r="BA85" s="210">
        <f t="shared" si="23"/>
        <v>1.879</v>
      </c>
      <c r="BB85" s="210">
        <f t="shared" si="24"/>
        <v>1.8735999999999999</v>
      </c>
      <c r="BC85" s="210">
        <f t="shared" si="24"/>
        <v>1.8391999999999999</v>
      </c>
      <c r="BD85" s="210">
        <f t="shared" si="24"/>
        <v>1.8709</v>
      </c>
      <c r="BE85" s="210">
        <f t="shared" si="24"/>
        <v>1.8495999999999999</v>
      </c>
      <c r="BF85" s="210">
        <f t="shared" si="24"/>
        <v>1.8495999999999999</v>
      </c>
      <c r="BG85" s="210">
        <f t="shared" si="24"/>
        <v>1.879</v>
      </c>
      <c r="BH85" s="210">
        <f t="shared" si="24"/>
        <v>1.8444</v>
      </c>
      <c r="BI85" s="210">
        <f t="shared" si="24"/>
        <v>1.7863</v>
      </c>
      <c r="BJ85" s="210">
        <f t="shared" si="24"/>
        <v>1.7961</v>
      </c>
      <c r="BK85" s="210">
        <f t="shared" si="24"/>
        <v>1.7693000000000001</v>
      </c>
      <c r="BL85" s="210">
        <f t="shared" si="24"/>
        <v>1.7456</v>
      </c>
      <c r="BM85" s="210">
        <f t="shared" si="24"/>
        <v>1.6803999999999999</v>
      </c>
      <c r="BN85" s="210">
        <f t="shared" si="25"/>
        <v>1.5961000000000001</v>
      </c>
      <c r="BO85" s="210">
        <f t="shared" si="25"/>
        <v>1.5768</v>
      </c>
      <c r="BP85" s="210">
        <f t="shared" si="25"/>
        <v>1.5005999999999999</v>
      </c>
      <c r="BQ85" s="210">
        <f t="shared" si="25"/>
        <v>1.5524</v>
      </c>
      <c r="BR85" s="210">
        <f t="shared" si="25"/>
        <v>1.5396000000000001</v>
      </c>
      <c r="BS85" s="210">
        <f t="shared" si="25"/>
        <v>1.4684999999999999</v>
      </c>
      <c r="BT85" s="210">
        <f t="shared" si="25"/>
        <v>1.4489000000000001</v>
      </c>
      <c r="BU85" s="210">
        <f t="shared" si="25"/>
        <v>1.4473</v>
      </c>
      <c r="BV85" s="210">
        <f t="shared" si="25"/>
        <v>1.4570000000000001</v>
      </c>
      <c r="BW85" s="210">
        <f t="shared" si="25"/>
        <v>1.4767999999999999</v>
      </c>
      <c r="BX85" s="210">
        <f t="shared" si="26"/>
        <v>1.4971000000000001</v>
      </c>
      <c r="BY85" s="210">
        <f t="shared" si="26"/>
        <v>1.4601999999999999</v>
      </c>
      <c r="BZ85" s="210">
        <f t="shared" si="26"/>
        <v>1.4267000000000001</v>
      </c>
      <c r="CA85" s="210">
        <f t="shared" si="26"/>
        <v>1.4097</v>
      </c>
      <c r="CB85" s="210">
        <f t="shared" si="26"/>
        <v>1.4158999999999999</v>
      </c>
      <c r="CC85" s="210">
        <f t="shared" si="26"/>
        <v>1.304</v>
      </c>
      <c r="CD85" s="210">
        <f t="shared" si="26"/>
        <v>1.0116000000000001</v>
      </c>
      <c r="CE85" s="210">
        <f t="shared" si="11"/>
        <v>1</v>
      </c>
    </row>
    <row r="86" spans="1:83" x14ac:dyDescent="0.6">
      <c r="A86" s="205">
        <v>4</v>
      </c>
      <c r="B86" s="206" t="s">
        <v>216</v>
      </c>
      <c r="C86" s="7"/>
      <c r="D86" s="1">
        <v>15</v>
      </c>
      <c r="E86" s="207">
        <v>30</v>
      </c>
      <c r="F86" s="209">
        <f t="shared" si="22"/>
        <v>0</v>
      </c>
      <c r="G86" s="209">
        <f t="shared" si="22"/>
        <v>0</v>
      </c>
      <c r="H86" s="209">
        <f t="shared" si="22"/>
        <v>0</v>
      </c>
      <c r="I86" s="209">
        <f t="shared" si="22"/>
        <v>5.3224</v>
      </c>
      <c r="J86" s="210">
        <f t="shared" si="22"/>
        <v>5.4561000000000002</v>
      </c>
      <c r="K86" s="210">
        <f t="shared" si="22"/>
        <v>4.6241000000000003</v>
      </c>
      <c r="L86" s="210">
        <f t="shared" si="22"/>
        <v>4.4965999999999999</v>
      </c>
      <c r="M86" s="210">
        <f t="shared" si="22"/>
        <v>4.6241000000000003</v>
      </c>
      <c r="N86" s="210">
        <f t="shared" si="22"/>
        <v>4.7076000000000002</v>
      </c>
      <c r="O86" s="210">
        <f t="shared" si="22"/>
        <v>4.6241000000000003</v>
      </c>
      <c r="P86" s="210">
        <f t="shared" si="22"/>
        <v>4.5278</v>
      </c>
      <c r="Q86" s="210">
        <f t="shared" si="22"/>
        <v>4.4504999999999999</v>
      </c>
      <c r="R86" s="210">
        <f t="shared" si="22"/>
        <v>4.4810999999999996</v>
      </c>
      <c r="S86" s="210">
        <f t="shared" si="22"/>
        <v>4.4965999999999999</v>
      </c>
      <c r="T86" s="210">
        <f t="shared" si="22"/>
        <v>4.4504999999999999</v>
      </c>
      <c r="U86" s="210">
        <f t="shared" si="22"/>
        <v>4.3906000000000001</v>
      </c>
      <c r="V86" s="210">
        <f t="shared" si="20"/>
        <v>4.3757999999999999</v>
      </c>
      <c r="W86" s="210">
        <f t="shared" si="20"/>
        <v>4.3467000000000002</v>
      </c>
      <c r="X86" s="210">
        <f t="shared" si="20"/>
        <v>4.2754000000000003</v>
      </c>
      <c r="Y86" s="210">
        <f t="shared" si="20"/>
        <v>4.1661000000000001</v>
      </c>
      <c r="Z86" s="210">
        <f t="shared" si="20"/>
        <v>4.1135999999999999</v>
      </c>
      <c r="AA86" s="210">
        <f t="shared" si="20"/>
        <v>4.1661000000000001</v>
      </c>
      <c r="AB86" s="210">
        <f t="shared" si="20"/>
        <v>4.1661000000000001</v>
      </c>
      <c r="AC86" s="210">
        <f t="shared" si="20"/>
        <v>4.1006</v>
      </c>
      <c r="AD86" s="210">
        <f t="shared" si="20"/>
        <v>3.9041999999999999</v>
      </c>
      <c r="AE86" s="210">
        <f t="shared" si="20"/>
        <v>3.7578999999999998</v>
      </c>
      <c r="AF86" s="210">
        <f t="shared" si="20"/>
        <v>3.6425000000000001</v>
      </c>
      <c r="AG86" s="210">
        <f t="shared" si="20"/>
        <v>3.4316</v>
      </c>
      <c r="AH86" s="210">
        <f t="shared" si="20"/>
        <v>3.0185</v>
      </c>
      <c r="AI86" s="210">
        <f t="shared" si="20"/>
        <v>2.8914</v>
      </c>
      <c r="AJ86" s="210">
        <f t="shared" si="20"/>
        <v>2.7863000000000002</v>
      </c>
      <c r="AK86" s="210">
        <f t="shared" si="20"/>
        <v>2.7109999999999999</v>
      </c>
      <c r="AL86" s="210">
        <f t="shared" si="23"/>
        <v>2.6776</v>
      </c>
      <c r="AM86" s="210">
        <f t="shared" si="23"/>
        <v>2.5821999999999998</v>
      </c>
      <c r="AN86" s="210">
        <f t="shared" si="23"/>
        <v>2.4238</v>
      </c>
      <c r="AO86" s="210">
        <f t="shared" si="23"/>
        <v>2.2717999999999998</v>
      </c>
      <c r="AP86" s="210">
        <f t="shared" si="23"/>
        <v>2.1377000000000002</v>
      </c>
      <c r="AQ86" s="210">
        <f t="shared" si="23"/>
        <v>2.0998000000000001</v>
      </c>
      <c r="AR86" s="210">
        <f t="shared" si="23"/>
        <v>2.0407000000000002</v>
      </c>
      <c r="AS86" s="210">
        <f t="shared" si="23"/>
        <v>1.9968999999999999</v>
      </c>
      <c r="AT86" s="210">
        <f t="shared" si="23"/>
        <v>2.0123000000000002</v>
      </c>
      <c r="AU86" s="210">
        <f t="shared" si="23"/>
        <v>2.06</v>
      </c>
      <c r="AV86" s="210">
        <f t="shared" si="23"/>
        <v>2.0312000000000001</v>
      </c>
      <c r="AW86" s="210">
        <f t="shared" si="23"/>
        <v>1.9787999999999999</v>
      </c>
      <c r="AX86" s="210">
        <f t="shared" si="23"/>
        <v>1.9492</v>
      </c>
      <c r="AY86" s="210">
        <f t="shared" si="23"/>
        <v>1.9064000000000001</v>
      </c>
      <c r="AZ86" s="210">
        <f t="shared" si="23"/>
        <v>1.879</v>
      </c>
      <c r="BA86" s="210">
        <f t="shared" si="23"/>
        <v>1.879</v>
      </c>
      <c r="BB86" s="210">
        <f t="shared" si="24"/>
        <v>1.8735999999999999</v>
      </c>
      <c r="BC86" s="210">
        <f t="shared" si="24"/>
        <v>1.8391999999999999</v>
      </c>
      <c r="BD86" s="210">
        <f t="shared" si="24"/>
        <v>1.8709</v>
      </c>
      <c r="BE86" s="210">
        <f t="shared" si="24"/>
        <v>1.8495999999999999</v>
      </c>
      <c r="BF86" s="210">
        <f t="shared" si="24"/>
        <v>1.8495999999999999</v>
      </c>
      <c r="BG86" s="210">
        <f t="shared" si="24"/>
        <v>1.879</v>
      </c>
      <c r="BH86" s="210">
        <f t="shared" si="24"/>
        <v>1.8444</v>
      </c>
      <c r="BI86" s="210">
        <f t="shared" si="24"/>
        <v>1.7863</v>
      </c>
      <c r="BJ86" s="210">
        <f t="shared" si="24"/>
        <v>1.7961</v>
      </c>
      <c r="BK86" s="210">
        <f t="shared" si="24"/>
        <v>1.7693000000000001</v>
      </c>
      <c r="BL86" s="210">
        <f t="shared" si="24"/>
        <v>1.7456</v>
      </c>
      <c r="BM86" s="210">
        <f t="shared" si="24"/>
        <v>1.6803999999999999</v>
      </c>
      <c r="BN86" s="210">
        <f t="shared" si="25"/>
        <v>1.5961000000000001</v>
      </c>
      <c r="BO86" s="210">
        <f t="shared" si="25"/>
        <v>1.5768</v>
      </c>
      <c r="BP86" s="210">
        <f t="shared" si="25"/>
        <v>1.5005999999999999</v>
      </c>
      <c r="BQ86" s="210">
        <f t="shared" si="25"/>
        <v>1.5524</v>
      </c>
      <c r="BR86" s="210">
        <f t="shared" si="25"/>
        <v>1.5396000000000001</v>
      </c>
      <c r="BS86" s="210">
        <f t="shared" si="25"/>
        <v>1.4684999999999999</v>
      </c>
      <c r="BT86" s="210">
        <f t="shared" si="25"/>
        <v>1.4489000000000001</v>
      </c>
      <c r="BU86" s="210">
        <f t="shared" si="25"/>
        <v>1.4473</v>
      </c>
      <c r="BV86" s="210">
        <f t="shared" si="25"/>
        <v>1.4570000000000001</v>
      </c>
      <c r="BW86" s="210">
        <f t="shared" si="25"/>
        <v>1.4767999999999999</v>
      </c>
      <c r="BX86" s="210">
        <f t="shared" si="26"/>
        <v>1.4971000000000001</v>
      </c>
      <c r="BY86" s="210">
        <f t="shared" si="26"/>
        <v>1.4601999999999999</v>
      </c>
      <c r="BZ86" s="210">
        <f t="shared" si="26"/>
        <v>1.4267000000000001</v>
      </c>
      <c r="CA86" s="210">
        <f t="shared" si="26"/>
        <v>1.4097</v>
      </c>
      <c r="CB86" s="210">
        <f t="shared" si="26"/>
        <v>1.4158999999999999</v>
      </c>
      <c r="CC86" s="210">
        <f t="shared" si="26"/>
        <v>1.304</v>
      </c>
      <c r="CD86" s="210">
        <f t="shared" si="26"/>
        <v>1.0116000000000001</v>
      </c>
      <c r="CE86" s="210">
        <f t="shared" si="11"/>
        <v>1</v>
      </c>
    </row>
    <row r="87" spans="1:83" x14ac:dyDescent="0.6">
      <c r="A87" s="205">
        <v>1</v>
      </c>
      <c r="B87" s="206" t="s">
        <v>217</v>
      </c>
      <c r="C87" s="7"/>
      <c r="D87" s="1">
        <v>60</v>
      </c>
      <c r="E87" s="207">
        <v>60</v>
      </c>
      <c r="F87" s="209">
        <f t="shared" si="22"/>
        <v>22.2807</v>
      </c>
      <c r="G87" s="209">
        <f t="shared" si="22"/>
        <v>19.2424</v>
      </c>
      <c r="H87" s="209">
        <f t="shared" si="22"/>
        <v>17.6389</v>
      </c>
      <c r="I87" s="209">
        <f t="shared" si="22"/>
        <v>15.4878</v>
      </c>
      <c r="J87" s="210">
        <f t="shared" si="22"/>
        <v>16.2821</v>
      </c>
      <c r="K87" s="210">
        <f t="shared" si="22"/>
        <v>14.1111</v>
      </c>
      <c r="L87" s="210">
        <f t="shared" si="22"/>
        <v>13.229200000000001</v>
      </c>
      <c r="M87" s="210">
        <f t="shared" si="22"/>
        <v>13.655900000000001</v>
      </c>
      <c r="N87" s="210">
        <f t="shared" si="22"/>
        <v>13.655900000000001</v>
      </c>
      <c r="O87" s="210">
        <f t="shared" si="22"/>
        <v>12.959199999999999</v>
      </c>
      <c r="P87" s="210">
        <f t="shared" si="22"/>
        <v>12.574299999999999</v>
      </c>
      <c r="Q87" s="210">
        <f t="shared" si="22"/>
        <v>12.0952</v>
      </c>
      <c r="R87" s="210">
        <f t="shared" si="22"/>
        <v>11.7593</v>
      </c>
      <c r="S87" s="210">
        <f t="shared" si="22"/>
        <v>11.4414</v>
      </c>
      <c r="T87" s="210">
        <f t="shared" si="22"/>
        <v>10.6723</v>
      </c>
      <c r="U87" s="210">
        <f t="shared" si="22"/>
        <v>10</v>
      </c>
      <c r="V87" s="210">
        <f t="shared" si="20"/>
        <v>9.3382000000000005</v>
      </c>
      <c r="W87" s="210">
        <f t="shared" si="20"/>
        <v>8.8811</v>
      </c>
      <c r="X87" s="210">
        <f t="shared" si="20"/>
        <v>8.5810999999999993</v>
      </c>
      <c r="Y87" s="210">
        <f t="shared" si="20"/>
        <v>8.2468000000000004</v>
      </c>
      <c r="Z87" s="210">
        <f t="shared" si="20"/>
        <v>8.0380000000000003</v>
      </c>
      <c r="AA87" s="210">
        <f t="shared" si="20"/>
        <v>8.4666999999999994</v>
      </c>
      <c r="AB87" s="210">
        <f t="shared" si="20"/>
        <v>8.0380000000000003</v>
      </c>
      <c r="AC87" s="210">
        <f t="shared" si="20"/>
        <v>7.4268999999999998</v>
      </c>
      <c r="AD87" s="210">
        <f t="shared" si="20"/>
        <v>6.2870999999999997</v>
      </c>
      <c r="AE87" s="210">
        <f t="shared" si="20"/>
        <v>5.6696</v>
      </c>
      <c r="AF87" s="210">
        <f t="shared" si="20"/>
        <v>5.4043000000000001</v>
      </c>
      <c r="AG87" s="210">
        <f t="shared" si="20"/>
        <v>5.1003999999999996</v>
      </c>
      <c r="AH87" s="210">
        <f t="shared" si="20"/>
        <v>4.8106</v>
      </c>
      <c r="AI87" s="210">
        <f t="shared" si="20"/>
        <v>4.6863000000000001</v>
      </c>
      <c r="AJ87" s="210">
        <f t="shared" si="20"/>
        <v>4.5195999999999996</v>
      </c>
      <c r="AK87" s="210">
        <f t="shared" si="20"/>
        <v>4.3345000000000002</v>
      </c>
      <c r="AL87" s="210">
        <f t="shared" si="23"/>
        <v>4.1502999999999997</v>
      </c>
      <c r="AM87" s="210">
        <f t="shared" si="23"/>
        <v>3.8601999999999999</v>
      </c>
      <c r="AN87" s="210">
        <f t="shared" si="23"/>
        <v>3.5083000000000002</v>
      </c>
      <c r="AO87" s="210">
        <f t="shared" si="23"/>
        <v>3.3073000000000001</v>
      </c>
      <c r="AP87" s="210">
        <f t="shared" si="23"/>
        <v>3.1749999999999998</v>
      </c>
      <c r="AQ87" s="210">
        <f t="shared" si="23"/>
        <v>3.1204000000000001</v>
      </c>
      <c r="AR87" s="210">
        <f t="shared" si="23"/>
        <v>3.0602</v>
      </c>
      <c r="AS87" s="210">
        <f t="shared" si="23"/>
        <v>3.0383</v>
      </c>
      <c r="AT87" s="210">
        <f t="shared" si="23"/>
        <v>2.9811999999999999</v>
      </c>
      <c r="AU87" s="210">
        <f t="shared" si="23"/>
        <v>2.9127999999999998</v>
      </c>
      <c r="AV87" s="210">
        <f t="shared" si="23"/>
        <v>2.8475000000000001</v>
      </c>
      <c r="AW87" s="210">
        <f t="shared" si="23"/>
        <v>2.7549000000000001</v>
      </c>
      <c r="AX87" s="210">
        <f t="shared" si="23"/>
        <v>2.5971000000000002</v>
      </c>
      <c r="AY87" s="210">
        <f t="shared" si="23"/>
        <v>2.4422999999999999</v>
      </c>
      <c r="AZ87" s="210">
        <f t="shared" si="23"/>
        <v>2.3007</v>
      </c>
      <c r="BA87" s="210">
        <f t="shared" si="23"/>
        <v>2.2242000000000002</v>
      </c>
      <c r="BB87" s="210">
        <f t="shared" si="24"/>
        <v>2.1783999999999999</v>
      </c>
      <c r="BC87" s="210">
        <f t="shared" si="24"/>
        <v>2.1309</v>
      </c>
      <c r="BD87" s="210">
        <f t="shared" si="24"/>
        <v>2.1236999999999999</v>
      </c>
      <c r="BE87" s="210">
        <f t="shared" si="24"/>
        <v>2.1379999999999999</v>
      </c>
      <c r="BF87" s="210">
        <f t="shared" si="24"/>
        <v>2.1488999999999998</v>
      </c>
      <c r="BG87" s="210">
        <f t="shared" si="24"/>
        <v>2.1598999999999999</v>
      </c>
      <c r="BH87" s="210">
        <f t="shared" si="24"/>
        <v>2.1453000000000002</v>
      </c>
      <c r="BI87" s="210">
        <f t="shared" si="24"/>
        <v>2.1379999999999999</v>
      </c>
      <c r="BJ87" s="210">
        <f t="shared" si="24"/>
        <v>2.1309</v>
      </c>
      <c r="BK87" s="210">
        <f t="shared" si="24"/>
        <v>2.1273</v>
      </c>
      <c r="BL87" s="210">
        <f t="shared" si="24"/>
        <v>2.0956999999999999</v>
      </c>
      <c r="BM87" s="210">
        <f t="shared" si="24"/>
        <v>2.0516999999999999</v>
      </c>
      <c r="BN87" s="210">
        <f t="shared" si="25"/>
        <v>2.0063</v>
      </c>
      <c r="BO87" s="210">
        <f t="shared" si="25"/>
        <v>1.9213</v>
      </c>
      <c r="BP87" s="210">
        <f t="shared" si="25"/>
        <v>1.8540000000000001</v>
      </c>
      <c r="BQ87" s="210">
        <f t="shared" si="25"/>
        <v>1.8326</v>
      </c>
      <c r="BR87" s="210">
        <f t="shared" si="25"/>
        <v>1.8143</v>
      </c>
      <c r="BS87" s="210">
        <f t="shared" si="25"/>
        <v>1.7589999999999999</v>
      </c>
      <c r="BT87" s="210">
        <f t="shared" si="25"/>
        <v>1.7139</v>
      </c>
      <c r="BU87" s="210">
        <f t="shared" si="25"/>
        <v>1.6820999999999999</v>
      </c>
      <c r="BV87" s="210">
        <f t="shared" si="25"/>
        <v>1.6536</v>
      </c>
      <c r="BW87" s="210">
        <f t="shared" si="25"/>
        <v>1.6261000000000001</v>
      </c>
      <c r="BX87" s="210">
        <f t="shared" si="26"/>
        <v>1.5934999999999999</v>
      </c>
      <c r="BY87" s="210">
        <f t="shared" si="26"/>
        <v>1.5412999999999999</v>
      </c>
      <c r="BZ87" s="210">
        <f t="shared" si="26"/>
        <v>1.4750000000000001</v>
      </c>
      <c r="CA87" s="210">
        <f t="shared" si="26"/>
        <v>1.4127000000000001</v>
      </c>
      <c r="CB87" s="210">
        <f t="shared" si="26"/>
        <v>1.3745000000000001</v>
      </c>
      <c r="CC87" s="210">
        <f t="shared" si="26"/>
        <v>1.27</v>
      </c>
      <c r="CD87" s="210">
        <f t="shared" si="26"/>
        <v>1.0835999999999999</v>
      </c>
      <c r="CE87" s="210">
        <f t="shared" si="11"/>
        <v>1</v>
      </c>
    </row>
    <row r="88" spans="1:83" x14ac:dyDescent="0.6">
      <c r="A88" s="211">
        <v>4</v>
      </c>
      <c r="B88" s="212" t="s">
        <v>218</v>
      </c>
      <c r="C88" s="213"/>
      <c r="D88" s="214">
        <v>15</v>
      </c>
      <c r="E88" s="215">
        <v>20</v>
      </c>
      <c r="F88" s="216">
        <f t="shared" si="22"/>
        <v>0</v>
      </c>
      <c r="G88" s="217">
        <f t="shared" si="22"/>
        <v>0</v>
      </c>
      <c r="H88" s="217">
        <f t="shared" si="22"/>
        <v>0</v>
      </c>
      <c r="I88" s="217">
        <f t="shared" si="22"/>
        <v>5.3224</v>
      </c>
      <c r="J88" s="218">
        <f t="shared" si="22"/>
        <v>5.4561000000000002</v>
      </c>
      <c r="K88" s="218">
        <f t="shared" si="22"/>
        <v>4.6241000000000003</v>
      </c>
      <c r="L88" s="218">
        <f t="shared" si="22"/>
        <v>4.4965999999999999</v>
      </c>
      <c r="M88" s="218">
        <f t="shared" si="22"/>
        <v>4.6241000000000003</v>
      </c>
      <c r="N88" s="218">
        <f t="shared" si="22"/>
        <v>4.7076000000000002</v>
      </c>
      <c r="O88" s="218">
        <f t="shared" si="22"/>
        <v>4.6241000000000003</v>
      </c>
      <c r="P88" s="218">
        <f t="shared" si="22"/>
        <v>4.5278</v>
      </c>
      <c r="Q88" s="218">
        <f t="shared" si="22"/>
        <v>4.4504999999999999</v>
      </c>
      <c r="R88" s="218">
        <f t="shared" si="22"/>
        <v>4.4810999999999996</v>
      </c>
      <c r="S88" s="218">
        <f t="shared" si="22"/>
        <v>4.4965999999999999</v>
      </c>
      <c r="T88" s="218">
        <f t="shared" si="22"/>
        <v>4.4504999999999999</v>
      </c>
      <c r="U88" s="218">
        <f t="shared" si="22"/>
        <v>4.3906000000000001</v>
      </c>
      <c r="V88" s="218">
        <f t="shared" si="20"/>
        <v>4.3757999999999999</v>
      </c>
      <c r="W88" s="218">
        <f t="shared" si="20"/>
        <v>4.3467000000000002</v>
      </c>
      <c r="X88" s="218">
        <f t="shared" si="20"/>
        <v>4.2754000000000003</v>
      </c>
      <c r="Y88" s="218">
        <f t="shared" si="20"/>
        <v>4.1661000000000001</v>
      </c>
      <c r="Z88" s="218">
        <f t="shared" si="20"/>
        <v>4.1135999999999999</v>
      </c>
      <c r="AA88" s="218">
        <f t="shared" si="20"/>
        <v>4.1661000000000001</v>
      </c>
      <c r="AB88" s="218">
        <f t="shared" si="20"/>
        <v>4.1661000000000001</v>
      </c>
      <c r="AC88" s="218">
        <f t="shared" si="20"/>
        <v>4.1006</v>
      </c>
      <c r="AD88" s="218">
        <f t="shared" si="20"/>
        <v>3.9041999999999999</v>
      </c>
      <c r="AE88" s="218">
        <f t="shared" si="20"/>
        <v>3.7578999999999998</v>
      </c>
      <c r="AF88" s="218">
        <f t="shared" si="20"/>
        <v>3.6425000000000001</v>
      </c>
      <c r="AG88" s="218">
        <f t="shared" si="20"/>
        <v>3.4316</v>
      </c>
      <c r="AH88" s="218">
        <f t="shared" si="20"/>
        <v>3.0185</v>
      </c>
      <c r="AI88" s="218">
        <f t="shared" si="20"/>
        <v>2.8914</v>
      </c>
      <c r="AJ88" s="218">
        <f t="shared" si="20"/>
        <v>2.7863000000000002</v>
      </c>
      <c r="AK88" s="218">
        <f t="shared" si="20"/>
        <v>2.7109999999999999</v>
      </c>
      <c r="AL88" s="218">
        <f t="shared" si="23"/>
        <v>2.6776</v>
      </c>
      <c r="AM88" s="218">
        <f t="shared" si="23"/>
        <v>2.5821999999999998</v>
      </c>
      <c r="AN88" s="218">
        <f t="shared" si="23"/>
        <v>2.4238</v>
      </c>
      <c r="AO88" s="218">
        <f t="shared" si="23"/>
        <v>2.2717999999999998</v>
      </c>
      <c r="AP88" s="218">
        <f t="shared" si="23"/>
        <v>2.1377000000000002</v>
      </c>
      <c r="AQ88" s="218">
        <f t="shared" si="23"/>
        <v>2.0998000000000001</v>
      </c>
      <c r="AR88" s="218">
        <f t="shared" si="23"/>
        <v>2.0407000000000002</v>
      </c>
      <c r="AS88" s="218">
        <f t="shared" si="23"/>
        <v>1.9968999999999999</v>
      </c>
      <c r="AT88" s="218">
        <f t="shared" si="23"/>
        <v>2.0123000000000002</v>
      </c>
      <c r="AU88" s="218">
        <f t="shared" si="23"/>
        <v>2.06</v>
      </c>
      <c r="AV88" s="218">
        <f t="shared" si="23"/>
        <v>2.0312000000000001</v>
      </c>
      <c r="AW88" s="218">
        <f t="shared" si="23"/>
        <v>1.9787999999999999</v>
      </c>
      <c r="AX88" s="218">
        <f t="shared" si="23"/>
        <v>1.9492</v>
      </c>
      <c r="AY88" s="218">
        <f t="shared" si="23"/>
        <v>1.9064000000000001</v>
      </c>
      <c r="AZ88" s="218">
        <f t="shared" si="23"/>
        <v>1.879</v>
      </c>
      <c r="BA88" s="218">
        <f t="shared" si="23"/>
        <v>1.879</v>
      </c>
      <c r="BB88" s="218">
        <f t="shared" si="24"/>
        <v>1.8735999999999999</v>
      </c>
      <c r="BC88" s="218">
        <f t="shared" si="24"/>
        <v>1.8391999999999999</v>
      </c>
      <c r="BD88" s="218">
        <f t="shared" si="24"/>
        <v>1.8709</v>
      </c>
      <c r="BE88" s="218">
        <f t="shared" si="24"/>
        <v>1.8495999999999999</v>
      </c>
      <c r="BF88" s="218">
        <f t="shared" si="24"/>
        <v>1.8495999999999999</v>
      </c>
      <c r="BG88" s="218">
        <f t="shared" si="24"/>
        <v>1.879</v>
      </c>
      <c r="BH88" s="218">
        <f t="shared" si="24"/>
        <v>1.8444</v>
      </c>
      <c r="BI88" s="218">
        <f t="shared" si="24"/>
        <v>1.7863</v>
      </c>
      <c r="BJ88" s="218">
        <f t="shared" si="24"/>
        <v>1.7961</v>
      </c>
      <c r="BK88" s="218">
        <f t="shared" si="24"/>
        <v>1.7693000000000001</v>
      </c>
      <c r="BL88" s="218">
        <f t="shared" si="24"/>
        <v>1.7456</v>
      </c>
      <c r="BM88" s="218">
        <f t="shared" si="24"/>
        <v>1.6803999999999999</v>
      </c>
      <c r="BN88" s="218">
        <f t="shared" si="25"/>
        <v>1.5961000000000001</v>
      </c>
      <c r="BO88" s="218">
        <f t="shared" si="25"/>
        <v>1.5768</v>
      </c>
      <c r="BP88" s="218">
        <f t="shared" si="25"/>
        <v>1.5005999999999999</v>
      </c>
      <c r="BQ88" s="218">
        <f t="shared" si="25"/>
        <v>1.5524</v>
      </c>
      <c r="BR88" s="218">
        <f t="shared" si="25"/>
        <v>1.5396000000000001</v>
      </c>
      <c r="BS88" s="218">
        <f t="shared" si="25"/>
        <v>1.4684999999999999</v>
      </c>
      <c r="BT88" s="218">
        <f t="shared" si="25"/>
        <v>1.4489000000000001</v>
      </c>
      <c r="BU88" s="218">
        <f t="shared" si="25"/>
        <v>1.4473</v>
      </c>
      <c r="BV88" s="218">
        <f t="shared" si="25"/>
        <v>1.4570000000000001</v>
      </c>
      <c r="BW88" s="218">
        <f t="shared" si="25"/>
        <v>1.4767999999999999</v>
      </c>
      <c r="BX88" s="218">
        <f t="shared" si="26"/>
        <v>1.4971000000000001</v>
      </c>
      <c r="BY88" s="218">
        <f t="shared" si="26"/>
        <v>1.4601999999999999</v>
      </c>
      <c r="BZ88" s="218">
        <f t="shared" si="26"/>
        <v>1.4267000000000001</v>
      </c>
      <c r="CA88" s="218">
        <f t="shared" si="26"/>
        <v>1.4097</v>
      </c>
      <c r="CB88" s="218">
        <f t="shared" si="26"/>
        <v>1.4158999999999999</v>
      </c>
      <c r="CC88" s="218">
        <f t="shared" si="26"/>
        <v>1.304</v>
      </c>
      <c r="CD88" s="218">
        <f t="shared" si="26"/>
        <v>1.0116000000000001</v>
      </c>
      <c r="CE88" s="218">
        <f t="shared" si="11"/>
        <v>1</v>
      </c>
    </row>
    <row r="89" spans="1:83" x14ac:dyDescent="0.6">
      <c r="B89" s="196" t="s">
        <v>368</v>
      </c>
      <c r="K89" s="197"/>
      <c r="M89" s="197"/>
      <c r="N89" s="197" t="s">
        <v>222</v>
      </c>
      <c r="S89" s="197" t="s">
        <v>223</v>
      </c>
      <c r="X89" s="197" t="s">
        <v>224</v>
      </c>
      <c r="AC89" s="197" t="s">
        <v>225</v>
      </c>
      <c r="AH89" s="197" t="s">
        <v>226</v>
      </c>
      <c r="AM89" s="197" t="s">
        <v>227</v>
      </c>
      <c r="AR89" s="197" t="s">
        <v>228</v>
      </c>
      <c r="AS89" s="197"/>
      <c r="AW89" s="197" t="s">
        <v>229</v>
      </c>
      <c r="BB89" s="197" t="s">
        <v>230</v>
      </c>
      <c r="BG89" s="197" t="s">
        <v>231</v>
      </c>
      <c r="BL89" s="197" t="s">
        <v>232</v>
      </c>
      <c r="BQ89" s="197" t="s">
        <v>233</v>
      </c>
      <c r="BV89" s="197" t="s">
        <v>234</v>
      </c>
      <c r="CA89" s="197" t="s">
        <v>235</v>
      </c>
    </row>
    <row r="93" spans="1:83" x14ac:dyDescent="0.6">
      <c r="B93" s="3" t="s">
        <v>219</v>
      </c>
    </row>
    <row r="95" spans="1:83" x14ac:dyDescent="0.6">
      <c r="B95" s="33" t="s">
        <v>369</v>
      </c>
      <c r="C95" s="33"/>
      <c r="D95" s="219">
        <f>D$10</f>
        <v>1944</v>
      </c>
      <c r="E95" s="219">
        <f t="shared" ref="E95:BP95" si="27">E$10</f>
        <v>1945</v>
      </c>
      <c r="F95" s="219">
        <f t="shared" si="27"/>
        <v>1946</v>
      </c>
      <c r="G95" s="219">
        <f t="shared" si="27"/>
        <v>1947</v>
      </c>
      <c r="H95" s="219">
        <f t="shared" si="27"/>
        <v>1948</v>
      </c>
      <c r="I95" s="219">
        <f t="shared" si="27"/>
        <v>1949</v>
      </c>
      <c r="J95" s="219">
        <f t="shared" si="27"/>
        <v>1950</v>
      </c>
      <c r="K95" s="219">
        <f t="shared" si="27"/>
        <v>1951</v>
      </c>
      <c r="L95" s="219">
        <f t="shared" si="27"/>
        <v>1952</v>
      </c>
      <c r="M95" s="219">
        <f t="shared" si="27"/>
        <v>1953</v>
      </c>
      <c r="N95" s="219">
        <f t="shared" si="27"/>
        <v>1954</v>
      </c>
      <c r="O95" s="219">
        <f t="shared" si="27"/>
        <v>1955</v>
      </c>
      <c r="P95" s="219">
        <f t="shared" si="27"/>
        <v>1956</v>
      </c>
      <c r="Q95" s="219">
        <f t="shared" si="27"/>
        <v>1957</v>
      </c>
      <c r="R95" s="219">
        <f t="shared" si="27"/>
        <v>1958</v>
      </c>
      <c r="S95" s="219">
        <f t="shared" si="27"/>
        <v>1959</v>
      </c>
      <c r="T95" s="219">
        <f t="shared" si="27"/>
        <v>1960</v>
      </c>
      <c r="U95" s="219">
        <f t="shared" si="27"/>
        <v>1961</v>
      </c>
      <c r="V95" s="219">
        <f t="shared" si="27"/>
        <v>1962</v>
      </c>
      <c r="W95" s="219">
        <f t="shared" si="27"/>
        <v>1963</v>
      </c>
      <c r="X95" s="219">
        <f t="shared" si="27"/>
        <v>1964</v>
      </c>
      <c r="Y95" s="219">
        <f t="shared" si="27"/>
        <v>1965</v>
      </c>
      <c r="Z95" s="219">
        <f t="shared" si="27"/>
        <v>1966</v>
      </c>
      <c r="AA95" s="219">
        <f t="shared" si="27"/>
        <v>1967</v>
      </c>
      <c r="AB95" s="219">
        <f t="shared" si="27"/>
        <v>1968</v>
      </c>
      <c r="AC95" s="219">
        <f t="shared" si="27"/>
        <v>1969</v>
      </c>
      <c r="AD95" s="219">
        <f t="shared" si="27"/>
        <v>1970</v>
      </c>
      <c r="AE95" s="219">
        <f t="shared" si="27"/>
        <v>1971</v>
      </c>
      <c r="AF95" s="219">
        <f t="shared" si="27"/>
        <v>1972</v>
      </c>
      <c r="AG95" s="219">
        <f t="shared" si="27"/>
        <v>1973</v>
      </c>
      <c r="AH95" s="219">
        <f t="shared" si="27"/>
        <v>1974</v>
      </c>
      <c r="AI95" s="219">
        <f t="shared" si="27"/>
        <v>1975</v>
      </c>
      <c r="AJ95" s="219">
        <f t="shared" si="27"/>
        <v>1976</v>
      </c>
      <c r="AK95" s="219">
        <f t="shared" si="27"/>
        <v>1977</v>
      </c>
      <c r="AL95" s="219">
        <f t="shared" si="27"/>
        <v>1978</v>
      </c>
      <c r="AM95" s="219">
        <f t="shared" si="27"/>
        <v>1979</v>
      </c>
      <c r="AN95" s="219">
        <f t="shared" si="27"/>
        <v>1980</v>
      </c>
      <c r="AO95" s="219">
        <f t="shared" si="27"/>
        <v>1981</v>
      </c>
      <c r="AP95" s="219">
        <f t="shared" si="27"/>
        <v>1982</v>
      </c>
      <c r="AQ95" s="219">
        <f t="shared" si="27"/>
        <v>1983</v>
      </c>
      <c r="AR95" s="219">
        <f t="shared" si="27"/>
        <v>1984</v>
      </c>
      <c r="AS95" s="219">
        <f t="shared" si="27"/>
        <v>1985</v>
      </c>
      <c r="AT95" s="219">
        <f t="shared" si="27"/>
        <v>1986</v>
      </c>
      <c r="AU95" s="219">
        <f t="shared" si="27"/>
        <v>1987</v>
      </c>
      <c r="AV95" s="219">
        <f t="shared" si="27"/>
        <v>1988</v>
      </c>
      <c r="AW95" s="219">
        <f t="shared" si="27"/>
        <v>1989</v>
      </c>
      <c r="AX95" s="219">
        <f t="shared" si="27"/>
        <v>1990</v>
      </c>
      <c r="AY95" s="219">
        <f t="shared" si="27"/>
        <v>1991</v>
      </c>
      <c r="AZ95" s="219">
        <f t="shared" si="27"/>
        <v>1992</v>
      </c>
      <c r="BA95" s="219">
        <f t="shared" si="27"/>
        <v>1993</v>
      </c>
      <c r="BB95" s="219">
        <f t="shared" si="27"/>
        <v>1994</v>
      </c>
      <c r="BC95" s="219">
        <f t="shared" si="27"/>
        <v>1995</v>
      </c>
      <c r="BD95" s="219">
        <f t="shared" si="27"/>
        <v>1996</v>
      </c>
      <c r="BE95" s="219">
        <f t="shared" si="27"/>
        <v>1997</v>
      </c>
      <c r="BF95" s="219">
        <f t="shared" si="27"/>
        <v>1998</v>
      </c>
      <c r="BG95" s="219">
        <f t="shared" si="27"/>
        <v>1999</v>
      </c>
      <c r="BH95" s="219">
        <f t="shared" si="27"/>
        <v>2000</v>
      </c>
      <c r="BI95" s="219">
        <f t="shared" si="27"/>
        <v>2001</v>
      </c>
      <c r="BJ95" s="219">
        <f t="shared" si="27"/>
        <v>2002</v>
      </c>
      <c r="BK95" s="219">
        <f t="shared" si="27"/>
        <v>2003</v>
      </c>
      <c r="BL95" s="219">
        <f t="shared" si="27"/>
        <v>2004</v>
      </c>
      <c r="BM95" s="219">
        <f t="shared" si="27"/>
        <v>2005</v>
      </c>
      <c r="BN95" s="219">
        <f t="shared" si="27"/>
        <v>2006</v>
      </c>
      <c r="BO95" s="219">
        <f t="shared" si="27"/>
        <v>2007</v>
      </c>
      <c r="BP95" s="219">
        <f t="shared" si="27"/>
        <v>2008</v>
      </c>
      <c r="BQ95" s="219">
        <f t="shared" ref="BQ95:CE95" si="28">BQ$10</f>
        <v>2009</v>
      </c>
      <c r="BR95" s="219">
        <f t="shared" si="28"/>
        <v>2010</v>
      </c>
      <c r="BS95" s="219">
        <f t="shared" si="28"/>
        <v>2011</v>
      </c>
      <c r="BT95" s="219">
        <f t="shared" si="28"/>
        <v>2012</v>
      </c>
      <c r="BU95" s="219">
        <f t="shared" si="28"/>
        <v>2013</v>
      </c>
      <c r="BV95" s="219">
        <f t="shared" si="28"/>
        <v>2014</v>
      </c>
      <c r="BW95" s="219">
        <f t="shared" si="28"/>
        <v>2015</v>
      </c>
      <c r="BX95" s="219">
        <f t="shared" si="28"/>
        <v>2016</v>
      </c>
      <c r="BY95" s="219">
        <f t="shared" si="28"/>
        <v>2017</v>
      </c>
      <c r="BZ95" s="219">
        <f t="shared" si="28"/>
        <v>2018</v>
      </c>
      <c r="CA95" s="219">
        <f t="shared" si="28"/>
        <v>2019</v>
      </c>
      <c r="CB95" s="219">
        <f t="shared" si="28"/>
        <v>2020</v>
      </c>
      <c r="CC95" s="219">
        <f t="shared" si="28"/>
        <v>2021</v>
      </c>
      <c r="CD95" s="219">
        <f t="shared" si="28"/>
        <v>2022</v>
      </c>
      <c r="CE95" s="219">
        <f t="shared" si="28"/>
        <v>2023</v>
      </c>
    </row>
    <row r="96" spans="1:83" x14ac:dyDescent="0.6">
      <c r="B96" s="190" t="s">
        <v>168</v>
      </c>
      <c r="D96" s="255">
        <f>D$11</f>
        <v>24.902000000000001</v>
      </c>
      <c r="E96" s="255">
        <f t="shared" ref="E96:BP96" si="29">E$11</f>
        <v>23.962299999999999</v>
      </c>
      <c r="F96" s="255">
        <f t="shared" si="29"/>
        <v>22.2807</v>
      </c>
      <c r="G96" s="255">
        <f t="shared" si="29"/>
        <v>19.2424</v>
      </c>
      <c r="H96" s="255">
        <f t="shared" si="29"/>
        <v>17.6389</v>
      </c>
      <c r="I96" s="255">
        <f t="shared" si="29"/>
        <v>15.4878</v>
      </c>
      <c r="J96" s="255">
        <f t="shared" si="29"/>
        <v>16.2821</v>
      </c>
      <c r="K96" s="255">
        <f t="shared" si="29"/>
        <v>14.1111</v>
      </c>
      <c r="L96" s="255">
        <f t="shared" si="29"/>
        <v>13.229200000000001</v>
      </c>
      <c r="M96" s="255">
        <f t="shared" si="29"/>
        <v>13.655900000000001</v>
      </c>
      <c r="N96" s="255">
        <f t="shared" si="29"/>
        <v>13.655900000000001</v>
      </c>
      <c r="O96" s="255">
        <f t="shared" si="29"/>
        <v>12.959199999999999</v>
      </c>
      <c r="P96" s="255">
        <f t="shared" si="29"/>
        <v>12.574299999999999</v>
      </c>
      <c r="Q96" s="255">
        <f t="shared" si="29"/>
        <v>12.0952</v>
      </c>
      <c r="R96" s="255">
        <f t="shared" si="29"/>
        <v>11.7593</v>
      </c>
      <c r="S96" s="255">
        <f t="shared" si="29"/>
        <v>11.4414</v>
      </c>
      <c r="T96" s="255">
        <f t="shared" si="29"/>
        <v>10.6723</v>
      </c>
      <c r="U96" s="255">
        <f t="shared" si="29"/>
        <v>10</v>
      </c>
      <c r="V96" s="255">
        <f t="shared" si="29"/>
        <v>9.3382000000000005</v>
      </c>
      <c r="W96" s="255">
        <f t="shared" si="29"/>
        <v>8.8811</v>
      </c>
      <c r="X96" s="255">
        <f t="shared" si="29"/>
        <v>8.5810999999999993</v>
      </c>
      <c r="Y96" s="255">
        <f t="shared" si="29"/>
        <v>8.2468000000000004</v>
      </c>
      <c r="Z96" s="255">
        <f t="shared" si="29"/>
        <v>8.0380000000000003</v>
      </c>
      <c r="AA96" s="255">
        <f t="shared" si="29"/>
        <v>8.4666999999999994</v>
      </c>
      <c r="AB96" s="255">
        <f t="shared" si="29"/>
        <v>8.0380000000000003</v>
      </c>
      <c r="AC96" s="255">
        <f t="shared" si="29"/>
        <v>7.4268999999999998</v>
      </c>
      <c r="AD96" s="255">
        <f t="shared" si="29"/>
        <v>6.2870999999999997</v>
      </c>
      <c r="AE96" s="255">
        <f t="shared" si="29"/>
        <v>5.6696</v>
      </c>
      <c r="AF96" s="255">
        <f t="shared" si="29"/>
        <v>5.4043000000000001</v>
      </c>
      <c r="AG96" s="255">
        <f t="shared" si="29"/>
        <v>5.1003999999999996</v>
      </c>
      <c r="AH96" s="255">
        <f t="shared" si="29"/>
        <v>4.8106</v>
      </c>
      <c r="AI96" s="255">
        <f t="shared" si="29"/>
        <v>4.6863000000000001</v>
      </c>
      <c r="AJ96" s="255">
        <f t="shared" si="29"/>
        <v>4.5195999999999996</v>
      </c>
      <c r="AK96" s="255">
        <f t="shared" si="29"/>
        <v>4.3345000000000002</v>
      </c>
      <c r="AL96" s="255">
        <f t="shared" si="29"/>
        <v>4.1502999999999997</v>
      </c>
      <c r="AM96" s="255">
        <f t="shared" si="29"/>
        <v>3.8601999999999999</v>
      </c>
      <c r="AN96" s="255">
        <f t="shared" si="29"/>
        <v>3.5083000000000002</v>
      </c>
      <c r="AO96" s="255">
        <f t="shared" si="29"/>
        <v>3.3073000000000001</v>
      </c>
      <c r="AP96" s="255">
        <f t="shared" si="29"/>
        <v>3.1749999999999998</v>
      </c>
      <c r="AQ96" s="255">
        <f t="shared" si="29"/>
        <v>3.1204000000000001</v>
      </c>
      <c r="AR96" s="255">
        <f t="shared" si="29"/>
        <v>3.0602</v>
      </c>
      <c r="AS96" s="255">
        <f t="shared" si="29"/>
        <v>3.0383</v>
      </c>
      <c r="AT96" s="255">
        <f t="shared" si="29"/>
        <v>2.9811999999999999</v>
      </c>
      <c r="AU96" s="255">
        <f t="shared" si="29"/>
        <v>2.9127999999999998</v>
      </c>
      <c r="AV96" s="255">
        <f t="shared" si="29"/>
        <v>2.8475000000000001</v>
      </c>
      <c r="AW96" s="255">
        <f t="shared" si="29"/>
        <v>2.7549000000000001</v>
      </c>
      <c r="AX96" s="255">
        <f t="shared" si="29"/>
        <v>2.5971000000000002</v>
      </c>
      <c r="AY96" s="255">
        <f t="shared" si="29"/>
        <v>2.4422999999999999</v>
      </c>
      <c r="AZ96" s="255">
        <f t="shared" si="29"/>
        <v>2.3007</v>
      </c>
      <c r="BA96" s="255">
        <f t="shared" si="29"/>
        <v>2.2242000000000002</v>
      </c>
      <c r="BB96" s="255">
        <f t="shared" si="29"/>
        <v>2.1783999999999999</v>
      </c>
      <c r="BC96" s="255">
        <f t="shared" si="29"/>
        <v>2.1309</v>
      </c>
      <c r="BD96" s="255">
        <f t="shared" si="29"/>
        <v>2.1236999999999999</v>
      </c>
      <c r="BE96" s="255">
        <f t="shared" si="29"/>
        <v>2.1379999999999999</v>
      </c>
      <c r="BF96" s="255">
        <f t="shared" si="29"/>
        <v>2.1488999999999998</v>
      </c>
      <c r="BG96" s="255">
        <f t="shared" si="29"/>
        <v>2.1598999999999999</v>
      </c>
      <c r="BH96" s="255">
        <f t="shared" si="29"/>
        <v>2.1453000000000002</v>
      </c>
      <c r="BI96" s="255">
        <f t="shared" si="29"/>
        <v>2.1379999999999999</v>
      </c>
      <c r="BJ96" s="255">
        <f t="shared" si="29"/>
        <v>2.1309</v>
      </c>
      <c r="BK96" s="255">
        <f t="shared" si="29"/>
        <v>2.1273</v>
      </c>
      <c r="BL96" s="255">
        <f t="shared" si="29"/>
        <v>2.0956999999999999</v>
      </c>
      <c r="BM96" s="255">
        <f t="shared" si="29"/>
        <v>2.0516999999999999</v>
      </c>
      <c r="BN96" s="255">
        <f t="shared" si="29"/>
        <v>2.0063</v>
      </c>
      <c r="BO96" s="255">
        <f t="shared" si="29"/>
        <v>1.9213</v>
      </c>
      <c r="BP96" s="255">
        <f t="shared" si="29"/>
        <v>1.8540000000000001</v>
      </c>
      <c r="BQ96" s="255">
        <f t="shared" ref="BQ96:CE96" si="30">BQ$11</f>
        <v>1.8326</v>
      </c>
      <c r="BR96" s="255">
        <f t="shared" si="30"/>
        <v>1.8143</v>
      </c>
      <c r="BS96" s="255">
        <f t="shared" si="30"/>
        <v>1.7589999999999999</v>
      </c>
      <c r="BT96" s="255">
        <f t="shared" si="30"/>
        <v>1.7139</v>
      </c>
      <c r="BU96" s="255">
        <f t="shared" si="30"/>
        <v>1.6820999999999999</v>
      </c>
      <c r="BV96" s="255">
        <f t="shared" si="30"/>
        <v>1.6536</v>
      </c>
      <c r="BW96" s="255">
        <f t="shared" si="30"/>
        <v>1.6261000000000001</v>
      </c>
      <c r="BX96" s="255">
        <f t="shared" si="30"/>
        <v>1.5934999999999999</v>
      </c>
      <c r="BY96" s="255">
        <f t="shared" si="30"/>
        <v>1.5412999999999999</v>
      </c>
      <c r="BZ96" s="255">
        <f t="shared" si="30"/>
        <v>1.4750000000000001</v>
      </c>
      <c r="CA96" s="255">
        <f t="shared" si="30"/>
        <v>1.4127000000000001</v>
      </c>
      <c r="CB96" s="255">
        <f>CB$11</f>
        <v>1.3745000000000001</v>
      </c>
      <c r="CC96" s="255">
        <f t="shared" si="30"/>
        <v>1.27</v>
      </c>
      <c r="CD96" s="255">
        <f t="shared" si="30"/>
        <v>1.0835999999999999</v>
      </c>
      <c r="CE96" s="255">
        <f t="shared" si="30"/>
        <v>1</v>
      </c>
    </row>
    <row r="97" spans="2:83" x14ac:dyDescent="0.6">
      <c r="B97" s="190" t="s">
        <v>169</v>
      </c>
      <c r="D97" s="255"/>
      <c r="E97" s="255"/>
      <c r="F97" s="255"/>
      <c r="G97" s="255"/>
      <c r="H97" s="255"/>
      <c r="I97" s="255">
        <f t="shared" ref="I97:BT97" si="31">I$12</f>
        <v>10.08</v>
      </c>
      <c r="J97" s="255">
        <f t="shared" si="31"/>
        <v>10.588200000000001</v>
      </c>
      <c r="K97" s="255">
        <f t="shared" si="31"/>
        <v>9.1303999999999998</v>
      </c>
      <c r="L97" s="255">
        <f t="shared" si="31"/>
        <v>8.5714000000000006</v>
      </c>
      <c r="M97" s="255">
        <f t="shared" si="31"/>
        <v>8.8732000000000006</v>
      </c>
      <c r="N97" s="255">
        <f t="shared" si="31"/>
        <v>8.8111999999999995</v>
      </c>
      <c r="O97" s="255">
        <f t="shared" si="31"/>
        <v>8.4</v>
      </c>
      <c r="P97" s="255">
        <f t="shared" si="31"/>
        <v>8.1818000000000008</v>
      </c>
      <c r="Q97" s="255">
        <f t="shared" si="31"/>
        <v>7.875</v>
      </c>
      <c r="R97" s="255">
        <f t="shared" si="31"/>
        <v>7.6364000000000001</v>
      </c>
      <c r="S97" s="255">
        <f t="shared" si="31"/>
        <v>7.0787000000000004</v>
      </c>
      <c r="T97" s="255">
        <f t="shared" si="31"/>
        <v>6.5625</v>
      </c>
      <c r="U97" s="255">
        <f t="shared" si="31"/>
        <v>6.1165000000000003</v>
      </c>
      <c r="V97" s="255">
        <f t="shared" si="31"/>
        <v>5.7534000000000001</v>
      </c>
      <c r="W97" s="255">
        <f t="shared" si="31"/>
        <v>5.4782999999999999</v>
      </c>
      <c r="X97" s="255">
        <f t="shared" si="31"/>
        <v>5.4077000000000002</v>
      </c>
      <c r="Y97" s="255">
        <f t="shared" si="31"/>
        <v>5.5263</v>
      </c>
      <c r="Z97" s="255">
        <f t="shared" si="31"/>
        <v>5.5022000000000002</v>
      </c>
      <c r="AA97" s="255">
        <f t="shared" si="31"/>
        <v>5.7534000000000001</v>
      </c>
      <c r="AB97" s="255">
        <f t="shared" si="31"/>
        <v>5.431</v>
      </c>
      <c r="AC97" s="255">
        <f t="shared" si="31"/>
        <v>5.1852</v>
      </c>
      <c r="AD97" s="255">
        <f t="shared" si="31"/>
        <v>4.4523000000000001</v>
      </c>
      <c r="AE97" s="255">
        <f t="shared" si="31"/>
        <v>4.1041999999999996</v>
      </c>
      <c r="AF97" s="255">
        <f t="shared" si="31"/>
        <v>3.9748000000000001</v>
      </c>
      <c r="AG97" s="255">
        <f t="shared" si="31"/>
        <v>3.8182</v>
      </c>
      <c r="AH97" s="255">
        <f t="shared" si="31"/>
        <v>3.5794999999999999</v>
      </c>
      <c r="AI97" s="255">
        <f t="shared" si="31"/>
        <v>3.5196000000000001</v>
      </c>
      <c r="AJ97" s="255">
        <f t="shared" si="31"/>
        <v>3.4426000000000001</v>
      </c>
      <c r="AK97" s="255">
        <f t="shared" si="31"/>
        <v>3.3332999999999999</v>
      </c>
      <c r="AL97" s="255">
        <f t="shared" si="31"/>
        <v>3.15</v>
      </c>
      <c r="AM97" s="255">
        <f t="shared" si="31"/>
        <v>2.8635999999999999</v>
      </c>
      <c r="AN97" s="255">
        <f t="shared" si="31"/>
        <v>2.5926</v>
      </c>
      <c r="AO97" s="255">
        <f t="shared" si="31"/>
        <v>2.52</v>
      </c>
      <c r="AP97" s="255">
        <f t="shared" si="31"/>
        <v>2.5714000000000001</v>
      </c>
      <c r="AQ97" s="255">
        <f t="shared" si="31"/>
        <v>2.5819999999999999</v>
      </c>
      <c r="AR97" s="255">
        <f t="shared" si="31"/>
        <v>2.5506000000000002</v>
      </c>
      <c r="AS97" s="255">
        <f t="shared" si="31"/>
        <v>2.5455000000000001</v>
      </c>
      <c r="AT97" s="255">
        <f t="shared" si="31"/>
        <v>2.4901</v>
      </c>
      <c r="AU97" s="255">
        <f t="shared" si="31"/>
        <v>2.4466000000000001</v>
      </c>
      <c r="AV97" s="255">
        <f t="shared" si="31"/>
        <v>2.4091999999999998</v>
      </c>
      <c r="AW97" s="255">
        <f t="shared" si="31"/>
        <v>2.3420000000000001</v>
      </c>
      <c r="AX97" s="255">
        <f t="shared" si="31"/>
        <v>2.1913</v>
      </c>
      <c r="AY97" s="255">
        <f t="shared" si="31"/>
        <v>2.0421</v>
      </c>
      <c r="AZ97" s="255">
        <f t="shared" si="31"/>
        <v>1.9177999999999999</v>
      </c>
      <c r="BA97" s="255">
        <f t="shared" si="31"/>
        <v>1.8638999999999999</v>
      </c>
      <c r="BB97" s="255">
        <f t="shared" si="31"/>
        <v>1.8448</v>
      </c>
      <c r="BC97" s="255">
        <f t="shared" si="31"/>
        <v>1.8261000000000001</v>
      </c>
      <c r="BD97" s="255">
        <f t="shared" si="31"/>
        <v>1.8584000000000001</v>
      </c>
      <c r="BE97" s="255">
        <f t="shared" si="31"/>
        <v>1.8918999999999999</v>
      </c>
      <c r="BF97" s="255">
        <f t="shared" si="31"/>
        <v>1.9266000000000001</v>
      </c>
      <c r="BG97" s="255">
        <f t="shared" si="31"/>
        <v>1.9355</v>
      </c>
      <c r="BH97" s="255">
        <f t="shared" si="31"/>
        <v>1.9296</v>
      </c>
      <c r="BI97" s="255">
        <f t="shared" si="31"/>
        <v>1.9355</v>
      </c>
      <c r="BJ97" s="255">
        <f t="shared" si="31"/>
        <v>1.9384999999999999</v>
      </c>
      <c r="BK97" s="255">
        <f t="shared" si="31"/>
        <v>1.9474</v>
      </c>
      <c r="BL97" s="255">
        <f t="shared" si="31"/>
        <v>1.9474</v>
      </c>
      <c r="BM97" s="255">
        <f t="shared" si="31"/>
        <v>1.9443999999999999</v>
      </c>
      <c r="BN97" s="255">
        <f t="shared" si="31"/>
        <v>1.8976</v>
      </c>
      <c r="BO97" s="255">
        <f t="shared" si="31"/>
        <v>1.8421000000000001</v>
      </c>
      <c r="BP97" s="255">
        <f t="shared" si="31"/>
        <v>1.7871999999999999</v>
      </c>
      <c r="BQ97" s="255">
        <f t="shared" si="31"/>
        <v>1.7573000000000001</v>
      </c>
      <c r="BR97" s="255">
        <f t="shared" si="31"/>
        <v>1.75</v>
      </c>
      <c r="BS97" s="255">
        <f t="shared" si="31"/>
        <v>1.7165999999999999</v>
      </c>
      <c r="BT97" s="255">
        <f t="shared" si="31"/>
        <v>1.6733</v>
      </c>
      <c r="BU97" s="255">
        <f t="shared" ref="BU97:CE97" si="32">BU$12</f>
        <v>1.6449</v>
      </c>
      <c r="BV97" s="255">
        <f t="shared" si="32"/>
        <v>1.6194999999999999</v>
      </c>
      <c r="BW97" s="255">
        <f t="shared" si="32"/>
        <v>1.5889</v>
      </c>
      <c r="BX97" s="255">
        <f t="shared" si="32"/>
        <v>1.5632999999999999</v>
      </c>
      <c r="BY97" s="255">
        <f t="shared" si="32"/>
        <v>1.5089999999999999</v>
      </c>
      <c r="BZ97" s="255">
        <f t="shared" si="32"/>
        <v>1.427</v>
      </c>
      <c r="CA97" s="255">
        <f t="shared" si="32"/>
        <v>1.3519000000000001</v>
      </c>
      <c r="CB97" s="255">
        <f t="shared" si="32"/>
        <v>1.3208</v>
      </c>
      <c r="CC97" s="255">
        <f t="shared" si="32"/>
        <v>1.26</v>
      </c>
      <c r="CD97" s="255">
        <f t="shared" si="32"/>
        <v>1.0956999999999999</v>
      </c>
      <c r="CE97" s="255">
        <f t="shared" si="32"/>
        <v>1</v>
      </c>
    </row>
    <row r="98" spans="2:83" x14ac:dyDescent="0.6">
      <c r="B98" s="190" t="s">
        <v>170</v>
      </c>
      <c r="D98" s="255"/>
      <c r="E98" s="255"/>
      <c r="F98" s="255"/>
      <c r="G98" s="255"/>
      <c r="H98" s="255"/>
      <c r="I98" s="255">
        <f t="shared" ref="I98:BT98" si="33">I$13</f>
        <v>8.9513999999999996</v>
      </c>
      <c r="J98" s="255">
        <f t="shared" si="33"/>
        <v>9.0139999999999993</v>
      </c>
      <c r="K98" s="255">
        <f t="shared" si="33"/>
        <v>7.5823999999999998</v>
      </c>
      <c r="L98" s="255">
        <f t="shared" si="33"/>
        <v>6.1380999999999997</v>
      </c>
      <c r="M98" s="255">
        <f t="shared" si="33"/>
        <v>6.0801999999999996</v>
      </c>
      <c r="N98" s="255">
        <f t="shared" si="33"/>
        <v>6.1675000000000004</v>
      </c>
      <c r="O98" s="255">
        <f t="shared" si="33"/>
        <v>5.9401000000000002</v>
      </c>
      <c r="P98" s="255">
        <f t="shared" si="33"/>
        <v>5.7803000000000004</v>
      </c>
      <c r="Q98" s="255">
        <f t="shared" si="33"/>
        <v>5.5084999999999997</v>
      </c>
      <c r="R98" s="255">
        <f t="shared" si="33"/>
        <v>5.3933</v>
      </c>
      <c r="S98" s="255">
        <f t="shared" si="33"/>
        <v>5.2397999999999998</v>
      </c>
      <c r="T98" s="255">
        <f t="shared" si="33"/>
        <v>5.0548999999999999</v>
      </c>
      <c r="U98" s="255">
        <f t="shared" si="33"/>
        <v>4.9198000000000004</v>
      </c>
      <c r="V98" s="255">
        <f t="shared" si="33"/>
        <v>4.8097000000000003</v>
      </c>
      <c r="W98" s="255">
        <f t="shared" si="33"/>
        <v>4.7215999999999996</v>
      </c>
      <c r="X98" s="255">
        <f t="shared" si="33"/>
        <v>4.6872999999999996</v>
      </c>
      <c r="Y98" s="255">
        <f t="shared" si="33"/>
        <v>4.7565</v>
      </c>
      <c r="Z98" s="255">
        <f t="shared" si="33"/>
        <v>4.7389999999999999</v>
      </c>
      <c r="AA98" s="255">
        <f t="shared" si="33"/>
        <v>5.0156000000000001</v>
      </c>
      <c r="AB98" s="255">
        <f t="shared" si="33"/>
        <v>4.9010999999999996</v>
      </c>
      <c r="AC98" s="255">
        <f t="shared" si="33"/>
        <v>4.7043999999999997</v>
      </c>
      <c r="AD98" s="255">
        <f t="shared" si="33"/>
        <v>4.1986999999999997</v>
      </c>
      <c r="AE98" s="255">
        <f t="shared" si="33"/>
        <v>3.9906999999999999</v>
      </c>
      <c r="AF98" s="255">
        <f t="shared" si="33"/>
        <v>3.9178999999999999</v>
      </c>
      <c r="AG98" s="255">
        <f t="shared" si="33"/>
        <v>3.6934</v>
      </c>
      <c r="AH98" s="255">
        <f t="shared" si="33"/>
        <v>3.3654999999999999</v>
      </c>
      <c r="AI98" s="255">
        <f t="shared" si="33"/>
        <v>3.3832</v>
      </c>
      <c r="AJ98" s="255">
        <f t="shared" si="33"/>
        <v>3.3050999999999999</v>
      </c>
      <c r="AK98" s="255">
        <f t="shared" si="33"/>
        <v>3.2799</v>
      </c>
      <c r="AL98" s="255">
        <f t="shared" si="33"/>
        <v>3.1438999999999999</v>
      </c>
      <c r="AM98" s="255">
        <f t="shared" si="33"/>
        <v>2.9563999999999999</v>
      </c>
      <c r="AN98" s="255">
        <f t="shared" si="33"/>
        <v>2.7660999999999998</v>
      </c>
      <c r="AO98" s="255">
        <f t="shared" si="33"/>
        <v>2.7023000000000001</v>
      </c>
      <c r="AP98" s="255">
        <f t="shared" si="33"/>
        <v>2.5935999999999999</v>
      </c>
      <c r="AQ98" s="255">
        <f t="shared" si="33"/>
        <v>2.6414</v>
      </c>
      <c r="AR98" s="255">
        <f t="shared" si="33"/>
        <v>2.6040000000000001</v>
      </c>
      <c r="AS98" s="255">
        <f t="shared" si="33"/>
        <v>2.5324</v>
      </c>
      <c r="AT98" s="255">
        <f t="shared" si="33"/>
        <v>2.4788000000000001</v>
      </c>
      <c r="AU98" s="255">
        <f t="shared" si="33"/>
        <v>2.5028999999999999</v>
      </c>
      <c r="AV98" s="255">
        <f t="shared" si="33"/>
        <v>2.4645999999999999</v>
      </c>
      <c r="AW98" s="255">
        <f t="shared" si="33"/>
        <v>2.3782000000000001</v>
      </c>
      <c r="AX98" s="255">
        <f t="shared" si="33"/>
        <v>2.2734000000000001</v>
      </c>
      <c r="AY98" s="255">
        <f t="shared" si="33"/>
        <v>2.1846999999999999</v>
      </c>
      <c r="AZ98" s="255">
        <f t="shared" si="33"/>
        <v>2.1027999999999998</v>
      </c>
      <c r="BA98" s="255">
        <f t="shared" si="33"/>
        <v>2.1341000000000001</v>
      </c>
      <c r="BB98" s="255">
        <f t="shared" si="33"/>
        <v>2.1131000000000002</v>
      </c>
      <c r="BC98" s="255">
        <f t="shared" si="33"/>
        <v>2.0299</v>
      </c>
      <c r="BD98" s="255">
        <f t="shared" si="33"/>
        <v>2.0756999999999999</v>
      </c>
      <c r="BE98" s="255">
        <f t="shared" si="33"/>
        <v>2.1027999999999998</v>
      </c>
      <c r="BF98" s="255">
        <f t="shared" si="33"/>
        <v>2.1131000000000002</v>
      </c>
      <c r="BG98" s="255">
        <f t="shared" si="33"/>
        <v>2.1448</v>
      </c>
      <c r="BH98" s="255">
        <f t="shared" si="33"/>
        <v>2.0891000000000002</v>
      </c>
      <c r="BI98" s="255">
        <f t="shared" si="33"/>
        <v>2.0590999999999999</v>
      </c>
      <c r="BJ98" s="255">
        <f t="shared" si="33"/>
        <v>2.0623999999999998</v>
      </c>
      <c r="BK98" s="255">
        <f t="shared" si="33"/>
        <v>2.0459999999999998</v>
      </c>
      <c r="BL98" s="255">
        <f t="shared" si="33"/>
        <v>1.9413</v>
      </c>
      <c r="BM98" s="255">
        <f t="shared" si="33"/>
        <v>1.8441000000000001</v>
      </c>
      <c r="BN98" s="255">
        <f t="shared" si="33"/>
        <v>1.8028</v>
      </c>
      <c r="BO98" s="255">
        <f t="shared" si="33"/>
        <v>1.6960999999999999</v>
      </c>
      <c r="BP98" s="255">
        <f t="shared" si="33"/>
        <v>1.6113</v>
      </c>
      <c r="BQ98" s="255">
        <f t="shared" si="33"/>
        <v>1.6697</v>
      </c>
      <c r="BR98" s="255">
        <f t="shared" si="33"/>
        <v>1.6783999999999999</v>
      </c>
      <c r="BS98" s="255">
        <f t="shared" si="33"/>
        <v>1.5992999999999999</v>
      </c>
      <c r="BT98" s="255">
        <f t="shared" si="33"/>
        <v>1.5739000000000001</v>
      </c>
      <c r="BU98" s="255">
        <f t="shared" ref="BU98:CE98" si="34">BU$13</f>
        <v>1.5893999999999999</v>
      </c>
      <c r="BV98" s="255">
        <f t="shared" si="34"/>
        <v>1.5834999999999999</v>
      </c>
      <c r="BW98" s="255">
        <f t="shared" si="34"/>
        <v>1.5834999999999999</v>
      </c>
      <c r="BX98" s="255">
        <f t="shared" si="34"/>
        <v>1.5952999999999999</v>
      </c>
      <c r="BY98" s="255">
        <f t="shared" si="34"/>
        <v>1.5146999999999999</v>
      </c>
      <c r="BZ98" s="255">
        <f t="shared" si="34"/>
        <v>1.4242999999999999</v>
      </c>
      <c r="CA98" s="255">
        <f t="shared" si="34"/>
        <v>1.3786</v>
      </c>
      <c r="CB98" s="255">
        <f t="shared" si="34"/>
        <v>1.3771</v>
      </c>
      <c r="CC98" s="255">
        <f t="shared" si="34"/>
        <v>1.2889999999999999</v>
      </c>
      <c r="CD98" s="255">
        <f t="shared" si="34"/>
        <v>1.0724</v>
      </c>
      <c r="CE98" s="255">
        <f t="shared" si="34"/>
        <v>1</v>
      </c>
    </row>
    <row r="99" spans="2:83" x14ac:dyDescent="0.6">
      <c r="B99" s="190" t="s">
        <v>171</v>
      </c>
      <c r="D99" s="255"/>
      <c r="E99" s="255"/>
      <c r="F99" s="255"/>
      <c r="G99" s="255"/>
      <c r="H99" s="255"/>
      <c r="I99" s="255">
        <f t="shared" ref="I99:BT99" si="35">I$14</f>
        <v>5.3224</v>
      </c>
      <c r="J99" s="255">
        <f t="shared" si="35"/>
        <v>5.4561000000000002</v>
      </c>
      <c r="K99" s="255">
        <f t="shared" si="35"/>
        <v>4.6241000000000003</v>
      </c>
      <c r="L99" s="255">
        <f t="shared" si="35"/>
        <v>4.4965999999999999</v>
      </c>
      <c r="M99" s="255">
        <f t="shared" si="35"/>
        <v>4.6241000000000003</v>
      </c>
      <c r="N99" s="255">
        <f t="shared" si="35"/>
        <v>4.7076000000000002</v>
      </c>
      <c r="O99" s="255">
        <f t="shared" si="35"/>
        <v>4.6241000000000003</v>
      </c>
      <c r="P99" s="255">
        <f t="shared" si="35"/>
        <v>4.5278</v>
      </c>
      <c r="Q99" s="255">
        <f t="shared" si="35"/>
        <v>4.4504999999999999</v>
      </c>
      <c r="R99" s="255">
        <f t="shared" si="35"/>
        <v>4.4810999999999996</v>
      </c>
      <c r="S99" s="255">
        <f t="shared" si="35"/>
        <v>4.4965999999999999</v>
      </c>
      <c r="T99" s="255">
        <f t="shared" si="35"/>
        <v>4.4504999999999999</v>
      </c>
      <c r="U99" s="255">
        <f t="shared" si="35"/>
        <v>4.3906000000000001</v>
      </c>
      <c r="V99" s="255">
        <f t="shared" si="35"/>
        <v>4.3757999999999999</v>
      </c>
      <c r="W99" s="255">
        <f t="shared" si="35"/>
        <v>4.3467000000000002</v>
      </c>
      <c r="X99" s="255">
        <f t="shared" si="35"/>
        <v>4.2754000000000003</v>
      </c>
      <c r="Y99" s="255">
        <f t="shared" si="35"/>
        <v>4.1661000000000001</v>
      </c>
      <c r="Z99" s="255">
        <f t="shared" si="35"/>
        <v>4.1135999999999999</v>
      </c>
      <c r="AA99" s="255">
        <f t="shared" si="35"/>
        <v>4.1661000000000001</v>
      </c>
      <c r="AB99" s="255">
        <f t="shared" si="35"/>
        <v>4.1661000000000001</v>
      </c>
      <c r="AC99" s="255">
        <f t="shared" si="35"/>
        <v>4.1006</v>
      </c>
      <c r="AD99" s="255">
        <f t="shared" si="35"/>
        <v>3.9041999999999999</v>
      </c>
      <c r="AE99" s="255">
        <f t="shared" si="35"/>
        <v>3.7578999999999998</v>
      </c>
      <c r="AF99" s="255">
        <f t="shared" si="35"/>
        <v>3.6425000000000001</v>
      </c>
      <c r="AG99" s="255">
        <f t="shared" si="35"/>
        <v>3.4316</v>
      </c>
      <c r="AH99" s="255">
        <f t="shared" si="35"/>
        <v>3.0185</v>
      </c>
      <c r="AI99" s="255">
        <f t="shared" si="35"/>
        <v>2.8914</v>
      </c>
      <c r="AJ99" s="255">
        <f t="shared" si="35"/>
        <v>2.7863000000000002</v>
      </c>
      <c r="AK99" s="255">
        <f t="shared" si="35"/>
        <v>2.7109999999999999</v>
      </c>
      <c r="AL99" s="255">
        <f t="shared" si="35"/>
        <v>2.6776</v>
      </c>
      <c r="AM99" s="255">
        <f t="shared" si="35"/>
        <v>2.5821999999999998</v>
      </c>
      <c r="AN99" s="255">
        <f t="shared" si="35"/>
        <v>2.4238</v>
      </c>
      <c r="AO99" s="255">
        <f t="shared" si="35"/>
        <v>2.2717999999999998</v>
      </c>
      <c r="AP99" s="255">
        <f t="shared" si="35"/>
        <v>2.1377000000000002</v>
      </c>
      <c r="AQ99" s="255">
        <f t="shared" si="35"/>
        <v>2.0998000000000001</v>
      </c>
      <c r="AR99" s="255">
        <f t="shared" si="35"/>
        <v>2.0407000000000002</v>
      </c>
      <c r="AS99" s="255">
        <f t="shared" si="35"/>
        <v>1.9968999999999999</v>
      </c>
      <c r="AT99" s="255">
        <f t="shared" si="35"/>
        <v>2.0123000000000002</v>
      </c>
      <c r="AU99" s="255">
        <f t="shared" si="35"/>
        <v>2.06</v>
      </c>
      <c r="AV99" s="255">
        <f t="shared" si="35"/>
        <v>2.0312000000000001</v>
      </c>
      <c r="AW99" s="255">
        <f t="shared" si="35"/>
        <v>1.9787999999999999</v>
      </c>
      <c r="AX99" s="255">
        <f t="shared" si="35"/>
        <v>1.9492</v>
      </c>
      <c r="AY99" s="255">
        <f t="shared" si="35"/>
        <v>1.9064000000000001</v>
      </c>
      <c r="AZ99" s="255">
        <f t="shared" si="35"/>
        <v>1.879</v>
      </c>
      <c r="BA99" s="255">
        <f t="shared" si="35"/>
        <v>1.879</v>
      </c>
      <c r="BB99" s="255">
        <f t="shared" si="35"/>
        <v>1.8735999999999999</v>
      </c>
      <c r="BC99" s="255">
        <f t="shared" si="35"/>
        <v>1.8391999999999999</v>
      </c>
      <c r="BD99" s="255">
        <f t="shared" si="35"/>
        <v>1.8709</v>
      </c>
      <c r="BE99" s="255">
        <f t="shared" si="35"/>
        <v>1.8495999999999999</v>
      </c>
      <c r="BF99" s="255">
        <f t="shared" si="35"/>
        <v>1.8495999999999999</v>
      </c>
      <c r="BG99" s="255">
        <f t="shared" si="35"/>
        <v>1.879</v>
      </c>
      <c r="BH99" s="255">
        <f t="shared" si="35"/>
        <v>1.8444</v>
      </c>
      <c r="BI99" s="255">
        <f t="shared" si="35"/>
        <v>1.7863</v>
      </c>
      <c r="BJ99" s="255">
        <f t="shared" si="35"/>
        <v>1.7961</v>
      </c>
      <c r="BK99" s="255">
        <f t="shared" si="35"/>
        <v>1.7693000000000001</v>
      </c>
      <c r="BL99" s="255">
        <f t="shared" si="35"/>
        <v>1.7456</v>
      </c>
      <c r="BM99" s="255">
        <f t="shared" si="35"/>
        <v>1.6803999999999999</v>
      </c>
      <c r="BN99" s="255">
        <f t="shared" si="35"/>
        <v>1.5961000000000001</v>
      </c>
      <c r="BO99" s="255">
        <f t="shared" si="35"/>
        <v>1.5768</v>
      </c>
      <c r="BP99" s="255">
        <f t="shared" si="35"/>
        <v>1.5005999999999999</v>
      </c>
      <c r="BQ99" s="255">
        <f t="shared" si="35"/>
        <v>1.5524</v>
      </c>
      <c r="BR99" s="255">
        <f t="shared" si="35"/>
        <v>1.5396000000000001</v>
      </c>
      <c r="BS99" s="255">
        <f t="shared" si="35"/>
        <v>1.4684999999999999</v>
      </c>
      <c r="BT99" s="255">
        <f t="shared" si="35"/>
        <v>1.4489000000000001</v>
      </c>
      <c r="BU99" s="255">
        <f t="shared" ref="BU99:CE99" si="36">BU$14</f>
        <v>1.4473</v>
      </c>
      <c r="BV99" s="255">
        <f t="shared" si="36"/>
        <v>1.4570000000000001</v>
      </c>
      <c r="BW99" s="255">
        <f t="shared" si="36"/>
        <v>1.4767999999999999</v>
      </c>
      <c r="BX99" s="255">
        <f t="shared" si="36"/>
        <v>1.4971000000000001</v>
      </c>
      <c r="BY99" s="255">
        <f t="shared" si="36"/>
        <v>1.4601999999999999</v>
      </c>
      <c r="BZ99" s="255">
        <f t="shared" si="36"/>
        <v>1.4267000000000001</v>
      </c>
      <c r="CA99" s="255">
        <f t="shared" si="36"/>
        <v>1.4097</v>
      </c>
      <c r="CB99" s="255">
        <f t="shared" si="36"/>
        <v>1.4158999999999999</v>
      </c>
      <c r="CC99" s="255">
        <f t="shared" si="36"/>
        <v>1.304</v>
      </c>
      <c r="CD99" s="255">
        <f t="shared" si="36"/>
        <v>1.0116000000000001</v>
      </c>
      <c r="CE99" s="255">
        <f t="shared" si="36"/>
        <v>1</v>
      </c>
    </row>
    <row r="129" spans="2:83" x14ac:dyDescent="0.6">
      <c r="B129" s="33" t="s">
        <v>391</v>
      </c>
      <c r="C129" s="33"/>
      <c r="D129" s="219">
        <f>D$10</f>
        <v>1944</v>
      </c>
      <c r="E129" s="219">
        <f t="shared" ref="E129:BP129" si="37">E$10</f>
        <v>1945</v>
      </c>
      <c r="F129" s="219">
        <f t="shared" si="37"/>
        <v>1946</v>
      </c>
      <c r="G129" s="219">
        <f t="shared" si="37"/>
        <v>1947</v>
      </c>
      <c r="H129" s="219">
        <f t="shared" si="37"/>
        <v>1948</v>
      </c>
      <c r="I129" s="219">
        <f t="shared" si="37"/>
        <v>1949</v>
      </c>
      <c r="J129" s="219">
        <f t="shared" si="37"/>
        <v>1950</v>
      </c>
      <c r="K129" s="219">
        <f t="shared" si="37"/>
        <v>1951</v>
      </c>
      <c r="L129" s="219">
        <f t="shared" si="37"/>
        <v>1952</v>
      </c>
      <c r="M129" s="219">
        <f t="shared" si="37"/>
        <v>1953</v>
      </c>
      <c r="N129" s="219">
        <f t="shared" si="37"/>
        <v>1954</v>
      </c>
      <c r="O129" s="219">
        <f t="shared" si="37"/>
        <v>1955</v>
      </c>
      <c r="P129" s="219">
        <f t="shared" si="37"/>
        <v>1956</v>
      </c>
      <c r="Q129" s="219">
        <f t="shared" si="37"/>
        <v>1957</v>
      </c>
      <c r="R129" s="219">
        <f t="shared" si="37"/>
        <v>1958</v>
      </c>
      <c r="S129" s="219">
        <f t="shared" si="37"/>
        <v>1959</v>
      </c>
      <c r="T129" s="219">
        <f t="shared" si="37"/>
        <v>1960</v>
      </c>
      <c r="U129" s="219">
        <f t="shared" si="37"/>
        <v>1961</v>
      </c>
      <c r="V129" s="219">
        <f t="shared" si="37"/>
        <v>1962</v>
      </c>
      <c r="W129" s="219">
        <f t="shared" si="37"/>
        <v>1963</v>
      </c>
      <c r="X129" s="219">
        <f t="shared" si="37"/>
        <v>1964</v>
      </c>
      <c r="Y129" s="219">
        <f t="shared" si="37"/>
        <v>1965</v>
      </c>
      <c r="Z129" s="219">
        <f t="shared" si="37"/>
        <v>1966</v>
      </c>
      <c r="AA129" s="219">
        <f t="shared" si="37"/>
        <v>1967</v>
      </c>
      <c r="AB129" s="219">
        <f t="shared" si="37"/>
        <v>1968</v>
      </c>
      <c r="AC129" s="219">
        <f t="shared" si="37"/>
        <v>1969</v>
      </c>
      <c r="AD129" s="219">
        <f t="shared" si="37"/>
        <v>1970</v>
      </c>
      <c r="AE129" s="219">
        <f t="shared" si="37"/>
        <v>1971</v>
      </c>
      <c r="AF129" s="219">
        <f t="shared" si="37"/>
        <v>1972</v>
      </c>
      <c r="AG129" s="219">
        <f t="shared" si="37"/>
        <v>1973</v>
      </c>
      <c r="AH129" s="219">
        <f t="shared" si="37"/>
        <v>1974</v>
      </c>
      <c r="AI129" s="219">
        <f t="shared" si="37"/>
        <v>1975</v>
      </c>
      <c r="AJ129" s="219">
        <f t="shared" si="37"/>
        <v>1976</v>
      </c>
      <c r="AK129" s="219">
        <f t="shared" si="37"/>
        <v>1977</v>
      </c>
      <c r="AL129" s="219">
        <f t="shared" si="37"/>
        <v>1978</v>
      </c>
      <c r="AM129" s="219">
        <f t="shared" si="37"/>
        <v>1979</v>
      </c>
      <c r="AN129" s="219">
        <f t="shared" si="37"/>
        <v>1980</v>
      </c>
      <c r="AO129" s="219">
        <f t="shared" si="37"/>
        <v>1981</v>
      </c>
      <c r="AP129" s="219">
        <f t="shared" si="37"/>
        <v>1982</v>
      </c>
      <c r="AQ129" s="219">
        <f t="shared" si="37"/>
        <v>1983</v>
      </c>
      <c r="AR129" s="219">
        <f t="shared" si="37"/>
        <v>1984</v>
      </c>
      <c r="AS129" s="219">
        <f t="shared" si="37"/>
        <v>1985</v>
      </c>
      <c r="AT129" s="219">
        <f t="shared" si="37"/>
        <v>1986</v>
      </c>
      <c r="AU129" s="219">
        <f t="shared" si="37"/>
        <v>1987</v>
      </c>
      <c r="AV129" s="219">
        <f t="shared" si="37"/>
        <v>1988</v>
      </c>
      <c r="AW129" s="219">
        <f t="shared" si="37"/>
        <v>1989</v>
      </c>
      <c r="AX129" s="219">
        <f t="shared" si="37"/>
        <v>1990</v>
      </c>
      <c r="AY129" s="219">
        <f t="shared" si="37"/>
        <v>1991</v>
      </c>
      <c r="AZ129" s="219">
        <f t="shared" si="37"/>
        <v>1992</v>
      </c>
      <c r="BA129" s="219">
        <f t="shared" si="37"/>
        <v>1993</v>
      </c>
      <c r="BB129" s="219">
        <f t="shared" si="37"/>
        <v>1994</v>
      </c>
      <c r="BC129" s="219">
        <f t="shared" si="37"/>
        <v>1995</v>
      </c>
      <c r="BD129" s="219">
        <f t="shared" si="37"/>
        <v>1996</v>
      </c>
      <c r="BE129" s="219">
        <f t="shared" si="37"/>
        <v>1997</v>
      </c>
      <c r="BF129" s="219">
        <f t="shared" si="37"/>
        <v>1998</v>
      </c>
      <c r="BG129" s="219">
        <f t="shared" si="37"/>
        <v>1999</v>
      </c>
      <c r="BH129" s="219">
        <f t="shared" si="37"/>
        <v>2000</v>
      </c>
      <c r="BI129" s="219">
        <f t="shared" si="37"/>
        <v>2001</v>
      </c>
      <c r="BJ129" s="219">
        <f t="shared" si="37"/>
        <v>2002</v>
      </c>
      <c r="BK129" s="219">
        <f t="shared" si="37"/>
        <v>2003</v>
      </c>
      <c r="BL129" s="219">
        <f t="shared" si="37"/>
        <v>2004</v>
      </c>
      <c r="BM129" s="219">
        <f t="shared" si="37"/>
        <v>2005</v>
      </c>
      <c r="BN129" s="219">
        <f t="shared" si="37"/>
        <v>2006</v>
      </c>
      <c r="BO129" s="219">
        <f t="shared" si="37"/>
        <v>2007</v>
      </c>
      <c r="BP129" s="219">
        <f t="shared" si="37"/>
        <v>2008</v>
      </c>
      <c r="BQ129" s="219">
        <f t="shared" ref="BQ129:CE129" si="38">BQ$10</f>
        <v>2009</v>
      </c>
      <c r="BR129" s="219">
        <f t="shared" si="38"/>
        <v>2010</v>
      </c>
      <c r="BS129" s="219">
        <f t="shared" si="38"/>
        <v>2011</v>
      </c>
      <c r="BT129" s="219">
        <f t="shared" si="38"/>
        <v>2012</v>
      </c>
      <c r="BU129" s="219">
        <f t="shared" si="38"/>
        <v>2013</v>
      </c>
      <c r="BV129" s="219">
        <f t="shared" si="38"/>
        <v>2014</v>
      </c>
      <c r="BW129" s="219">
        <f t="shared" si="38"/>
        <v>2015</v>
      </c>
      <c r="BX129" s="219">
        <f t="shared" si="38"/>
        <v>2016</v>
      </c>
      <c r="BY129" s="219">
        <f t="shared" si="38"/>
        <v>2017</v>
      </c>
      <c r="BZ129" s="219">
        <f t="shared" si="38"/>
        <v>2018</v>
      </c>
      <c r="CA129" s="219">
        <f t="shared" si="38"/>
        <v>2019</v>
      </c>
      <c r="CB129" s="219">
        <f t="shared" si="38"/>
        <v>2020</v>
      </c>
      <c r="CC129" s="219">
        <f t="shared" si="38"/>
        <v>2021</v>
      </c>
      <c r="CD129" s="219">
        <f t="shared" si="38"/>
        <v>2022</v>
      </c>
      <c r="CE129" s="219">
        <f t="shared" si="38"/>
        <v>2023</v>
      </c>
    </row>
    <row r="130" spans="2:83" x14ac:dyDescent="0.6">
      <c r="B130" s="190" t="s">
        <v>168</v>
      </c>
      <c r="D130" s="255">
        <f>VLOOKUP(D129,'Preisindizes Gas 2023 Bas.''21'!$B$8:$H$98,6,FALSE)</f>
        <v>5.0999999999999996</v>
      </c>
      <c r="E130" s="255">
        <f>VLOOKUP(E129,'Preisindizes Gas 2023 Bas.''21'!$B$8:$H$98,6,FALSE)</f>
        <v>5.3</v>
      </c>
      <c r="F130" s="255">
        <f>VLOOKUP(F129,'Preisindizes Gas 2023 Bas.''21'!$B$8:$H$98,6,FALSE)</f>
        <v>5.7</v>
      </c>
      <c r="G130" s="255">
        <f>VLOOKUP(G129,'Preisindizes Gas 2023 Bas.''21'!$B$8:$H$98,6,FALSE)</f>
        <v>6.6</v>
      </c>
      <c r="H130" s="255">
        <f>VLOOKUP(H129,'Preisindizes Gas 2023 Bas.''21'!$B$8:$H$98,6,FALSE)</f>
        <v>7.2</v>
      </c>
      <c r="I130" s="255">
        <f>VLOOKUP(I129,'Preisindizes Gas 2023 Bas.''21'!$B$8:$H$98,6,FALSE)</f>
        <v>8.1999999999999993</v>
      </c>
      <c r="J130" s="255">
        <f>VLOOKUP(J129,'Preisindizes Gas 2023 Bas.''21'!$B$8:$H$98,6,FALSE)</f>
        <v>7.8</v>
      </c>
      <c r="K130" s="255">
        <f>VLOOKUP(K129,'Preisindizes Gas 2023 Bas.''21'!$B$8:$H$98,6,FALSE)</f>
        <v>9</v>
      </c>
      <c r="L130" s="255">
        <f>VLOOKUP(L129,'Preisindizes Gas 2023 Bas.''21'!$B$8:$H$98,6,FALSE)</f>
        <v>9.6</v>
      </c>
      <c r="M130" s="255">
        <f>VLOOKUP(M129,'Preisindizes Gas 2023 Bas.''21'!$B$8:$H$98,6,FALSE)</f>
        <v>9.3000000000000007</v>
      </c>
      <c r="N130" s="255">
        <f>VLOOKUP(N129,'Preisindizes Gas 2023 Bas.''21'!$B$8:$H$98,6,FALSE)</f>
        <v>9.3000000000000007</v>
      </c>
      <c r="O130" s="255">
        <f>VLOOKUP(O129,'Preisindizes Gas 2023 Bas.''21'!$B$8:$H$98,6,FALSE)</f>
        <v>9.8000000000000007</v>
      </c>
      <c r="P130" s="255">
        <f>VLOOKUP(P129,'Preisindizes Gas 2023 Bas.''21'!$B$8:$H$98,6,FALSE)</f>
        <v>10.1</v>
      </c>
      <c r="Q130" s="255">
        <f>VLOOKUP(Q129,'Preisindizes Gas 2023 Bas.''21'!$B$8:$H$98,6,FALSE)</f>
        <v>10.5</v>
      </c>
      <c r="R130" s="255">
        <f>VLOOKUP(R129,'Preisindizes Gas 2023 Bas.''21'!$B$8:$H$98,6,FALSE)</f>
        <v>10.8</v>
      </c>
      <c r="S130" s="255">
        <f>VLOOKUP(S129,'Preisindizes Gas 2023 Bas.''21'!$B$8:$H$98,6,FALSE)</f>
        <v>11.1</v>
      </c>
      <c r="T130" s="255">
        <f>VLOOKUP(T129,'Preisindizes Gas 2023 Bas.''21'!$B$8:$H$98,6,FALSE)</f>
        <v>11.9</v>
      </c>
      <c r="U130" s="255">
        <f>VLOOKUP(U129,'Preisindizes Gas 2023 Bas.''21'!$B$8:$H$98,6,FALSE)</f>
        <v>12.7</v>
      </c>
      <c r="V130" s="255">
        <f>VLOOKUP(V129,'Preisindizes Gas 2023 Bas.''21'!$B$8:$H$98,6,FALSE)</f>
        <v>13.6</v>
      </c>
      <c r="W130" s="255">
        <f>VLOOKUP(W129,'Preisindizes Gas 2023 Bas.''21'!$B$8:$H$98,6,FALSE)</f>
        <v>14.3</v>
      </c>
      <c r="X130" s="255">
        <f>VLOOKUP(X129,'Preisindizes Gas 2023 Bas.''21'!$B$8:$H$98,6,FALSE)</f>
        <v>14.8</v>
      </c>
      <c r="Y130" s="255">
        <f>VLOOKUP(Y129,'Preisindizes Gas 2023 Bas.''21'!$B$8:$H$98,6,FALSE)</f>
        <v>15.4</v>
      </c>
      <c r="Z130" s="255">
        <f>VLOOKUP(Z129,'Preisindizes Gas 2023 Bas.''21'!$B$8:$H$98,6,FALSE)</f>
        <v>15.8</v>
      </c>
      <c r="AA130" s="255">
        <f>VLOOKUP(AA129,'Preisindizes Gas 2023 Bas.''21'!$B$8:$H$98,6,FALSE)</f>
        <v>15</v>
      </c>
      <c r="AB130" s="255">
        <f>VLOOKUP(AB129,'Preisindizes Gas 2023 Bas.''21'!$B$8:$H$98,6,FALSE)</f>
        <v>15.8</v>
      </c>
      <c r="AC130" s="255">
        <f>VLOOKUP(AC129,'Preisindizes Gas 2023 Bas.''21'!$B$8:$H$98,6,FALSE)</f>
        <v>17.100000000000001</v>
      </c>
      <c r="AD130" s="255">
        <f>VLOOKUP(AD129,'Preisindizes Gas 2023 Bas.''21'!$B$8:$H$98,6,FALSE)</f>
        <v>20.2</v>
      </c>
      <c r="AE130" s="255">
        <f>VLOOKUP(AE129,'Preisindizes Gas 2023 Bas.''21'!$B$8:$H$98,6,FALSE)</f>
        <v>22.4</v>
      </c>
      <c r="AF130" s="255">
        <f>VLOOKUP(AF129,'Preisindizes Gas 2023 Bas.''21'!$B$8:$H$98,6,FALSE)</f>
        <v>23.5</v>
      </c>
      <c r="AG130" s="255">
        <f>VLOOKUP(AG129,'Preisindizes Gas 2023 Bas.''21'!$B$8:$H$98,6,FALSE)</f>
        <v>24.9</v>
      </c>
      <c r="AH130" s="255">
        <f>VLOOKUP(AH129,'Preisindizes Gas 2023 Bas.''21'!$B$8:$H$98,6,FALSE)</f>
        <v>26.4</v>
      </c>
      <c r="AI130" s="255">
        <f>VLOOKUP(AI129,'Preisindizes Gas 2023 Bas.''21'!$B$8:$H$98,6,FALSE)</f>
        <v>27.1</v>
      </c>
      <c r="AJ130" s="255">
        <f>VLOOKUP(AJ129,'Preisindizes Gas 2023 Bas.''21'!$B$8:$H$98,6,FALSE)</f>
        <v>28.1</v>
      </c>
      <c r="AK130" s="255">
        <f>VLOOKUP(AK129,'Preisindizes Gas 2023 Bas.''21'!$B$8:$H$98,6,FALSE)</f>
        <v>29.3</v>
      </c>
      <c r="AL130" s="255">
        <f>VLOOKUP(AL129,'Preisindizes Gas 2023 Bas.''21'!$B$8:$H$98,6,FALSE)</f>
        <v>30.6</v>
      </c>
      <c r="AM130" s="255">
        <f>VLOOKUP(AM129,'Preisindizes Gas 2023 Bas.''21'!$B$8:$H$98,6,FALSE)</f>
        <v>32.9</v>
      </c>
      <c r="AN130" s="255">
        <f>VLOOKUP(AN129,'Preisindizes Gas 2023 Bas.''21'!$B$8:$H$98,6,FALSE)</f>
        <v>36.200000000000003</v>
      </c>
      <c r="AO130" s="255">
        <f>VLOOKUP(AO129,'Preisindizes Gas 2023 Bas.''21'!$B$8:$H$98,6,FALSE)</f>
        <v>38.4</v>
      </c>
      <c r="AP130" s="255">
        <f>VLOOKUP(AP129,'Preisindizes Gas 2023 Bas.''21'!$B$8:$H$98,6,FALSE)</f>
        <v>40</v>
      </c>
      <c r="AQ130" s="255">
        <f>VLOOKUP(AQ129,'Preisindizes Gas 2023 Bas.''21'!$B$8:$H$98,6,FALSE)</f>
        <v>40.700000000000003</v>
      </c>
      <c r="AR130" s="255">
        <f>VLOOKUP(AR129,'Preisindizes Gas 2023 Bas.''21'!$B$8:$H$98,6,FALSE)</f>
        <v>41.5</v>
      </c>
      <c r="AS130" s="255">
        <f>VLOOKUP(AS129,'Preisindizes Gas 2023 Bas.''21'!$B$8:$H$98,6,FALSE)</f>
        <v>41.8</v>
      </c>
      <c r="AT130" s="255">
        <f>VLOOKUP(AT129,'Preisindizes Gas 2023 Bas.''21'!$B$8:$H$98,6,FALSE)</f>
        <v>42.6</v>
      </c>
      <c r="AU130" s="255">
        <f>VLOOKUP(AU129,'Preisindizes Gas 2023 Bas.''21'!$B$8:$H$98,6,FALSE)</f>
        <v>43.6</v>
      </c>
      <c r="AV130" s="255">
        <f>VLOOKUP(AV129,'Preisindizes Gas 2023 Bas.''21'!$B$8:$H$98,6,FALSE)</f>
        <v>44.6</v>
      </c>
      <c r="AW130" s="255">
        <f>VLOOKUP(AW129,'Preisindizes Gas 2023 Bas.''21'!$B$8:$H$98,6,FALSE)</f>
        <v>46.1</v>
      </c>
      <c r="AX130" s="255">
        <f>VLOOKUP(AX129,'Preisindizes Gas 2023 Bas.''21'!$B$8:$H$98,6,FALSE)</f>
        <v>48.9</v>
      </c>
      <c r="AY130" s="255">
        <f>VLOOKUP(AY129,'Preisindizes Gas 2023 Bas.''21'!$B$8:$H$98,6,FALSE)</f>
        <v>52</v>
      </c>
      <c r="AZ130" s="255">
        <f>VLOOKUP(AZ129,'Preisindizes Gas 2023 Bas.''21'!$B$8:$H$98,6,FALSE)</f>
        <v>55.2</v>
      </c>
      <c r="BA130" s="255">
        <f>VLOOKUP(BA129,'Preisindizes Gas 2023 Bas.''21'!$B$8:$H$98,6,FALSE)</f>
        <v>57.1</v>
      </c>
      <c r="BB130" s="255">
        <f>VLOOKUP(BB129,'Preisindizes Gas 2023 Bas.''21'!$B$8:$H$98,6,FALSE)</f>
        <v>58.3</v>
      </c>
      <c r="BC130" s="255">
        <f>VLOOKUP(BC129,'Preisindizes Gas 2023 Bas.''21'!$B$8:$H$98,6,FALSE)</f>
        <v>59.6</v>
      </c>
      <c r="BD130" s="255">
        <f>VLOOKUP(BD129,'Preisindizes Gas 2023 Bas.''21'!$B$8:$H$98,6,FALSE)</f>
        <v>59.8</v>
      </c>
      <c r="BE130" s="255">
        <f>VLOOKUP(BE129,'Preisindizes Gas 2023 Bas.''21'!$B$8:$H$98,6,FALSE)</f>
        <v>59.4</v>
      </c>
      <c r="BF130" s="255">
        <f>VLOOKUP(BF129,'Preisindizes Gas 2023 Bas.''21'!$B$8:$H$98,6,FALSE)</f>
        <v>59.1</v>
      </c>
      <c r="BG130" s="255">
        <f>VLOOKUP(BG129,'Preisindizes Gas 2023 Bas.''21'!$B$8:$H$98,6,FALSE)</f>
        <v>58.8</v>
      </c>
      <c r="BH130" s="255">
        <f>VLOOKUP(BH129,'Preisindizes Gas 2023 Bas.''21'!$B$8:$H$98,6,FALSE)</f>
        <v>59.2</v>
      </c>
      <c r="BI130" s="255">
        <f>VLOOKUP(BI129,'Preisindizes Gas 2023 Bas.''21'!$B$8:$H$98,6,FALSE)</f>
        <v>59.4</v>
      </c>
      <c r="BJ130" s="255">
        <f>VLOOKUP(BJ129,'Preisindizes Gas 2023 Bas.''21'!$B$8:$H$98,6,FALSE)</f>
        <v>59.6</v>
      </c>
      <c r="BK130" s="255">
        <f>VLOOKUP(BK129,'Preisindizes Gas 2023 Bas.''21'!$B$8:$H$98,6,FALSE)</f>
        <v>59.7</v>
      </c>
      <c r="BL130" s="255">
        <f>VLOOKUP(BL129,'Preisindizes Gas 2023 Bas.''21'!$B$8:$H$98,6,FALSE)</f>
        <v>60.6</v>
      </c>
      <c r="BM130" s="255">
        <f>VLOOKUP(BM129,'Preisindizes Gas 2023 Bas.''21'!$B$8:$H$98,6,FALSE)</f>
        <v>61.9</v>
      </c>
      <c r="BN130" s="255">
        <f>VLOOKUP(BN129,'Preisindizes Gas 2023 Bas.''21'!$B$8:$H$98,6,FALSE)</f>
        <v>63.3</v>
      </c>
      <c r="BO130" s="255">
        <f>VLOOKUP(BO129,'Preisindizes Gas 2023 Bas.''21'!$B$8:$H$98,6,FALSE)</f>
        <v>66.099999999999994</v>
      </c>
      <c r="BP130" s="255">
        <f>VLOOKUP(BP129,'Preisindizes Gas 2023 Bas.''21'!$B$8:$H$98,6,FALSE)</f>
        <v>68.5</v>
      </c>
      <c r="BQ130" s="255">
        <f>VLOOKUP(BQ129,'Preisindizes Gas 2023 Bas.''21'!$B$8:$H$98,6,FALSE)</f>
        <v>69.3</v>
      </c>
      <c r="BR130" s="255">
        <f>VLOOKUP(BR129,'Preisindizes Gas 2023 Bas.''21'!$B$8:$H$98,6,FALSE)</f>
        <v>70</v>
      </c>
      <c r="BS130" s="255">
        <f>VLOOKUP(BS129,'Preisindizes Gas 2023 Bas.''21'!$B$8:$H$98,6,FALSE)</f>
        <v>72.2</v>
      </c>
      <c r="BT130" s="255">
        <f>VLOOKUP(BT129,'Preisindizes Gas 2023 Bas.''21'!$B$8:$H$98,6,FALSE)</f>
        <v>74.099999999999994</v>
      </c>
      <c r="BU130" s="255">
        <f>VLOOKUP(BU129,'Preisindizes Gas 2023 Bas.''21'!$B$8:$H$98,6,FALSE)</f>
        <v>75.5</v>
      </c>
      <c r="BV130" s="255">
        <f>VLOOKUP(BV129,'Preisindizes Gas 2023 Bas.''21'!$B$8:$H$98,6,FALSE)</f>
        <v>76.8</v>
      </c>
      <c r="BW130" s="255">
        <f>VLOOKUP(BW129,'Preisindizes Gas 2023 Bas.''21'!$B$8:$H$98,6,FALSE)</f>
        <v>78.099999999999994</v>
      </c>
      <c r="BX130" s="255">
        <f>VLOOKUP(BX129,'Preisindizes Gas 2023 Bas.''21'!$B$8:$H$98,6,FALSE)</f>
        <v>79.7</v>
      </c>
      <c r="BY130" s="255">
        <f>VLOOKUP(BY129,'Preisindizes Gas 2023 Bas.''21'!$B$8:$H$98,6,FALSE)</f>
        <v>82.4</v>
      </c>
      <c r="BZ130" s="255">
        <f>VLOOKUP(BZ129,'Preisindizes Gas 2023 Bas.''21'!$B$8:$H$98,6,FALSE)</f>
        <v>86.1</v>
      </c>
      <c r="CA130" s="255">
        <f>VLOOKUP(CA129,'Preisindizes Gas 2023 Bas.''21'!$B$8:$H$98,6,FALSE)</f>
        <v>89.9</v>
      </c>
      <c r="CB130" s="255">
        <f>VLOOKUP(CB129,'Preisindizes Gas 2023 Bas.''21'!$B$8:$H$98,6,FALSE)</f>
        <v>92.4</v>
      </c>
      <c r="CC130" s="255">
        <f>VLOOKUP(CC129,'Preisindizes Gas 2023 Bas.''21'!$B$8:$H$98,6,FALSE)</f>
        <v>100</v>
      </c>
      <c r="CD130" s="255">
        <f>VLOOKUP(CD129,'Preisindizes Gas 2023 Bas.''21'!$B$8:$H$98,6,FALSE)</f>
        <v>117.2</v>
      </c>
      <c r="CE130" s="255">
        <f>VLOOKUP(CE129,'Preisindizes Gas 2023 Bas.''21'!$B$8:$H$98,6,FALSE)</f>
        <v>127</v>
      </c>
    </row>
    <row r="131" spans="2:83" x14ac:dyDescent="0.6">
      <c r="B131" s="190" t="s">
        <v>169</v>
      </c>
      <c r="D131" s="255">
        <f>VLOOKUP(D129,'Preisindizes Gas 2023 Bas.''21'!$J$8:$P$98,6,FALSE)</f>
        <v>0</v>
      </c>
      <c r="E131" s="255">
        <f>VLOOKUP(E129,'Preisindizes Gas 2023 Bas.''21'!$J$8:$P$98,6,FALSE)</f>
        <v>0</v>
      </c>
      <c r="F131" s="255">
        <f>VLOOKUP(F129,'Preisindizes Gas 2023 Bas.''21'!$J$8:$P$98,6,FALSE)</f>
        <v>0</v>
      </c>
      <c r="G131" s="255">
        <f>VLOOKUP(G129,'Preisindizes Gas 2023 Bas.''21'!$J$8:$P$98,6,FALSE)</f>
        <v>0</v>
      </c>
      <c r="H131" s="255">
        <f>VLOOKUP(H129,'Preisindizes Gas 2023 Bas.''21'!$J$8:$P$98,6,FALSE)</f>
        <v>0</v>
      </c>
      <c r="I131" s="255">
        <f>VLOOKUP(I129,'Preisindizes Gas 2023 Bas.''21'!$J$8:$P$98,6,FALSE)</f>
        <v>12.5</v>
      </c>
      <c r="J131" s="255">
        <f>VLOOKUP(J129,'Preisindizes Gas 2023 Bas.''21'!$J$8:$P$98,6,FALSE)</f>
        <v>11.9</v>
      </c>
      <c r="K131" s="255">
        <f>VLOOKUP(K129,'Preisindizes Gas 2023 Bas.''21'!$J$8:$P$98,6,FALSE)</f>
        <v>13.8</v>
      </c>
      <c r="L131" s="255">
        <f>VLOOKUP(L129,'Preisindizes Gas 2023 Bas.''21'!$J$8:$P$98,6,FALSE)</f>
        <v>14.7</v>
      </c>
      <c r="M131" s="255">
        <f>VLOOKUP(M129,'Preisindizes Gas 2023 Bas.''21'!$J$8:$P$98,6,FALSE)</f>
        <v>14.2</v>
      </c>
      <c r="N131" s="255">
        <f>VLOOKUP(N129,'Preisindizes Gas 2023 Bas.''21'!$J$8:$P$98,6,FALSE)</f>
        <v>14.3</v>
      </c>
      <c r="O131" s="255">
        <f>VLOOKUP(O129,'Preisindizes Gas 2023 Bas.''21'!$J$8:$P$98,6,FALSE)</f>
        <v>15</v>
      </c>
      <c r="P131" s="255">
        <f>VLOOKUP(P129,'Preisindizes Gas 2023 Bas.''21'!$J$8:$P$98,6,FALSE)</f>
        <v>15.4</v>
      </c>
      <c r="Q131" s="255">
        <f>VLOOKUP(Q129,'Preisindizes Gas 2023 Bas.''21'!$J$8:$P$98,6,FALSE)</f>
        <v>16</v>
      </c>
      <c r="R131" s="255">
        <f>VLOOKUP(R129,'Preisindizes Gas 2023 Bas.''21'!$J$8:$P$98,6,FALSE)</f>
        <v>16.5</v>
      </c>
      <c r="S131" s="255">
        <f>VLOOKUP(S129,'Preisindizes Gas 2023 Bas.''21'!$J$8:$P$98,6,FALSE)</f>
        <v>17.8</v>
      </c>
      <c r="T131" s="255">
        <f>VLOOKUP(T129,'Preisindizes Gas 2023 Bas.''21'!$J$8:$P$98,6,FALSE)</f>
        <v>19.2</v>
      </c>
      <c r="U131" s="255">
        <f>VLOOKUP(U129,'Preisindizes Gas 2023 Bas.''21'!$J$8:$P$98,6,FALSE)</f>
        <v>20.6</v>
      </c>
      <c r="V131" s="255">
        <f>VLOOKUP(V129,'Preisindizes Gas 2023 Bas.''21'!$J$8:$P$98,6,FALSE)</f>
        <v>21.9</v>
      </c>
      <c r="W131" s="255">
        <f>VLOOKUP(W129,'Preisindizes Gas 2023 Bas.''21'!$J$8:$P$98,6,FALSE)</f>
        <v>23</v>
      </c>
      <c r="X131" s="255">
        <f>VLOOKUP(X129,'Preisindizes Gas 2023 Bas.''21'!$J$8:$P$98,6,FALSE)</f>
        <v>23.3</v>
      </c>
      <c r="Y131" s="255">
        <f>VLOOKUP(Y129,'Preisindizes Gas 2023 Bas.''21'!$J$8:$P$98,6,FALSE)</f>
        <v>22.8</v>
      </c>
      <c r="Z131" s="255">
        <f>VLOOKUP(Z129,'Preisindizes Gas 2023 Bas.''21'!$J$8:$P$98,6,FALSE)</f>
        <v>22.9</v>
      </c>
      <c r="AA131" s="255">
        <f>VLOOKUP(AA129,'Preisindizes Gas 2023 Bas.''21'!$J$8:$P$98,6,FALSE)</f>
        <v>21.9</v>
      </c>
      <c r="AB131" s="255">
        <f>VLOOKUP(AB129,'Preisindizes Gas 2023 Bas.''21'!$J$8:$P$98,6,FALSE)</f>
        <v>23.2</v>
      </c>
      <c r="AC131" s="255">
        <f>VLOOKUP(AC129,'Preisindizes Gas 2023 Bas.''21'!$J$8:$P$98,6,FALSE)</f>
        <v>24.3</v>
      </c>
      <c r="AD131" s="255">
        <f>VLOOKUP(AD129,'Preisindizes Gas 2023 Bas.''21'!$J$8:$P$98,6,FALSE)</f>
        <v>28.3</v>
      </c>
      <c r="AE131" s="255">
        <f>VLOOKUP(AE129,'Preisindizes Gas 2023 Bas.''21'!$J$8:$P$98,6,FALSE)</f>
        <v>30.7</v>
      </c>
      <c r="AF131" s="255">
        <f>VLOOKUP(AF129,'Preisindizes Gas 2023 Bas.''21'!$J$8:$P$98,6,FALSE)</f>
        <v>31.7</v>
      </c>
      <c r="AG131" s="255">
        <f>VLOOKUP(AG129,'Preisindizes Gas 2023 Bas.''21'!$J$8:$P$98,6,FALSE)</f>
        <v>33</v>
      </c>
      <c r="AH131" s="255">
        <f>VLOOKUP(AH129,'Preisindizes Gas 2023 Bas.''21'!$J$8:$P$98,6,FALSE)</f>
        <v>35.200000000000003</v>
      </c>
      <c r="AI131" s="255">
        <f>VLOOKUP(AI129,'Preisindizes Gas 2023 Bas.''21'!$J$8:$P$98,6,FALSE)</f>
        <v>35.799999999999997</v>
      </c>
      <c r="AJ131" s="255">
        <f>VLOOKUP(AJ129,'Preisindizes Gas 2023 Bas.''21'!$J$8:$P$98,6,FALSE)</f>
        <v>36.6</v>
      </c>
      <c r="AK131" s="255">
        <f>VLOOKUP(AK129,'Preisindizes Gas 2023 Bas.''21'!$J$8:$P$98,6,FALSE)</f>
        <v>37.799999999999997</v>
      </c>
      <c r="AL131" s="255">
        <f>VLOOKUP(AL129,'Preisindizes Gas 2023 Bas.''21'!$J$8:$P$98,6,FALSE)</f>
        <v>40</v>
      </c>
      <c r="AM131" s="255">
        <f>VLOOKUP(AM129,'Preisindizes Gas 2023 Bas.''21'!$J$8:$P$98,6,FALSE)</f>
        <v>44</v>
      </c>
      <c r="AN131" s="255">
        <f>VLOOKUP(AN129,'Preisindizes Gas 2023 Bas.''21'!$J$8:$P$98,6,FALSE)</f>
        <v>48.6</v>
      </c>
      <c r="AO131" s="255">
        <f>VLOOKUP(AO129,'Preisindizes Gas 2023 Bas.''21'!$J$8:$P$98,6,FALSE)</f>
        <v>50</v>
      </c>
      <c r="AP131" s="255">
        <f>VLOOKUP(AP129,'Preisindizes Gas 2023 Bas.''21'!$J$8:$P$98,6,FALSE)</f>
        <v>49</v>
      </c>
      <c r="AQ131" s="255">
        <f>VLOOKUP(AQ129,'Preisindizes Gas 2023 Bas.''21'!$J$8:$P$98,6,FALSE)</f>
        <v>48.8</v>
      </c>
      <c r="AR131" s="255">
        <f>VLOOKUP(AR129,'Preisindizes Gas 2023 Bas.''21'!$J$8:$P$98,6,FALSE)</f>
        <v>49.4</v>
      </c>
      <c r="AS131" s="255">
        <f>VLOOKUP(AS129,'Preisindizes Gas 2023 Bas.''21'!$J$8:$P$98,6,FALSE)</f>
        <v>49.5</v>
      </c>
      <c r="AT131" s="255">
        <f>VLOOKUP(AT129,'Preisindizes Gas 2023 Bas.''21'!$J$8:$P$98,6,FALSE)</f>
        <v>50.6</v>
      </c>
      <c r="AU131" s="255">
        <f>VLOOKUP(AU129,'Preisindizes Gas 2023 Bas.''21'!$J$8:$P$98,6,FALSE)</f>
        <v>51.5</v>
      </c>
      <c r="AV131" s="255">
        <f>VLOOKUP(AV129,'Preisindizes Gas 2023 Bas.''21'!$J$8:$P$98,6,FALSE)</f>
        <v>52.3</v>
      </c>
      <c r="AW131" s="255">
        <f>VLOOKUP(AW129,'Preisindizes Gas 2023 Bas.''21'!$J$8:$P$98,6,FALSE)</f>
        <v>53.8</v>
      </c>
      <c r="AX131" s="255">
        <f>VLOOKUP(AX129,'Preisindizes Gas 2023 Bas.''21'!$J$8:$P$98,6,FALSE)</f>
        <v>57.5</v>
      </c>
      <c r="AY131" s="255">
        <f>VLOOKUP(AY129,'Preisindizes Gas 2023 Bas.''21'!$J$8:$P$98,6,FALSE)</f>
        <v>61.7</v>
      </c>
      <c r="AZ131" s="255">
        <f>VLOOKUP(AZ129,'Preisindizes Gas 2023 Bas.''21'!$J$8:$P$98,6,FALSE)</f>
        <v>65.7</v>
      </c>
      <c r="BA131" s="255">
        <f>VLOOKUP(BA129,'Preisindizes Gas 2023 Bas.''21'!$J$8:$P$98,6,FALSE)</f>
        <v>67.599999999999994</v>
      </c>
      <c r="BB131" s="255">
        <f>VLOOKUP(BB129,'Preisindizes Gas 2023 Bas.''21'!$J$8:$P$98,6,FALSE)</f>
        <v>68.3</v>
      </c>
      <c r="BC131" s="255">
        <f>VLOOKUP(BC129,'Preisindizes Gas 2023 Bas.''21'!$J$8:$P$98,6,FALSE)</f>
        <v>69</v>
      </c>
      <c r="BD131" s="255">
        <f>VLOOKUP(BD129,'Preisindizes Gas 2023 Bas.''21'!$J$8:$P$98,6,FALSE)</f>
        <v>67.8</v>
      </c>
      <c r="BE131" s="255">
        <f>VLOOKUP(BE129,'Preisindizes Gas 2023 Bas.''21'!$J$8:$P$98,6,FALSE)</f>
        <v>66.599999999999994</v>
      </c>
      <c r="BF131" s="255">
        <f>VLOOKUP(BF129,'Preisindizes Gas 2023 Bas.''21'!$J$8:$P$98,6,FALSE)</f>
        <v>65.400000000000006</v>
      </c>
      <c r="BG131" s="255">
        <f>VLOOKUP(BG129,'Preisindizes Gas 2023 Bas.''21'!$J$8:$P$98,6,FALSE)</f>
        <v>65.099999999999994</v>
      </c>
      <c r="BH131" s="255">
        <f>VLOOKUP(BH129,'Preisindizes Gas 2023 Bas.''21'!$J$8:$P$98,6,FALSE)</f>
        <v>65.3</v>
      </c>
      <c r="BI131" s="255">
        <f>VLOOKUP(BI129,'Preisindizes Gas 2023 Bas.''21'!$J$8:$P$98,6,FALSE)</f>
        <v>65.099999999999994</v>
      </c>
      <c r="BJ131" s="255">
        <f>VLOOKUP(BJ129,'Preisindizes Gas 2023 Bas.''21'!$J$8:$P$98,6,FALSE)</f>
        <v>65</v>
      </c>
      <c r="BK131" s="255">
        <f>VLOOKUP(BK129,'Preisindizes Gas 2023 Bas.''21'!$J$8:$P$98,6,FALSE)</f>
        <v>64.7</v>
      </c>
      <c r="BL131" s="255">
        <f>VLOOKUP(BL129,'Preisindizes Gas 2023 Bas.''21'!$J$8:$P$98,6,FALSE)</f>
        <v>64.7</v>
      </c>
      <c r="BM131" s="255">
        <f>VLOOKUP(BM129,'Preisindizes Gas 2023 Bas.''21'!$J$8:$P$98,6,FALSE)</f>
        <v>64.8</v>
      </c>
      <c r="BN131" s="255">
        <f>VLOOKUP(BN129,'Preisindizes Gas 2023 Bas.''21'!$J$8:$P$98,6,FALSE)</f>
        <v>66.400000000000006</v>
      </c>
      <c r="BO131" s="255">
        <f>VLOOKUP(BO129,'Preisindizes Gas 2023 Bas.''21'!$J$8:$P$98,6,FALSE)</f>
        <v>68.400000000000006</v>
      </c>
      <c r="BP131" s="255">
        <f>VLOOKUP(BP129,'Preisindizes Gas 2023 Bas.''21'!$J$8:$P$98,6,FALSE)</f>
        <v>70.5</v>
      </c>
      <c r="BQ131" s="255">
        <f>VLOOKUP(BQ129,'Preisindizes Gas 2023 Bas.''21'!$J$8:$P$98,6,FALSE)</f>
        <v>71.7</v>
      </c>
      <c r="BR131" s="255">
        <f>VLOOKUP(BR129,'Preisindizes Gas 2023 Bas.''21'!$J$8:$P$98,6,FALSE)</f>
        <v>72</v>
      </c>
      <c r="BS131" s="255">
        <f>VLOOKUP(BS129,'Preisindizes Gas 2023 Bas.''21'!$J$8:$P$98,6,FALSE)</f>
        <v>73.400000000000006</v>
      </c>
      <c r="BT131" s="255">
        <f>VLOOKUP(BT129,'Preisindizes Gas 2023 Bas.''21'!$J$8:$P$98,6,FALSE)</f>
        <v>75.3</v>
      </c>
      <c r="BU131" s="255">
        <f>VLOOKUP(BU129,'Preisindizes Gas 2023 Bas.''21'!$J$8:$P$98,6,FALSE)</f>
        <v>76.599999999999994</v>
      </c>
      <c r="BV131" s="255">
        <f>VLOOKUP(BV129,'Preisindizes Gas 2023 Bas.''21'!$J$8:$P$98,6,FALSE)</f>
        <v>77.8</v>
      </c>
      <c r="BW131" s="255">
        <f>VLOOKUP(BW129,'Preisindizes Gas 2023 Bas.''21'!$J$8:$P$98,6,FALSE)</f>
        <v>79.3</v>
      </c>
      <c r="BX131" s="255">
        <f>VLOOKUP(BX129,'Preisindizes Gas 2023 Bas.''21'!$J$8:$P$98,6,FALSE)</f>
        <v>80.599999999999994</v>
      </c>
      <c r="BY131" s="255">
        <f>VLOOKUP(BY129,'Preisindizes Gas 2023 Bas.''21'!$J$8:$P$98,6,FALSE)</f>
        <v>83.5</v>
      </c>
      <c r="BZ131" s="255">
        <f>VLOOKUP(BZ129,'Preisindizes Gas 2023 Bas.''21'!$J$8:$P$98,6,FALSE)</f>
        <v>88.3</v>
      </c>
      <c r="CA131" s="255">
        <f>VLOOKUP(CA129,'Preisindizes Gas 2023 Bas.''21'!$J$8:$P$98,6,FALSE)</f>
        <v>93.2</v>
      </c>
      <c r="CB131" s="255">
        <f>VLOOKUP(CB129,'Preisindizes Gas 2023 Bas.''21'!$J$8:$P$98,6,FALSE)</f>
        <v>95.4</v>
      </c>
      <c r="CC131" s="255">
        <f>VLOOKUP(CC129,'Preisindizes Gas 2023 Bas.''21'!$J$8:$P$98,6,FALSE)</f>
        <v>100</v>
      </c>
      <c r="CD131" s="255">
        <f>VLOOKUP(CD129,'Preisindizes Gas 2023 Bas.''21'!$J$8:$P$98,6,FALSE)</f>
        <v>115</v>
      </c>
      <c r="CE131" s="255">
        <f>VLOOKUP(CE129,'Preisindizes Gas 2023 Bas.''21'!$J$8:$P$98,6,FALSE)</f>
        <v>126</v>
      </c>
    </row>
    <row r="132" spans="2:83" x14ac:dyDescent="0.6">
      <c r="B132" s="190" t="s">
        <v>170</v>
      </c>
      <c r="D132" s="255">
        <f>IF(ISNA(VLOOKUP(D129,'Preisindizes Gas 2023 Bas.''21'!$R$8:$AD$91,15,FALSE)),0,VLOOKUP(D129,'Preisindizes Gas 2023 Bas.''21'!$R$8:$AD$91,15,FALSE))</f>
        <v>0</v>
      </c>
      <c r="E132" s="255">
        <f>IF(ISNA(VLOOKUP(E129,'Preisindizes Gas 2023 Bas.''21'!$R$8:$AD$91,15,FALSE)),0,VLOOKUP(E129,'Preisindizes Gas 2023 Bas.''21'!$R$8:$AD$91,15,FALSE))</f>
        <v>0</v>
      </c>
      <c r="F132" s="255">
        <f>IF(ISNA(VLOOKUP(F129,'Preisindizes Gas 2023 Bas.''21'!$R$8:$AD$91,15,FALSE)),0,VLOOKUP(F129,'Preisindizes Gas 2023 Bas.''21'!$R$8:$AD$91,15,FALSE))</f>
        <v>0</v>
      </c>
      <c r="G132" s="255">
        <f>IF(ISNA(VLOOKUP(G129,'Preisindizes Gas 2023 Bas.''21'!$R$8:$AD$91,15,FALSE)),0,VLOOKUP(G129,'Preisindizes Gas 2023 Bas.''21'!$R$8:$AD$91,15,FALSE))</f>
        <v>0</v>
      </c>
      <c r="H132" s="255">
        <f>IF(ISNA(VLOOKUP(H129,'Preisindizes Gas 2023 Bas.''21'!$R$8:$AD$91,15,FALSE)),0,VLOOKUP(H129,'Preisindizes Gas 2023 Bas.''21'!$R$8:$AD$91,15,FALSE))</f>
        <v>0</v>
      </c>
      <c r="I132" s="255">
        <f>VLOOKUP(I129,'Preisindizes Gas 2023 Bas.''21'!$R$8:$AD$91,12,FALSE)</f>
        <v>14.4</v>
      </c>
      <c r="J132" s="255">
        <f>VLOOKUP(J129,'Preisindizes Gas 2023 Bas.''21'!$R$8:$AD$91,12,FALSE)</f>
        <v>14.3</v>
      </c>
      <c r="K132" s="255">
        <f>VLOOKUP(K129,'Preisindizes Gas 2023 Bas.''21'!$R$8:$AD$91,12,FALSE)</f>
        <v>17</v>
      </c>
      <c r="L132" s="255">
        <f>VLOOKUP(L129,'Preisindizes Gas 2023 Bas.''21'!$R$8:$AD$91,12,FALSE)</f>
        <v>21</v>
      </c>
      <c r="M132" s="255">
        <f>VLOOKUP(M129,'Preisindizes Gas 2023 Bas.''21'!$R$8:$AD$91,12,FALSE)</f>
        <v>21.2</v>
      </c>
      <c r="N132" s="255">
        <f>VLOOKUP(N129,'Preisindizes Gas 2023 Bas.''21'!$R$8:$AD$91,12,FALSE)</f>
        <v>20.9</v>
      </c>
      <c r="O132" s="255">
        <f>VLOOKUP(O129,'Preisindizes Gas 2023 Bas.''21'!$R$8:$AD$91,12,FALSE)</f>
        <v>21.7</v>
      </c>
      <c r="P132" s="255">
        <f>VLOOKUP(P129,'Preisindizes Gas 2023 Bas.''21'!$R$8:$AD$91,12,FALSE)</f>
        <v>22.3</v>
      </c>
      <c r="Q132" s="255">
        <f>VLOOKUP(Q129,'Preisindizes Gas 2023 Bas.''21'!$R$8:$AD$91,12,FALSE)</f>
        <v>23.4</v>
      </c>
      <c r="R132" s="255">
        <f>VLOOKUP(R129,'Preisindizes Gas 2023 Bas.''21'!$R$8:$AD$91,12,FALSE)</f>
        <v>23.9</v>
      </c>
      <c r="S132" s="255">
        <f>VLOOKUP(S129,'Preisindizes Gas 2023 Bas.''21'!$R$8:$AD$91,12,FALSE)</f>
        <v>24.6</v>
      </c>
      <c r="T132" s="255">
        <f>VLOOKUP(T129,'Preisindizes Gas 2023 Bas.''21'!$R$8:$AD$91,12,FALSE)</f>
        <v>25.5</v>
      </c>
      <c r="U132" s="255">
        <f>VLOOKUP(U129,'Preisindizes Gas 2023 Bas.''21'!$R$8:$AD$91,12,FALSE)</f>
        <v>26.2</v>
      </c>
      <c r="V132" s="255">
        <f>VLOOKUP(V129,'Preisindizes Gas 2023 Bas.''21'!$R$8:$AD$91,12,FALSE)</f>
        <v>26.8</v>
      </c>
      <c r="W132" s="255">
        <f>VLOOKUP(W129,'Preisindizes Gas 2023 Bas.''21'!$R$8:$AD$91,12,FALSE)</f>
        <v>27.3</v>
      </c>
      <c r="X132" s="255">
        <f>VLOOKUP(X129,'Preisindizes Gas 2023 Bas.''21'!$R$8:$AD$91,12,FALSE)</f>
        <v>27.5</v>
      </c>
      <c r="Y132" s="255">
        <f>VLOOKUP(Y129,'Preisindizes Gas 2023 Bas.''21'!$R$8:$AD$91,12,FALSE)</f>
        <v>27.1</v>
      </c>
      <c r="Z132" s="255">
        <f>VLOOKUP(Z129,'Preisindizes Gas 2023 Bas.''21'!$R$8:$AD$91,12,FALSE)</f>
        <v>27.2</v>
      </c>
      <c r="AA132" s="255">
        <f>VLOOKUP(AA129,'Preisindizes Gas 2023 Bas.''21'!$R$8:$AD$91,12,FALSE)</f>
        <v>25.7</v>
      </c>
      <c r="AB132" s="255">
        <f>VLOOKUP(AB129,'Preisindizes Gas 2023 Bas.''21'!$R$8:$AD$91,12,FALSE)</f>
        <v>26.3</v>
      </c>
      <c r="AC132" s="255">
        <f>VLOOKUP(AC129,'Preisindizes Gas 2023 Bas.''21'!$R$8:$AD$91,12,FALSE)</f>
        <v>27.4</v>
      </c>
      <c r="AD132" s="255">
        <f>VLOOKUP(AD129,'Preisindizes Gas 2023 Bas.''21'!$R$8:$AD$91,12,FALSE)</f>
        <v>30.7</v>
      </c>
      <c r="AE132" s="255">
        <f>VLOOKUP(AE129,'Preisindizes Gas 2023 Bas.''21'!$R$8:$AD$91,12,FALSE)</f>
        <v>32.299999999999997</v>
      </c>
      <c r="AF132" s="255">
        <f>VLOOKUP(AF129,'Preisindizes Gas 2023 Bas.''21'!$R$8:$AD$91,12,FALSE)</f>
        <v>32.9</v>
      </c>
      <c r="AG132" s="255">
        <f>VLOOKUP(AG129,'Preisindizes Gas 2023 Bas.''21'!$R$8:$AD$91,12,FALSE)</f>
        <v>34.9</v>
      </c>
      <c r="AH132" s="255">
        <f>VLOOKUP(AH129,'Preisindizes Gas 2023 Bas.''21'!$R$8:$AD$91,12,FALSE)</f>
        <v>38.299999999999997</v>
      </c>
      <c r="AI132" s="255">
        <f>VLOOKUP(AI129,'Preisindizes Gas 2023 Bas.''21'!$R$8:$AD$91,12,FALSE)</f>
        <v>38.1</v>
      </c>
      <c r="AJ132" s="255">
        <f>VLOOKUP(AJ129,'Preisindizes Gas 2023 Bas.''21'!$R$8:$AD$91,12,FALSE)</f>
        <v>39</v>
      </c>
      <c r="AK132" s="255">
        <f>VLOOKUP(AK129,'Preisindizes Gas 2023 Bas.''21'!$R$8:$AD$91,12,FALSE)</f>
        <v>39.299999999999997</v>
      </c>
      <c r="AL132" s="255">
        <f>VLOOKUP(AL129,'Preisindizes Gas 2023 Bas.''21'!$R$8:$AD$91,12,FALSE)</f>
        <v>41</v>
      </c>
      <c r="AM132" s="255">
        <f>VLOOKUP(AM129,'Preisindizes Gas 2023 Bas.''21'!$R$8:$AD$91,12,FALSE)</f>
        <v>43.6</v>
      </c>
      <c r="AN132" s="255">
        <f>VLOOKUP(AN129,'Preisindizes Gas 2023 Bas.''21'!$R$8:$AD$91,12,FALSE)</f>
        <v>46.6</v>
      </c>
      <c r="AO132" s="255">
        <f>VLOOKUP(AO129,'Preisindizes Gas 2023 Bas.''21'!$R$8:$AD$91,12,FALSE)</f>
        <v>47.7</v>
      </c>
      <c r="AP132" s="255">
        <f>VLOOKUP(AP129,'Preisindizes Gas 2023 Bas.''21'!$R$8:$AD$91,12,FALSE)</f>
        <v>49.7</v>
      </c>
      <c r="AQ132" s="255">
        <f>VLOOKUP(AQ129,'Preisindizes Gas 2023 Bas.''21'!$R$8:$AD$91,12,FALSE)</f>
        <v>48.8</v>
      </c>
      <c r="AR132" s="255">
        <f>VLOOKUP(AR129,'Preisindizes Gas 2023 Bas.''21'!$R$8:$AD$91,12,FALSE)</f>
        <v>49.5</v>
      </c>
      <c r="AS132" s="255">
        <f>VLOOKUP(AS129,'Preisindizes Gas 2023 Bas.''21'!$R$8:$AD$91,12,FALSE)</f>
        <v>50.9</v>
      </c>
      <c r="AT132" s="255">
        <f>VLOOKUP(AT129,'Preisindizes Gas 2023 Bas.''21'!$R$8:$AD$91,12,FALSE)</f>
        <v>52</v>
      </c>
      <c r="AU132" s="255">
        <f>VLOOKUP(AU129,'Preisindizes Gas 2023 Bas.''21'!$R$8:$AD$91,12,FALSE)</f>
        <v>51.5</v>
      </c>
      <c r="AV132" s="255">
        <f>VLOOKUP(AV129,'Preisindizes Gas 2023 Bas.''21'!$R$8:$AD$91,12,FALSE)</f>
        <v>52.3</v>
      </c>
      <c r="AW132" s="255">
        <f>VLOOKUP(AW129,'Preisindizes Gas 2023 Bas.''21'!$R$8:$AD$91,12,FALSE)</f>
        <v>54.2</v>
      </c>
      <c r="AX132" s="255">
        <f>VLOOKUP(AX129,'Preisindizes Gas 2023 Bas.''21'!$R$8:$AD$91,12,FALSE)</f>
        <v>56.7</v>
      </c>
      <c r="AY132" s="255">
        <f>VLOOKUP(AY129,'Preisindizes Gas 2023 Bas.''21'!$R$8:$AD$91,12,FALSE)</f>
        <v>59</v>
      </c>
      <c r="AZ132" s="255">
        <f>VLOOKUP(AZ129,'Preisindizes Gas 2023 Bas.''21'!$R$8:$AD$91,12,FALSE)</f>
        <v>61.3</v>
      </c>
      <c r="BA132" s="255">
        <f>VLOOKUP(BA129,'Preisindizes Gas 2023 Bas.''21'!$R$8:$AD$91,12,FALSE)</f>
        <v>60.4</v>
      </c>
      <c r="BB132" s="255">
        <f>VLOOKUP(BB129,'Preisindizes Gas 2023 Bas.''21'!$R$8:$AD$91,12,FALSE)</f>
        <v>61</v>
      </c>
      <c r="BC132" s="255">
        <f>VLOOKUP(BC129,'Preisindizes Gas 2023 Bas.''21'!$R$8:$AD$91,12,FALSE)</f>
        <v>63.5</v>
      </c>
      <c r="BD132" s="255">
        <f>VLOOKUP(BD129,'Preisindizes Gas 2023 Bas.''21'!$R$8:$AD$91,12,FALSE)</f>
        <v>62.1</v>
      </c>
      <c r="BE132" s="255">
        <f>VLOOKUP(BE129,'Preisindizes Gas 2023 Bas.''21'!$R$8:$AD$91,12,FALSE)</f>
        <v>61.3</v>
      </c>
      <c r="BF132" s="255">
        <f>VLOOKUP(BF129,'Preisindizes Gas 2023 Bas.''21'!$R$8:$AD$91,12,FALSE)</f>
        <v>61</v>
      </c>
      <c r="BG132" s="255">
        <f>VLOOKUP(BG129,'Preisindizes Gas 2023 Bas.''21'!$R$8:$AD$91,12,FALSE)</f>
        <v>60.1</v>
      </c>
      <c r="BH132" s="255">
        <f>VLOOKUP(BH129,'Preisindizes Gas 2023 Bas.''21'!$R$8:$AD$91,12,FALSE)</f>
        <v>61.7</v>
      </c>
      <c r="BI132" s="255">
        <f>VLOOKUP(BI129,'Preisindizes Gas 2023 Bas.''21'!$R$8:$AD$91,12,FALSE)</f>
        <v>62.6</v>
      </c>
      <c r="BJ132" s="255">
        <f>VLOOKUP(BJ129,'Preisindizes Gas 2023 Bas.''21'!$R$8:$AD$91,12,FALSE)</f>
        <v>62.5</v>
      </c>
      <c r="BK132" s="255">
        <f>VLOOKUP(BK129,'Preisindizes Gas 2023 Bas.''21'!$R$8:$AD$91,12,FALSE)</f>
        <v>63</v>
      </c>
      <c r="BL132" s="255">
        <f>VLOOKUP(BL129,'Preisindizes Gas 2023 Bas.''21'!$R$8:$AD$91,12,FALSE)</f>
        <v>66.400000000000006</v>
      </c>
      <c r="BM132" s="255">
        <f>VLOOKUP(BM129,'Preisindizes Gas 2023 Bas.''21'!$R$8:$AD$91,12,FALSE)</f>
        <v>69.900000000000006</v>
      </c>
      <c r="BN132" s="255">
        <f>VLOOKUP(BN129,'Preisindizes Gas 2023 Bas.''21'!$R$8:$AD$91,12,FALSE)</f>
        <v>71.5</v>
      </c>
      <c r="BO132" s="255">
        <f>VLOOKUP(BO129,'Preisindizes Gas 2023 Bas.''21'!$R$8:$AD$91,12,FALSE)</f>
        <v>76</v>
      </c>
      <c r="BP132" s="255">
        <f>VLOOKUP(BP129,'Preisindizes Gas 2023 Bas.''21'!$R$8:$AD$91,12,FALSE)</f>
        <v>80</v>
      </c>
      <c r="BQ132" s="255">
        <f>VLOOKUP(BQ129,'Preisindizes Gas 2023 Bas.''21'!$R$8:$AD$91,12,FALSE)</f>
        <v>77.2</v>
      </c>
      <c r="BR132" s="255">
        <f>VLOOKUP(BR129,'Preisindizes Gas 2023 Bas.''21'!$R$8:$AD$91,12,FALSE)</f>
        <v>76.8</v>
      </c>
      <c r="BS132" s="255">
        <f>VLOOKUP(BS129,'Preisindizes Gas 2023 Bas.''21'!$R$8:$AD$91,12,FALSE)</f>
        <v>80.599999999999994</v>
      </c>
      <c r="BT132" s="255">
        <f>VLOOKUP(BT129,'Preisindizes Gas 2023 Bas.''21'!$R$8:$AD$91,12,FALSE)</f>
        <v>81.900000000000006</v>
      </c>
      <c r="BU132" s="255">
        <f>VLOOKUP(BU129,'Preisindizes Gas 2023 Bas.''21'!$R$8:$AD$91,12,FALSE)</f>
        <v>81.099999999999994</v>
      </c>
      <c r="BV132" s="255">
        <f>VLOOKUP(BV129,'Preisindizes Gas 2023 Bas.''21'!$R$8:$AD$91,12,FALSE)</f>
        <v>81.400000000000006</v>
      </c>
      <c r="BW132" s="255">
        <f>VLOOKUP(BW129,'Preisindizes Gas 2023 Bas.''21'!$R$8:$AD$91,12,FALSE)</f>
        <v>81.400000000000006</v>
      </c>
      <c r="BX132" s="255">
        <f>VLOOKUP(BX129,'Preisindizes Gas 2023 Bas.''21'!$R$8:$AD$91,12,FALSE)</f>
        <v>80.8</v>
      </c>
      <c r="BY132" s="255">
        <f>VLOOKUP(BY129,'Preisindizes Gas 2023 Bas.''21'!$R$8:$AD$91,12,FALSE)</f>
        <v>85.1</v>
      </c>
      <c r="BZ132" s="255">
        <f>VLOOKUP(BZ129,'Preisindizes Gas 2023 Bas.''21'!$R$8:$AD$91,12,FALSE)</f>
        <v>90.5</v>
      </c>
      <c r="CA132" s="255">
        <f>VLOOKUP(CA129,'Preisindizes Gas 2023 Bas.''21'!$R$8:$AD$91,12,FALSE)</f>
        <v>93.5</v>
      </c>
      <c r="CB132" s="255">
        <f>VLOOKUP(CB129,'Preisindizes Gas 2023 Bas.''21'!$R$8:$AD$91,12,FALSE)</f>
        <v>93.6</v>
      </c>
      <c r="CC132" s="255">
        <f>VLOOKUP(CC129,'Preisindizes Gas 2023 Bas.''21'!$R$8:$AD$91,12,FALSE)</f>
        <v>100</v>
      </c>
      <c r="CD132" s="255">
        <f>VLOOKUP(CD129,'Preisindizes Gas 2023 Bas.''21'!$R$8:$AD$91,12,FALSE)</f>
        <v>120.2</v>
      </c>
      <c r="CE132" s="255">
        <f>VLOOKUP(CE129,'Preisindizes Gas 2023 Bas.''21'!$R$8:$AD$91,12,FALSE)</f>
        <v>128.9</v>
      </c>
    </row>
    <row r="133" spans="2:83" x14ac:dyDescent="0.6">
      <c r="B133" s="190" t="s">
        <v>171</v>
      </c>
      <c r="D133" s="255">
        <f>IF(ISNA(VLOOKUP(D129,'Preisindizes Gas 2023 Bas.''21'!$AF$8:$AJ$91,4,FALSE)),0,VLOOKUP(D129,'Preisindizes Gas 2023 Bas.''21'!$AF$8:$AJ$91,4,FALSE))</f>
        <v>0</v>
      </c>
      <c r="E133" s="255">
        <f>IF(ISNA(VLOOKUP(E129,'Preisindizes Gas 2023 Bas.''21'!$AF$8:$AJ$91,4,FALSE)),0,VLOOKUP(E129,'Preisindizes Gas 2023 Bas.''21'!$AF$8:$AJ$91,4,FALSE))</f>
        <v>0</v>
      </c>
      <c r="F133" s="255">
        <f>IF(ISNA(VLOOKUP(F129,'Preisindizes Gas 2023 Bas.''21'!$AF$8:$AJ$91,4,FALSE)),0,VLOOKUP(F129,'Preisindizes Gas 2023 Bas.''21'!$AF$8:$AJ$91,4,FALSE))</f>
        <v>0</v>
      </c>
      <c r="G133" s="255">
        <f>IF(ISNA(VLOOKUP(G129,'Preisindizes Gas 2023 Bas.''21'!$AF$8:$AJ$91,4,FALSE)),0,VLOOKUP(G129,'Preisindizes Gas 2023 Bas.''21'!$AF$8:$AJ$91,4,FALSE))</f>
        <v>0</v>
      </c>
      <c r="H133" s="255">
        <f>IF(ISNA(VLOOKUP(H129,'Preisindizes Gas 2023 Bas.''21'!$AF$8:$AJ$91,4,FALSE)),0,VLOOKUP(H129,'Preisindizes Gas 2023 Bas.''21'!$AF$8:$AJ$91,4,FALSE))</f>
        <v>0</v>
      </c>
      <c r="I133" s="255">
        <f>VLOOKUP(I129,'Preisindizes Gas 2023 Bas.''21'!$AF$8:$AJ$91,4,FALSE)</f>
        <v>24.5</v>
      </c>
      <c r="J133" s="255">
        <f>VLOOKUP(J129,'Preisindizes Gas 2023 Bas.''21'!$AF$8:$AJ$91,4,FALSE)</f>
        <v>23.9</v>
      </c>
      <c r="K133" s="255">
        <f>VLOOKUP(K129,'Preisindizes Gas 2023 Bas.''21'!$AF$8:$AJ$91,4,FALSE)</f>
        <v>28.2</v>
      </c>
      <c r="L133" s="255">
        <f>VLOOKUP(L129,'Preisindizes Gas 2023 Bas.''21'!$AF$8:$AJ$91,4,FALSE)</f>
        <v>29</v>
      </c>
      <c r="M133" s="255">
        <f>VLOOKUP(M129,'Preisindizes Gas 2023 Bas.''21'!$AF$8:$AJ$91,4,FALSE)</f>
        <v>28.2</v>
      </c>
      <c r="N133" s="255">
        <f>VLOOKUP(N129,'Preisindizes Gas 2023 Bas.''21'!$AF$8:$AJ$91,4,FALSE)</f>
        <v>27.7</v>
      </c>
      <c r="O133" s="255">
        <f>VLOOKUP(O129,'Preisindizes Gas 2023 Bas.''21'!$AF$8:$AJ$91,4,FALSE)</f>
        <v>28.2</v>
      </c>
      <c r="P133" s="255">
        <f>VLOOKUP(P129,'Preisindizes Gas 2023 Bas.''21'!$AF$8:$AJ$91,4,FALSE)</f>
        <v>28.8</v>
      </c>
      <c r="Q133" s="255">
        <f>VLOOKUP(Q129,'Preisindizes Gas 2023 Bas.''21'!$AF$8:$AJ$91,4,FALSE)</f>
        <v>29.3</v>
      </c>
      <c r="R133" s="255">
        <f>VLOOKUP(R129,'Preisindizes Gas 2023 Bas.''21'!$AF$8:$AJ$91,4,FALSE)</f>
        <v>29.1</v>
      </c>
      <c r="S133" s="255">
        <f>VLOOKUP(S129,'Preisindizes Gas 2023 Bas.''21'!$AF$8:$AJ$91,4,FALSE)</f>
        <v>29</v>
      </c>
      <c r="T133" s="255">
        <f>VLOOKUP(T129,'Preisindizes Gas 2023 Bas.''21'!$AF$8:$AJ$91,4,FALSE)</f>
        <v>29.3</v>
      </c>
      <c r="U133" s="255">
        <f>VLOOKUP(U129,'Preisindizes Gas 2023 Bas.''21'!$AF$8:$AJ$91,4,FALSE)</f>
        <v>29.7</v>
      </c>
      <c r="V133" s="255">
        <f>VLOOKUP(V129,'Preisindizes Gas 2023 Bas.''21'!$AF$8:$AJ$91,4,FALSE)</f>
        <v>29.8</v>
      </c>
      <c r="W133" s="255">
        <f>VLOOKUP(W129,'Preisindizes Gas 2023 Bas.''21'!$AF$8:$AJ$91,4,FALSE)</f>
        <v>30</v>
      </c>
      <c r="X133" s="255">
        <f>VLOOKUP(X129,'Preisindizes Gas 2023 Bas.''21'!$AF$8:$AJ$91,4,FALSE)</f>
        <v>30.5</v>
      </c>
      <c r="Y133" s="255">
        <f>VLOOKUP(Y129,'Preisindizes Gas 2023 Bas.''21'!$AF$8:$AJ$91,4,FALSE)</f>
        <v>31.3</v>
      </c>
      <c r="Z133" s="255">
        <f>VLOOKUP(Z129,'Preisindizes Gas 2023 Bas.''21'!$AF$8:$AJ$91,4,FALSE)</f>
        <v>31.7</v>
      </c>
      <c r="AA133" s="255">
        <f>VLOOKUP(AA129,'Preisindizes Gas 2023 Bas.''21'!$AF$8:$AJ$91,4,FALSE)</f>
        <v>31.3</v>
      </c>
      <c r="AB133" s="255">
        <f>VLOOKUP(AB129,'Preisindizes Gas 2023 Bas.''21'!$AF$8:$AJ$91,4,FALSE)</f>
        <v>31.3</v>
      </c>
      <c r="AC133" s="255">
        <f>VLOOKUP(AC129,'Preisindizes Gas 2023 Bas.''21'!$AF$8:$AJ$91,4,FALSE)</f>
        <v>31.8</v>
      </c>
      <c r="AD133" s="255">
        <f>VLOOKUP(AD129,'Preisindizes Gas 2023 Bas.''21'!$AF$8:$AJ$91,4,FALSE)</f>
        <v>33.4</v>
      </c>
      <c r="AE133" s="255">
        <f>VLOOKUP(AE129,'Preisindizes Gas 2023 Bas.''21'!$AF$8:$AJ$91,4,FALSE)</f>
        <v>34.700000000000003</v>
      </c>
      <c r="AF133" s="255">
        <f>VLOOKUP(AF129,'Preisindizes Gas 2023 Bas.''21'!$AF$8:$AJ$91,4,FALSE)</f>
        <v>35.799999999999997</v>
      </c>
      <c r="AG133" s="255">
        <f>VLOOKUP(AG129,'Preisindizes Gas 2023 Bas.''21'!$AF$8:$AJ$91,4,FALSE)</f>
        <v>38</v>
      </c>
      <c r="AH133" s="255">
        <f>VLOOKUP(AH129,'Preisindizes Gas 2023 Bas.''21'!$AF$8:$AJ$91,4,FALSE)</f>
        <v>43.2</v>
      </c>
      <c r="AI133" s="255">
        <f>VLOOKUP(AI129,'Preisindizes Gas 2023 Bas.''21'!$AF$8:$AJ$91,4,FALSE)</f>
        <v>45.1</v>
      </c>
      <c r="AJ133" s="255">
        <f>VLOOKUP(AJ129,'Preisindizes Gas 2023 Bas.''21'!$AF$8:$AJ$91,4,FALSE)</f>
        <v>46.8</v>
      </c>
      <c r="AK133" s="255">
        <f>VLOOKUP(AK129,'Preisindizes Gas 2023 Bas.''21'!$AF$8:$AJ$91,4,FALSE)</f>
        <v>48.1</v>
      </c>
      <c r="AL133" s="255">
        <f>VLOOKUP(AL129,'Preisindizes Gas 2023 Bas.''21'!$AF$8:$AJ$91,4,FALSE)</f>
        <v>48.7</v>
      </c>
      <c r="AM133" s="255">
        <f>VLOOKUP(AM129,'Preisindizes Gas 2023 Bas.''21'!$AF$8:$AJ$91,4,FALSE)</f>
        <v>50.5</v>
      </c>
      <c r="AN133" s="255">
        <f>VLOOKUP(AN129,'Preisindizes Gas 2023 Bas.''21'!$AF$8:$AJ$91,4,FALSE)</f>
        <v>53.8</v>
      </c>
      <c r="AO133" s="255">
        <f>VLOOKUP(AO129,'Preisindizes Gas 2023 Bas.''21'!$AF$8:$AJ$91,4,FALSE)</f>
        <v>57.4</v>
      </c>
      <c r="AP133" s="255">
        <f>VLOOKUP(AP129,'Preisindizes Gas 2023 Bas.''21'!$AF$8:$AJ$91,4,FALSE)</f>
        <v>61</v>
      </c>
      <c r="AQ133" s="255">
        <f>VLOOKUP(AQ129,'Preisindizes Gas 2023 Bas.''21'!$AF$8:$AJ$91,4,FALSE)</f>
        <v>62.1</v>
      </c>
      <c r="AR133" s="255">
        <f>VLOOKUP(AR129,'Preisindizes Gas 2023 Bas.''21'!$AF$8:$AJ$91,4,FALSE)</f>
        <v>63.9</v>
      </c>
      <c r="AS133" s="255">
        <f>VLOOKUP(AS129,'Preisindizes Gas 2023 Bas.''21'!$AF$8:$AJ$91,4,FALSE)</f>
        <v>65.3</v>
      </c>
      <c r="AT133" s="255">
        <f>VLOOKUP(AT129,'Preisindizes Gas 2023 Bas.''21'!$AF$8:$AJ$91,4,FALSE)</f>
        <v>64.8</v>
      </c>
      <c r="AU133" s="255">
        <f>VLOOKUP(AU129,'Preisindizes Gas 2023 Bas.''21'!$AF$8:$AJ$91,4,FALSE)</f>
        <v>63.3</v>
      </c>
      <c r="AV133" s="255">
        <f>VLOOKUP(AV129,'Preisindizes Gas 2023 Bas.''21'!$AF$8:$AJ$91,4,FALSE)</f>
        <v>64.2</v>
      </c>
      <c r="AW133" s="255">
        <f>VLOOKUP(AW129,'Preisindizes Gas 2023 Bas.''21'!$AF$8:$AJ$91,4,FALSE)</f>
        <v>65.900000000000006</v>
      </c>
      <c r="AX133" s="255">
        <f>VLOOKUP(AX129,'Preisindizes Gas 2023 Bas.''21'!$AF$8:$AJ$91,4,FALSE)</f>
        <v>66.900000000000006</v>
      </c>
      <c r="AY133" s="255">
        <f>VLOOKUP(AY129,'Preisindizes Gas 2023 Bas.''21'!$AF$8:$AJ$91,4,FALSE)</f>
        <v>68.400000000000006</v>
      </c>
      <c r="AZ133" s="255">
        <f>VLOOKUP(AZ129,'Preisindizes Gas 2023 Bas.''21'!$AF$8:$AJ$91,4,FALSE)</f>
        <v>69.400000000000006</v>
      </c>
      <c r="BA133" s="255">
        <f>VLOOKUP(BA129,'Preisindizes Gas 2023 Bas.''21'!$AF$8:$AJ$91,4,FALSE)</f>
        <v>69.400000000000006</v>
      </c>
      <c r="BB133" s="255">
        <f>VLOOKUP(BB129,'Preisindizes Gas 2023 Bas.''21'!$AF$8:$AJ$91,4,FALSE)</f>
        <v>69.599999999999994</v>
      </c>
      <c r="BC133" s="255">
        <f>VLOOKUP(BC129,'Preisindizes Gas 2023 Bas.''21'!$AF$8:$AJ$91,4,FALSE)</f>
        <v>70.900000000000006</v>
      </c>
      <c r="BD133" s="255">
        <f>VLOOKUP(BD129,'Preisindizes Gas 2023 Bas.''21'!$AF$8:$AJ$91,4,FALSE)</f>
        <v>69.7</v>
      </c>
      <c r="BE133" s="255">
        <f>VLOOKUP(BE129,'Preisindizes Gas 2023 Bas.''21'!$AF$8:$AJ$91,4,FALSE)</f>
        <v>70.5</v>
      </c>
      <c r="BF133" s="255">
        <f>VLOOKUP(BF129,'Preisindizes Gas 2023 Bas.''21'!$AF$8:$AJ$91,4,FALSE)</f>
        <v>70.5</v>
      </c>
      <c r="BG133" s="255">
        <f>VLOOKUP(BG129,'Preisindizes Gas 2023 Bas.''21'!$AF$8:$AJ$91,4,FALSE)</f>
        <v>69.400000000000006</v>
      </c>
      <c r="BH133" s="255">
        <f>VLOOKUP(BH129,'Preisindizes Gas 2023 Bas.''21'!$AF$8:$AJ$91,4,FALSE)</f>
        <v>70.7</v>
      </c>
      <c r="BI133" s="255">
        <f>VLOOKUP(BI129,'Preisindizes Gas 2023 Bas.''21'!$AF$8:$AJ$91,4,FALSE)</f>
        <v>73</v>
      </c>
      <c r="BJ133" s="255">
        <f>VLOOKUP(BJ129,'Preisindizes Gas 2023 Bas.''21'!$AF$8:$AJ$91,4,FALSE)</f>
        <v>72.599999999999994</v>
      </c>
      <c r="BK133" s="255">
        <f>VLOOKUP(BK129,'Preisindizes Gas 2023 Bas.''21'!$AF$8:$AJ$91,4,FALSE)</f>
        <v>73.7</v>
      </c>
      <c r="BL133" s="255">
        <f>VLOOKUP(BL129,'Preisindizes Gas 2023 Bas.''21'!$AF$8:$AJ$91,4,FALSE)</f>
        <v>74.7</v>
      </c>
      <c r="BM133" s="255">
        <f>VLOOKUP(BM129,'Preisindizes Gas 2023 Bas.''21'!$AF$8:$AJ$91,4,FALSE)</f>
        <v>77.599999999999994</v>
      </c>
      <c r="BN133" s="255">
        <f>VLOOKUP(BN129,'Preisindizes Gas 2023 Bas.''21'!$AF$8:$AJ$91,4,FALSE)</f>
        <v>81.7</v>
      </c>
      <c r="BO133" s="255">
        <f>VLOOKUP(BO129,'Preisindizes Gas 2023 Bas.''21'!$AF$8:$AJ$91,4,FALSE)</f>
        <v>82.7</v>
      </c>
      <c r="BP133" s="255">
        <f>VLOOKUP(BP129,'Preisindizes Gas 2023 Bas.''21'!$AF$8:$AJ$91,4,FALSE)</f>
        <v>86.9</v>
      </c>
      <c r="BQ133" s="255">
        <f>VLOOKUP(BQ129,'Preisindizes Gas 2023 Bas.''21'!$AF$8:$AJ$91,4,FALSE)</f>
        <v>84</v>
      </c>
      <c r="BR133" s="255">
        <f>VLOOKUP(BR129,'Preisindizes Gas 2023 Bas.''21'!$AF$8:$AJ$91,4,FALSE)</f>
        <v>84.7</v>
      </c>
      <c r="BS133" s="255">
        <f>VLOOKUP(BS129,'Preisindizes Gas 2023 Bas.''21'!$AF$8:$AJ$91,4,FALSE)</f>
        <v>88.8</v>
      </c>
      <c r="BT133" s="255">
        <f>VLOOKUP(BT129,'Preisindizes Gas 2023 Bas.''21'!$AF$8:$AJ$91,4,FALSE)</f>
        <v>90</v>
      </c>
      <c r="BU133" s="255">
        <f>VLOOKUP(BU129,'Preisindizes Gas 2023 Bas.''21'!$AF$8:$AJ$91,4,FALSE)</f>
        <v>90.1</v>
      </c>
      <c r="BV133" s="255">
        <f>VLOOKUP(BV129,'Preisindizes Gas 2023 Bas.''21'!$AF$8:$AJ$91,4,FALSE)</f>
        <v>89.5</v>
      </c>
      <c r="BW133" s="255">
        <f>VLOOKUP(BW129,'Preisindizes Gas 2023 Bas.''21'!$AF$8:$AJ$91,4,FALSE)</f>
        <v>88.3</v>
      </c>
      <c r="BX133" s="255">
        <f>VLOOKUP(BX129,'Preisindizes Gas 2023 Bas.''21'!$AF$8:$AJ$91,4,FALSE)</f>
        <v>87.1</v>
      </c>
      <c r="BY133" s="255">
        <f>VLOOKUP(BY129,'Preisindizes Gas 2023 Bas.''21'!$AF$8:$AJ$91,4,FALSE)</f>
        <v>89.3</v>
      </c>
      <c r="BZ133" s="255">
        <f>VLOOKUP(BZ129,'Preisindizes Gas 2023 Bas.''21'!$AF$8:$AJ$91,4,FALSE)</f>
        <v>91.4</v>
      </c>
      <c r="CA133" s="255">
        <f>VLOOKUP(CA129,'Preisindizes Gas 2023 Bas.''21'!$AF$8:$AJ$91,4,FALSE)</f>
        <v>92.5</v>
      </c>
      <c r="CB133" s="255">
        <f>VLOOKUP(CB129,'Preisindizes Gas 2023 Bas.''21'!$AF$8:$AJ$91,4,FALSE)</f>
        <v>92.1</v>
      </c>
      <c r="CC133" s="255">
        <f>VLOOKUP(CC129,'Preisindizes Gas 2023 Bas.''21'!$AF$8:$AJ$91,4,FALSE)</f>
        <v>100</v>
      </c>
      <c r="CD133" s="255">
        <f>VLOOKUP(CD129,'Preisindizes Gas 2023 Bas.''21'!$AF$8:$AJ$91,4,FALSE)</f>
        <v>128.9</v>
      </c>
      <c r="CE133" s="255">
        <f>VLOOKUP(CE129,'Preisindizes Gas 2023 Bas.''21'!$AF$8:$AJ$91,4,FALSE)</f>
        <v>130.4</v>
      </c>
    </row>
    <row r="134" spans="2:83" x14ac:dyDescent="0.6">
      <c r="B134" s="1" t="s">
        <v>400</v>
      </c>
      <c r="AY134" s="266">
        <v>61.9</v>
      </c>
      <c r="AZ134" s="266">
        <v>65</v>
      </c>
      <c r="BA134" s="266">
        <v>67.900000000000006</v>
      </c>
      <c r="BB134" s="266">
        <v>69.7</v>
      </c>
      <c r="BC134" s="266">
        <v>71</v>
      </c>
      <c r="BD134" s="266">
        <v>72</v>
      </c>
      <c r="BE134" s="266">
        <v>73.400000000000006</v>
      </c>
      <c r="BF134" s="266">
        <v>74</v>
      </c>
      <c r="BG134" s="266">
        <v>74.5</v>
      </c>
      <c r="BH134" s="266">
        <v>75.5</v>
      </c>
      <c r="BI134" s="266">
        <v>77</v>
      </c>
      <c r="BJ134" s="266">
        <v>78.099999999999994</v>
      </c>
      <c r="BK134" s="266">
        <v>78.900000000000006</v>
      </c>
      <c r="BL134" s="266">
        <v>80.2</v>
      </c>
      <c r="BM134" s="266">
        <v>81.5</v>
      </c>
      <c r="BN134" s="266">
        <v>82.8</v>
      </c>
      <c r="BO134" s="266">
        <v>84.7</v>
      </c>
      <c r="BP134" s="266">
        <v>86.9</v>
      </c>
      <c r="BQ134" s="266">
        <v>87.2</v>
      </c>
      <c r="BR134" s="266">
        <v>88.1</v>
      </c>
      <c r="BS134" s="266">
        <v>90</v>
      </c>
      <c r="BT134" s="266">
        <v>91.7</v>
      </c>
      <c r="BU134" s="266">
        <v>93.1</v>
      </c>
      <c r="BV134" s="266">
        <v>94</v>
      </c>
      <c r="BW134" s="266">
        <v>94.5</v>
      </c>
      <c r="BX134" s="266">
        <v>95</v>
      </c>
      <c r="BY134" s="266">
        <v>96.4</v>
      </c>
      <c r="BZ134" s="266">
        <v>98.1</v>
      </c>
      <c r="CA134" s="266">
        <v>99.5</v>
      </c>
      <c r="CB134" s="266">
        <v>100</v>
      </c>
      <c r="CC134" s="266">
        <v>103.1</v>
      </c>
      <c r="CD134" s="266">
        <v>110.2</v>
      </c>
      <c r="CE134" s="266">
        <v>116.7</v>
      </c>
    </row>
  </sheetData>
  <sheetProtection algorithmName="SHA-512" hashValue="CiMOgicb+ZeBZQWngNLKJsG0IuejY/qyAx7+1CjHZNfa5tONvZ05bNubJ+I7UANw6ouPENwh4nkXbWrdcGXgMw==" saltValue="ZUVFiZndUrQ3dMdd3UWsaw==" spinCount="100000" sheet="1" objects="1" scenarios="1"/>
  <conditionalFormatting sqref="D24:CE27">
    <cfRule type="cellIs" dxfId="68" priority="2" operator="notEqual">
      <formula>0</formula>
    </cfRule>
  </conditionalFormatting>
  <conditionalFormatting sqref="D37:CE40">
    <cfRule type="cellIs" dxfId="67" priority="1" operator="notEqual">
      <formula>0</formula>
    </cfRule>
  </conditionalFormatting>
  <pageMargins left="0.70866141732283472" right="0.70866141732283472" top="0.74803149606299213" bottom="0.74803149606299213" header="0.31496062992125984" footer="0.31496062992125984"/>
  <pageSetup paperSize="9" scale="13"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7D582-4BF0-4AF5-B7D7-F08F1A96D384}">
  <sheetPr>
    <tabColor theme="4"/>
    <pageSetUpPr fitToPage="1"/>
  </sheetPr>
  <dimension ref="A1:CX216"/>
  <sheetViews>
    <sheetView zoomScale="85" zoomScaleNormal="85" workbookViewId="0">
      <pane xSplit="2" ySplit="8" topLeftCell="BU17" activePane="bottomRight" state="frozen"/>
      <selection activeCell="M11" sqref="M11:M12"/>
      <selection pane="topRight" activeCell="M11" sqref="M11:M12"/>
      <selection pane="bottomLeft" activeCell="M11" sqref="M11:M12"/>
      <selection pane="bottomRight" activeCell="M11" sqref="M11:M12"/>
    </sheetView>
  </sheetViews>
  <sheetFormatPr baseColWidth="10" defaultColWidth="11.40625" defaultRowHeight="13" x14ac:dyDescent="0.6"/>
  <cols>
    <col min="1" max="1" width="6.7265625" style="1" customWidth="1"/>
    <col min="2" max="2" width="9.7265625" style="87" customWidth="1"/>
    <col min="3" max="7" width="23.7265625" style="1" customWidth="1"/>
    <col min="8" max="8" width="9.7265625" style="1" customWidth="1"/>
    <col min="9" max="9" width="6.7265625" style="1" customWidth="1"/>
    <col min="10" max="10" width="9.7265625" style="87" customWidth="1"/>
    <col min="11" max="15" width="23.7265625" style="1" customWidth="1"/>
    <col min="16" max="16" width="9.7265625" style="1" customWidth="1"/>
    <col min="17" max="17" width="6.7265625" style="1" customWidth="1"/>
    <col min="18" max="18" width="9.7265625" style="87" customWidth="1"/>
    <col min="19" max="21" width="20.7265625" style="1" customWidth="1"/>
    <col min="22" max="22" width="17" style="1" customWidth="1"/>
    <col min="23" max="29" width="20.7265625" style="1" customWidth="1"/>
    <col min="30" max="30" width="9.7265625" style="1" customWidth="1"/>
    <col min="31" max="31" width="6.7265625" style="1" customWidth="1"/>
    <col min="32" max="32" width="9.7265625" style="87" customWidth="1"/>
    <col min="33" max="35" width="23.7265625" style="1" customWidth="1"/>
    <col min="36" max="36" width="9.7265625" style="1" customWidth="1"/>
    <col min="37" max="37" width="11.40625" style="1"/>
    <col min="38" max="38" width="10.7265625" style="1" customWidth="1"/>
    <col min="39" max="43" width="20.7265625" style="1" customWidth="1"/>
    <col min="44" max="44" width="11.40625" style="1"/>
    <col min="45" max="45" width="10.7265625" style="1" customWidth="1"/>
    <col min="46" max="52" width="20.7265625" style="1" customWidth="1"/>
    <col min="53" max="53" width="11.40625" style="1"/>
    <col min="54" max="54" width="10.7265625" style="1" customWidth="1"/>
    <col min="55" max="59" width="20.7265625" style="1" customWidth="1"/>
    <col min="60" max="60" width="11.40625" style="1"/>
    <col min="61" max="61" width="10.7265625" style="1" customWidth="1"/>
    <col min="62" max="68" width="20.7265625" style="1" customWidth="1"/>
    <col min="69" max="69" width="11.40625" style="1"/>
    <col min="70" max="70" width="10.7265625" style="1" customWidth="1"/>
    <col min="71" max="75" width="20.7265625" style="1" customWidth="1"/>
    <col min="76" max="76" width="11.40625" style="1"/>
    <col min="77" max="77" width="10.7265625" style="1" customWidth="1"/>
    <col min="78" max="84" width="20.7265625" style="1" customWidth="1"/>
    <col min="85" max="85" width="11.40625" style="1"/>
    <col min="86" max="86" width="10.7265625" style="1" customWidth="1"/>
    <col min="87" max="91" width="20.7265625" style="1" customWidth="1"/>
    <col min="92" max="92" width="11.40625" style="1"/>
    <col min="93" max="93" width="10.7265625" style="1" customWidth="1"/>
    <col min="94" max="100" width="20.7265625" style="1" customWidth="1"/>
    <col min="101" max="16384" width="11.40625" style="1"/>
  </cols>
  <sheetData>
    <row r="1" spans="1:100" x14ac:dyDescent="0.6">
      <c r="A1" s="59"/>
    </row>
    <row r="2" spans="1:100" x14ac:dyDescent="0.6">
      <c r="A2" s="59"/>
    </row>
    <row r="3" spans="1:100" x14ac:dyDescent="0.6">
      <c r="A3" s="57" t="str">
        <f>Start!$C$6</f>
        <v>Preisindizes nach § 6a Gas-&amp; StromNEV für 2023</v>
      </c>
    </row>
    <row r="4" spans="1:100" x14ac:dyDescent="0.6">
      <c r="A4" s="58" t="s">
        <v>451</v>
      </c>
    </row>
    <row r="5" spans="1:100" x14ac:dyDescent="0.6">
      <c r="A5" s="58" t="s">
        <v>376</v>
      </c>
      <c r="B5" s="425" t="s">
        <v>403</v>
      </c>
      <c r="AF5" s="131"/>
      <c r="AL5" s="406" t="s">
        <v>405</v>
      </c>
      <c r="AP5" s="407" t="s">
        <v>406</v>
      </c>
      <c r="AQ5" s="419">
        <f>SUM(AQ17:AQ97)</f>
        <v>5.1809701977841849E-3</v>
      </c>
      <c r="AS5" s="406" t="s">
        <v>404</v>
      </c>
      <c r="AW5" s="418" t="s">
        <v>406</v>
      </c>
      <c r="AX5" s="419">
        <f>SUM(AX17:AX90)</f>
        <v>-9.4793357586502314E-3</v>
      </c>
      <c r="AY5" s="420">
        <f>SUM(AY17:AY91)</f>
        <v>-0.1857999999999973</v>
      </c>
      <c r="AZ5" s="456">
        <f>SUM(AZ17:AZ91)</f>
        <v>-2.6700024374269549E-2</v>
      </c>
      <c r="BB5" s="406" t="s">
        <v>405</v>
      </c>
      <c r="BF5" s="418" t="s">
        <v>406</v>
      </c>
      <c r="BG5" s="419">
        <f>SUM(BG17:BG90)</f>
        <v>-2.1492753266501019E-3</v>
      </c>
      <c r="BI5" s="406" t="s">
        <v>404</v>
      </c>
      <c r="BM5" s="418" t="s">
        <v>406</v>
      </c>
      <c r="BN5" s="419">
        <f>SUM(BN17:BN90)</f>
        <v>-2.1600538688935078E-3</v>
      </c>
      <c r="BO5" s="420">
        <f>SUM(BO17:BO91)</f>
        <v>-0.40549999999999331</v>
      </c>
      <c r="BP5" s="456">
        <f>SUM(BP17:BP91)</f>
        <v>-0.17900100016550258</v>
      </c>
      <c r="BR5" s="406" t="s">
        <v>405</v>
      </c>
      <c r="BV5" s="407" t="s">
        <v>406</v>
      </c>
      <c r="BW5" s="419">
        <f>SUM(BW17:BW90)</f>
        <v>-2.921414626934693E-2</v>
      </c>
      <c r="BY5" s="406" t="s">
        <v>404</v>
      </c>
      <c r="CC5" s="418" t="s">
        <v>406</v>
      </c>
      <c r="CD5" s="419">
        <f>SUM(CD17:CD90)</f>
        <v>-2.9223302801437367E-2</v>
      </c>
      <c r="CE5" s="420">
        <f>SUM(CE17:CE91)</f>
        <v>-5.6253000000000029</v>
      </c>
      <c r="CF5" s="456">
        <f>SUM(CF17:CF91)</f>
        <v>-1.5538001396962833</v>
      </c>
      <c r="CH5" s="406" t="s">
        <v>405</v>
      </c>
      <c r="CL5" s="407" t="s">
        <v>406</v>
      </c>
      <c r="CM5" s="419">
        <f>SUM(CM17:CM90)</f>
        <v>-2.0775203331473646E-2</v>
      </c>
      <c r="CO5" s="406" t="s">
        <v>404</v>
      </c>
      <c r="CS5" s="418" t="s">
        <v>406</v>
      </c>
      <c r="CT5" s="419">
        <f>SUM(CT17:CT90)</f>
        <v>-2.0765080348195575E-2</v>
      </c>
      <c r="CU5" s="420">
        <f>SUM(CU17:CU91)</f>
        <v>-1.8246999999999987</v>
      </c>
      <c r="CV5" s="456">
        <f>SUM(CV17:CV91)</f>
        <v>-0.61875595230998726</v>
      </c>
    </row>
    <row r="6" spans="1:100" x14ac:dyDescent="0.6">
      <c r="AP6" s="441" t="s">
        <v>407</v>
      </c>
      <c r="AQ6" s="443">
        <f>AVERAGE(AQ17:AQ97)</f>
        <v>6.3962595034372654E-5</v>
      </c>
      <c r="AW6" s="441" t="s">
        <v>407</v>
      </c>
      <c r="AX6" s="442">
        <f>AVERAGE(AX17:AX90)</f>
        <v>-1.2809913187365176E-4</v>
      </c>
      <c r="AY6" s="448">
        <f>AVERAGE(AY17:AY91)</f>
        <v>-2.4773333333332971E-3</v>
      </c>
      <c r="AZ6" s="457">
        <f>AVERAGE(AZ17:AZ91)</f>
        <v>-3.5600032499026065E-4</v>
      </c>
      <c r="BF6" s="441" t="s">
        <v>407</v>
      </c>
      <c r="BG6" s="443">
        <f>AVERAGE(BG17:BG90)</f>
        <v>-2.9044261170947324E-5</v>
      </c>
      <c r="BM6" s="407" t="s">
        <v>407</v>
      </c>
      <c r="BN6" s="451">
        <f>AVERAGE(BN17:BN90)</f>
        <v>-2.9189917147209566E-5</v>
      </c>
      <c r="BO6" s="448">
        <f>AVERAGE(BO17:BO91)</f>
        <v>-5.4797297297296396E-3</v>
      </c>
      <c r="BP6" s="457">
        <f>AVERAGE(BP17:BP91)</f>
        <v>-2.4189324346689535E-3</v>
      </c>
      <c r="BV6" s="441" t="s">
        <v>407</v>
      </c>
      <c r="BW6" s="443">
        <f>AVERAGE(BW17:BW90)</f>
        <v>-3.9478576039658016E-4</v>
      </c>
      <c r="CC6" s="441" t="s">
        <v>407</v>
      </c>
      <c r="CD6" s="442">
        <f>AVERAGE(CD17:CD90)</f>
        <v>-3.9490949731672121E-4</v>
      </c>
      <c r="CE6" s="448">
        <f>AVERAGE(CE17:CE91)</f>
        <v>-7.5004000000000043E-2</v>
      </c>
      <c r="CF6" s="457">
        <f>AVERAGE(CF17:CF91)</f>
        <v>-2.0717335195950443E-2</v>
      </c>
      <c r="CL6" s="407" t="s">
        <v>407</v>
      </c>
      <c r="CM6" s="443">
        <f>AVERAGE(CM17:CM90)</f>
        <v>-2.8074599096586009E-4</v>
      </c>
      <c r="CS6" s="441" t="s">
        <v>407</v>
      </c>
      <c r="CT6" s="442">
        <f>AVERAGE(CT17:CT90)</f>
        <v>-2.8060919389453478E-4</v>
      </c>
      <c r="CU6" s="448">
        <f>AVERAGE(CU17:CU91)</f>
        <v>-2.465810810810809E-2</v>
      </c>
      <c r="CV6" s="457">
        <f>AVERAGE(CV17:CV91)</f>
        <v>-8.3615669231079364E-3</v>
      </c>
    </row>
    <row r="7" spans="1:100" x14ac:dyDescent="0.6">
      <c r="B7" s="145"/>
      <c r="C7" s="146"/>
      <c r="D7" s="147"/>
      <c r="E7" s="148" t="s">
        <v>153</v>
      </c>
      <c r="F7" s="146"/>
      <c r="G7" s="146"/>
      <c r="H7" s="149"/>
      <c r="I7" s="144"/>
      <c r="J7" s="145"/>
      <c r="K7" s="146"/>
      <c r="L7" s="147"/>
      <c r="M7" s="148" t="s">
        <v>154</v>
      </c>
      <c r="N7" s="146"/>
      <c r="O7" s="146"/>
      <c r="P7" s="149"/>
      <c r="Q7" s="144"/>
      <c r="R7" s="145"/>
      <c r="S7" s="150"/>
      <c r="T7" s="150"/>
      <c r="U7" s="150"/>
      <c r="V7" s="150"/>
      <c r="W7" s="150"/>
      <c r="X7" s="150"/>
      <c r="Y7" s="91" t="s">
        <v>155</v>
      </c>
      <c r="Z7" s="150"/>
      <c r="AA7" s="150"/>
      <c r="AB7" s="150"/>
      <c r="AC7" s="150"/>
      <c r="AD7" s="149"/>
      <c r="AF7" s="145"/>
      <c r="AG7" s="147"/>
      <c r="AH7" s="148" t="s">
        <v>156</v>
      </c>
      <c r="AI7" s="146"/>
      <c r="AJ7" s="149"/>
      <c r="AL7" s="363" t="s">
        <v>153</v>
      </c>
      <c r="AM7" s="324"/>
      <c r="AN7" s="325"/>
      <c r="AO7" s="325"/>
      <c r="AP7" s="325"/>
      <c r="AQ7" s="325"/>
      <c r="AS7" s="363" t="s">
        <v>153</v>
      </c>
      <c r="AT7" s="324"/>
      <c r="AU7" s="325"/>
      <c r="AV7" s="325"/>
      <c r="AW7" s="325"/>
      <c r="AX7" s="325"/>
      <c r="AY7" s="325"/>
      <c r="AZ7" s="325"/>
      <c r="BB7" s="363" t="s">
        <v>154</v>
      </c>
      <c r="BC7" s="324"/>
      <c r="BD7" s="325"/>
      <c r="BE7" s="325"/>
      <c r="BF7" s="325"/>
      <c r="BG7" s="325"/>
      <c r="BI7" s="363" t="s">
        <v>154</v>
      </c>
      <c r="BJ7" s="324"/>
      <c r="BK7" s="325"/>
      <c r="BL7" s="325"/>
      <c r="BM7" s="452"/>
      <c r="BN7" s="452"/>
      <c r="BO7" s="452"/>
      <c r="BP7" s="452"/>
      <c r="BR7" s="363" t="s">
        <v>155</v>
      </c>
      <c r="BS7" s="324"/>
      <c r="BT7" s="325"/>
      <c r="BU7" s="325"/>
      <c r="BV7" s="325"/>
      <c r="BW7" s="325"/>
      <c r="BY7" s="363" t="s">
        <v>155</v>
      </c>
      <c r="BZ7" s="324"/>
      <c r="CA7" s="325"/>
      <c r="CB7" s="325"/>
      <c r="CC7" s="325"/>
      <c r="CD7" s="325"/>
      <c r="CE7" s="325"/>
      <c r="CF7" s="325"/>
      <c r="CH7" s="363" t="s">
        <v>156</v>
      </c>
      <c r="CI7" s="324"/>
      <c r="CJ7" s="325"/>
      <c r="CK7" s="325"/>
      <c r="CL7" s="325"/>
      <c r="CM7" s="325"/>
      <c r="CO7" s="363" t="s">
        <v>156</v>
      </c>
      <c r="CP7" s="324"/>
      <c r="CQ7" s="325"/>
      <c r="CR7" s="325"/>
      <c r="CS7" s="325"/>
      <c r="CT7" s="325"/>
      <c r="CU7" s="325"/>
      <c r="CV7" s="325"/>
    </row>
    <row r="8" spans="1:100" ht="65" x14ac:dyDescent="0.6">
      <c r="B8" s="179" t="s">
        <v>152</v>
      </c>
      <c r="C8" s="180" t="s">
        <v>11</v>
      </c>
      <c r="D8" s="134" t="s">
        <v>37</v>
      </c>
      <c r="E8" s="134" t="s">
        <v>157</v>
      </c>
      <c r="F8" s="134" t="s">
        <v>42</v>
      </c>
      <c r="G8" s="181" t="s">
        <v>158</v>
      </c>
      <c r="H8" s="182" t="s">
        <v>159</v>
      </c>
      <c r="I8" s="152"/>
      <c r="J8" s="185" t="s">
        <v>152</v>
      </c>
      <c r="K8" s="180" t="s">
        <v>16</v>
      </c>
      <c r="L8" s="134" t="s">
        <v>40</v>
      </c>
      <c r="M8" s="134" t="s">
        <v>160</v>
      </c>
      <c r="N8" s="134" t="s">
        <v>42</v>
      </c>
      <c r="O8" s="181" t="s">
        <v>161</v>
      </c>
      <c r="P8" s="182" t="s">
        <v>159</v>
      </c>
      <c r="Q8" s="151"/>
      <c r="R8" s="185" t="s">
        <v>152</v>
      </c>
      <c r="S8" s="180" t="s">
        <v>32</v>
      </c>
      <c r="T8" s="134" t="s">
        <v>53</v>
      </c>
      <c r="U8" s="134" t="s">
        <v>162</v>
      </c>
      <c r="V8" s="134" t="s">
        <v>57</v>
      </c>
      <c r="W8" s="134" t="s">
        <v>32</v>
      </c>
      <c r="X8" s="134" t="s">
        <v>16</v>
      </c>
      <c r="Y8" s="134" t="s">
        <v>166</v>
      </c>
      <c r="Z8" s="134" t="s">
        <v>160</v>
      </c>
      <c r="AA8" s="134" t="s">
        <v>42</v>
      </c>
      <c r="AB8" s="134" t="s">
        <v>161</v>
      </c>
      <c r="AC8" s="181" t="s">
        <v>163</v>
      </c>
      <c r="AD8" s="182" t="s">
        <v>159</v>
      </c>
      <c r="AE8" s="151"/>
      <c r="AF8" s="185" t="s">
        <v>152</v>
      </c>
      <c r="AG8" s="180" t="s">
        <v>29</v>
      </c>
      <c r="AH8" s="134" t="s">
        <v>71</v>
      </c>
      <c r="AI8" s="181" t="s">
        <v>164</v>
      </c>
      <c r="AJ8" s="186" t="s">
        <v>159</v>
      </c>
      <c r="AL8" s="185" t="s">
        <v>152</v>
      </c>
      <c r="AM8" s="133" t="s">
        <v>413</v>
      </c>
      <c r="AN8" s="332" t="s">
        <v>414</v>
      </c>
      <c r="AO8" s="332" t="s">
        <v>415</v>
      </c>
      <c r="AP8" s="332" t="s">
        <v>416</v>
      </c>
      <c r="AQ8" s="322" t="s">
        <v>410</v>
      </c>
      <c r="AS8" s="185" t="s">
        <v>152</v>
      </c>
      <c r="AT8" s="133" t="s">
        <v>409</v>
      </c>
      <c r="AU8" s="332" t="s">
        <v>408</v>
      </c>
      <c r="AV8" s="431" t="s">
        <v>415</v>
      </c>
      <c r="AW8" s="332" t="s">
        <v>416</v>
      </c>
      <c r="AX8" s="430" t="s">
        <v>410</v>
      </c>
      <c r="AY8" s="431" t="s">
        <v>411</v>
      </c>
      <c r="AZ8" s="322" t="s">
        <v>412</v>
      </c>
      <c r="BB8" s="185" t="s">
        <v>152</v>
      </c>
      <c r="BC8" s="133" t="s">
        <v>413</v>
      </c>
      <c r="BD8" s="332" t="s">
        <v>414</v>
      </c>
      <c r="BE8" s="332" t="s">
        <v>415</v>
      </c>
      <c r="BF8" s="332" t="s">
        <v>416</v>
      </c>
      <c r="BG8" s="322" t="s">
        <v>410</v>
      </c>
      <c r="BI8" s="185" t="s">
        <v>152</v>
      </c>
      <c r="BJ8" s="332" t="s">
        <v>409</v>
      </c>
      <c r="BK8" s="332" t="s">
        <v>408</v>
      </c>
      <c r="BL8" s="431" t="s">
        <v>415</v>
      </c>
      <c r="BM8" s="332" t="s">
        <v>416</v>
      </c>
      <c r="BN8" s="322" t="s">
        <v>410</v>
      </c>
      <c r="BO8" s="431" t="s">
        <v>411</v>
      </c>
      <c r="BP8" s="322" t="s">
        <v>412</v>
      </c>
      <c r="BR8" s="185" t="s">
        <v>152</v>
      </c>
      <c r="BS8" s="133" t="s">
        <v>413</v>
      </c>
      <c r="BT8" s="332" t="s">
        <v>414</v>
      </c>
      <c r="BU8" s="332" t="s">
        <v>415</v>
      </c>
      <c r="BV8" s="332" t="s">
        <v>416</v>
      </c>
      <c r="BW8" s="322" t="s">
        <v>410</v>
      </c>
      <c r="BY8" s="185" t="s">
        <v>152</v>
      </c>
      <c r="BZ8" s="133" t="s">
        <v>409</v>
      </c>
      <c r="CA8" s="332" t="s">
        <v>408</v>
      </c>
      <c r="CB8" s="431" t="s">
        <v>415</v>
      </c>
      <c r="CC8" s="332" t="s">
        <v>416</v>
      </c>
      <c r="CD8" s="322" t="s">
        <v>410</v>
      </c>
      <c r="CE8" s="431" t="s">
        <v>411</v>
      </c>
      <c r="CF8" s="322" t="s">
        <v>412</v>
      </c>
      <c r="CH8" s="185" t="s">
        <v>152</v>
      </c>
      <c r="CI8" s="133" t="s">
        <v>413</v>
      </c>
      <c r="CJ8" s="332" t="s">
        <v>414</v>
      </c>
      <c r="CK8" s="332" t="s">
        <v>415</v>
      </c>
      <c r="CL8" s="332" t="s">
        <v>416</v>
      </c>
      <c r="CM8" s="322" t="s">
        <v>410</v>
      </c>
      <c r="CO8" s="185" t="s">
        <v>152</v>
      </c>
      <c r="CP8" s="133" t="s">
        <v>409</v>
      </c>
      <c r="CQ8" s="332" t="s">
        <v>408</v>
      </c>
      <c r="CR8" s="431" t="s">
        <v>415</v>
      </c>
      <c r="CS8" s="332" t="s">
        <v>416</v>
      </c>
      <c r="CT8" s="322" t="s">
        <v>410</v>
      </c>
      <c r="CU8" s="431" t="s">
        <v>411</v>
      </c>
      <c r="CV8" s="322" t="s">
        <v>412</v>
      </c>
    </row>
    <row r="9" spans="1:100" hidden="1" x14ac:dyDescent="0.6">
      <c r="B9" s="183">
        <v>2031</v>
      </c>
      <c r="C9" s="154"/>
      <c r="D9" s="155"/>
      <c r="E9" s="155"/>
      <c r="F9" s="155"/>
      <c r="G9" s="156"/>
      <c r="H9" s="157"/>
      <c r="I9" s="153"/>
      <c r="J9" s="158">
        <v>2031</v>
      </c>
      <c r="K9" s="154"/>
      <c r="L9" s="155"/>
      <c r="M9" s="155"/>
      <c r="N9" s="155"/>
      <c r="O9" s="156"/>
      <c r="P9" s="157"/>
      <c r="R9" s="158">
        <v>2031</v>
      </c>
      <c r="S9" s="159"/>
      <c r="T9" s="160"/>
      <c r="U9" s="160"/>
      <c r="V9" s="160"/>
      <c r="W9" s="160"/>
      <c r="X9" s="160"/>
      <c r="Y9" s="160"/>
      <c r="Z9" s="160"/>
      <c r="AA9" s="160"/>
      <c r="AB9" s="160"/>
      <c r="AC9" s="161"/>
      <c r="AD9" s="157"/>
      <c r="AF9" s="158">
        <v>2031</v>
      </c>
      <c r="AG9" s="159"/>
      <c r="AH9" s="160"/>
      <c r="AI9" s="161"/>
      <c r="AJ9" s="157"/>
      <c r="AL9" s="158">
        <v>2031</v>
      </c>
      <c r="AS9" s="158">
        <v>2031</v>
      </c>
      <c r="BB9" s="158">
        <v>2031</v>
      </c>
      <c r="BI9" s="158">
        <v>2031</v>
      </c>
      <c r="BR9" s="158"/>
      <c r="BY9" s="158"/>
      <c r="CH9" s="158"/>
      <c r="CO9" s="158"/>
    </row>
    <row r="10" spans="1:100" hidden="1" x14ac:dyDescent="0.6">
      <c r="B10" s="183">
        <v>2030</v>
      </c>
      <c r="C10" s="154"/>
      <c r="D10" s="155"/>
      <c r="E10" s="155"/>
      <c r="F10" s="155"/>
      <c r="G10" s="156"/>
      <c r="H10" s="157"/>
      <c r="I10" s="153"/>
      <c r="J10" s="158">
        <v>2030</v>
      </c>
      <c r="K10" s="154"/>
      <c r="L10" s="155"/>
      <c r="M10" s="155"/>
      <c r="N10" s="155"/>
      <c r="O10" s="156"/>
      <c r="P10" s="157"/>
      <c r="R10" s="158">
        <v>2030</v>
      </c>
      <c r="S10" s="159"/>
      <c r="T10" s="160"/>
      <c r="U10" s="160"/>
      <c r="V10" s="160"/>
      <c r="W10" s="160"/>
      <c r="X10" s="160"/>
      <c r="Y10" s="160"/>
      <c r="Z10" s="160"/>
      <c r="AA10" s="160"/>
      <c r="AB10" s="160"/>
      <c r="AC10" s="161"/>
      <c r="AD10" s="157"/>
      <c r="AF10" s="158">
        <v>2030</v>
      </c>
      <c r="AG10" s="159"/>
      <c r="AH10" s="160"/>
      <c r="AI10" s="161"/>
      <c r="AJ10" s="157"/>
      <c r="AL10" s="158">
        <v>2030</v>
      </c>
      <c r="AS10" s="158">
        <v>2030</v>
      </c>
      <c r="BB10" s="158">
        <v>2030</v>
      </c>
      <c r="BI10" s="158">
        <v>2030</v>
      </c>
      <c r="BR10" s="158"/>
      <c r="BY10" s="158"/>
      <c r="CH10" s="158"/>
      <c r="CO10" s="158"/>
    </row>
    <row r="11" spans="1:100" hidden="1" x14ac:dyDescent="0.6">
      <c r="B11" s="183">
        <v>2029</v>
      </c>
      <c r="C11" s="154"/>
      <c r="D11" s="155"/>
      <c r="E11" s="155"/>
      <c r="F11" s="155"/>
      <c r="G11" s="156"/>
      <c r="H11" s="157"/>
      <c r="I11" s="153"/>
      <c r="J11" s="158">
        <v>2029</v>
      </c>
      <c r="K11" s="154"/>
      <c r="L11" s="155"/>
      <c r="M11" s="155"/>
      <c r="N11" s="155"/>
      <c r="O11" s="156"/>
      <c r="P11" s="157"/>
      <c r="R11" s="158">
        <v>2029</v>
      </c>
      <c r="S11" s="159"/>
      <c r="T11" s="160"/>
      <c r="U11" s="160"/>
      <c r="V11" s="160"/>
      <c r="W11" s="160"/>
      <c r="X11" s="160"/>
      <c r="Y11" s="160"/>
      <c r="Z11" s="160"/>
      <c r="AA11" s="160"/>
      <c r="AB11" s="160"/>
      <c r="AC11" s="161"/>
      <c r="AD11" s="157"/>
      <c r="AF11" s="158">
        <v>2029</v>
      </c>
      <c r="AG11" s="159"/>
      <c r="AH11" s="160"/>
      <c r="AI11" s="161"/>
      <c r="AJ11" s="157"/>
      <c r="AL11" s="158">
        <v>2029</v>
      </c>
      <c r="AS11" s="158">
        <v>2029</v>
      </c>
      <c r="BB11" s="158">
        <v>2029</v>
      </c>
      <c r="BI11" s="158">
        <v>2029</v>
      </c>
      <c r="BR11" s="158"/>
      <c r="BY11" s="158"/>
      <c r="CH11" s="158"/>
      <c r="CO11" s="158"/>
    </row>
    <row r="12" spans="1:100" hidden="1" x14ac:dyDescent="0.6">
      <c r="B12" s="183">
        <v>2028</v>
      </c>
      <c r="C12" s="154"/>
      <c r="D12" s="155"/>
      <c r="E12" s="155"/>
      <c r="F12" s="155"/>
      <c r="G12" s="156"/>
      <c r="H12" s="157"/>
      <c r="I12" s="153"/>
      <c r="J12" s="158">
        <v>2028</v>
      </c>
      <c r="K12" s="154"/>
      <c r="L12" s="155"/>
      <c r="M12" s="155"/>
      <c r="N12" s="155"/>
      <c r="O12" s="156"/>
      <c r="P12" s="157"/>
      <c r="R12" s="158">
        <v>2028</v>
      </c>
      <c r="S12" s="159"/>
      <c r="T12" s="160"/>
      <c r="U12" s="160"/>
      <c r="V12" s="160"/>
      <c r="W12" s="160"/>
      <c r="X12" s="160"/>
      <c r="Y12" s="160"/>
      <c r="Z12" s="160"/>
      <c r="AA12" s="160"/>
      <c r="AB12" s="160"/>
      <c r="AC12" s="161"/>
      <c r="AD12" s="157"/>
      <c r="AF12" s="158">
        <v>2028</v>
      </c>
      <c r="AG12" s="159"/>
      <c r="AH12" s="160"/>
      <c r="AI12" s="161"/>
      <c r="AJ12" s="157"/>
      <c r="AL12" s="158">
        <v>2028</v>
      </c>
      <c r="AS12" s="158">
        <v>2028</v>
      </c>
      <c r="BB12" s="158">
        <v>2028</v>
      </c>
      <c r="BI12" s="158">
        <v>2028</v>
      </c>
      <c r="BR12" s="158"/>
      <c r="BY12" s="158"/>
      <c r="CH12" s="158"/>
      <c r="CO12" s="158"/>
    </row>
    <row r="13" spans="1:100" hidden="1" x14ac:dyDescent="0.6">
      <c r="B13" s="183">
        <v>2027</v>
      </c>
      <c r="C13" s="154"/>
      <c r="D13" s="155"/>
      <c r="E13" s="155"/>
      <c r="F13" s="155"/>
      <c r="G13" s="156"/>
      <c r="H13" s="157"/>
      <c r="I13" s="153"/>
      <c r="J13" s="158">
        <v>2027</v>
      </c>
      <c r="K13" s="154"/>
      <c r="L13" s="155"/>
      <c r="M13" s="155"/>
      <c r="N13" s="155"/>
      <c r="O13" s="156"/>
      <c r="P13" s="157"/>
      <c r="R13" s="158">
        <v>2027</v>
      </c>
      <c r="S13" s="159"/>
      <c r="T13" s="160"/>
      <c r="U13" s="160"/>
      <c r="V13" s="160"/>
      <c r="W13" s="160"/>
      <c r="X13" s="160"/>
      <c r="Y13" s="160"/>
      <c r="Z13" s="160"/>
      <c r="AA13" s="160"/>
      <c r="AB13" s="160"/>
      <c r="AC13" s="161"/>
      <c r="AD13" s="157"/>
      <c r="AF13" s="158">
        <v>2027</v>
      </c>
      <c r="AG13" s="159"/>
      <c r="AH13" s="160"/>
      <c r="AI13" s="161"/>
      <c r="AJ13" s="157"/>
      <c r="AL13" s="158">
        <v>2027</v>
      </c>
      <c r="AS13" s="158">
        <v>2027</v>
      </c>
      <c r="BB13" s="158">
        <v>2027</v>
      </c>
      <c r="BI13" s="158">
        <v>2027</v>
      </c>
      <c r="BR13" s="158"/>
      <c r="BY13" s="158"/>
      <c r="CH13" s="158"/>
      <c r="CO13" s="158"/>
    </row>
    <row r="14" spans="1:100" hidden="1" x14ac:dyDescent="0.6">
      <c r="B14" s="183">
        <v>2026</v>
      </c>
      <c r="C14" s="154"/>
      <c r="D14" s="155"/>
      <c r="E14" s="155"/>
      <c r="F14" s="155"/>
      <c r="G14" s="156"/>
      <c r="H14" s="157"/>
      <c r="I14" s="153"/>
      <c r="J14" s="158">
        <v>2026</v>
      </c>
      <c r="K14" s="154"/>
      <c r="L14" s="155"/>
      <c r="M14" s="155"/>
      <c r="N14" s="155"/>
      <c r="O14" s="156"/>
      <c r="P14" s="157"/>
      <c r="R14" s="158">
        <v>2026</v>
      </c>
      <c r="S14" s="159"/>
      <c r="T14" s="160"/>
      <c r="U14" s="160"/>
      <c r="V14" s="160"/>
      <c r="W14" s="160"/>
      <c r="X14" s="160"/>
      <c r="Y14" s="160"/>
      <c r="Z14" s="160"/>
      <c r="AA14" s="160"/>
      <c r="AB14" s="160"/>
      <c r="AC14" s="161"/>
      <c r="AD14" s="157"/>
      <c r="AF14" s="158">
        <v>2026</v>
      </c>
      <c r="AG14" s="159"/>
      <c r="AH14" s="160"/>
      <c r="AI14" s="161"/>
      <c r="AJ14" s="157"/>
      <c r="AL14" s="158">
        <v>2026</v>
      </c>
      <c r="AS14" s="158">
        <v>2026</v>
      </c>
      <c r="BB14" s="158">
        <v>2026</v>
      </c>
      <c r="BI14" s="158">
        <v>2026</v>
      </c>
      <c r="BR14" s="158"/>
      <c r="BY14" s="158"/>
      <c r="CH14" s="158"/>
      <c r="CO14" s="158"/>
    </row>
    <row r="15" spans="1:100" hidden="1" x14ac:dyDescent="0.6">
      <c r="B15" s="183">
        <v>2025</v>
      </c>
      <c r="C15" s="154"/>
      <c r="D15" s="155"/>
      <c r="E15" s="155"/>
      <c r="F15" s="155"/>
      <c r="G15" s="156"/>
      <c r="H15" s="157"/>
      <c r="I15" s="153"/>
      <c r="J15" s="158">
        <v>2025</v>
      </c>
      <c r="K15" s="154"/>
      <c r="L15" s="155"/>
      <c r="M15" s="155"/>
      <c r="N15" s="155"/>
      <c r="O15" s="156"/>
      <c r="P15" s="157"/>
      <c r="R15" s="158">
        <v>2025</v>
      </c>
      <c r="S15" s="159"/>
      <c r="T15" s="160"/>
      <c r="U15" s="160"/>
      <c r="V15" s="160"/>
      <c r="W15" s="160"/>
      <c r="X15" s="160"/>
      <c r="Y15" s="160"/>
      <c r="Z15" s="160"/>
      <c r="AA15" s="160"/>
      <c r="AB15" s="160"/>
      <c r="AC15" s="161"/>
      <c r="AD15" s="157"/>
      <c r="AF15" s="158">
        <v>2025</v>
      </c>
      <c r="AG15" s="159"/>
      <c r="AH15" s="160"/>
      <c r="AI15" s="161"/>
      <c r="AJ15" s="157"/>
      <c r="AL15" s="158">
        <v>2025</v>
      </c>
      <c r="AS15" s="158">
        <v>2025</v>
      </c>
      <c r="BB15" s="158">
        <v>2025</v>
      </c>
      <c r="BI15" s="158">
        <v>2025</v>
      </c>
      <c r="BR15" s="158"/>
      <c r="BY15" s="158"/>
      <c r="CH15" s="158"/>
      <c r="CO15" s="158"/>
    </row>
    <row r="16" spans="1:100" hidden="1" x14ac:dyDescent="0.6">
      <c r="B16" s="183">
        <v>2024</v>
      </c>
      <c r="C16" s="154"/>
      <c r="D16" s="155"/>
      <c r="E16" s="155"/>
      <c r="F16" s="155"/>
      <c r="G16" s="156"/>
      <c r="H16" s="157"/>
      <c r="I16" s="153"/>
      <c r="J16" s="158">
        <v>2024</v>
      </c>
      <c r="K16" s="154"/>
      <c r="L16" s="155"/>
      <c r="M16" s="155"/>
      <c r="N16" s="155"/>
      <c r="O16" s="156"/>
      <c r="P16" s="157"/>
      <c r="R16" s="158">
        <v>2024</v>
      </c>
      <c r="S16" s="159"/>
      <c r="T16" s="160"/>
      <c r="U16" s="160"/>
      <c r="V16" s="160"/>
      <c r="W16" s="160"/>
      <c r="X16" s="160"/>
      <c r="Y16" s="160"/>
      <c r="Z16" s="160"/>
      <c r="AA16" s="160"/>
      <c r="AB16" s="160"/>
      <c r="AC16" s="161"/>
      <c r="AD16" s="157"/>
      <c r="AF16" s="158">
        <v>2024</v>
      </c>
      <c r="AG16" s="159"/>
      <c r="AH16" s="160"/>
      <c r="AI16" s="161"/>
      <c r="AJ16" s="157"/>
      <c r="AL16" s="158">
        <v>2024</v>
      </c>
      <c r="AS16" s="158">
        <v>2024</v>
      </c>
      <c r="BB16" s="158"/>
      <c r="BI16" s="158"/>
      <c r="BR16" s="158"/>
      <c r="BY16" s="158"/>
      <c r="CH16" s="158"/>
      <c r="CO16" s="158"/>
    </row>
    <row r="17" spans="2:102" x14ac:dyDescent="0.6">
      <c r="B17" s="183">
        <v>2023</v>
      </c>
      <c r="C17" s="154">
        <f>VLOOKUP(B17,'Basisreihen Destatis 2023 B.''21'!$B$7:$I$95,2,FALSE)</f>
        <v>127</v>
      </c>
      <c r="D17" s="155"/>
      <c r="E17" s="155">
        <f t="shared" ref="E17:E80" si="0">ROUND(IF(C17&gt;0,C17,D17*$C$72/$D$72),1)</f>
        <v>127</v>
      </c>
      <c r="F17" s="155"/>
      <c r="G17" s="156">
        <f t="shared" ref="G17:G80" si="1">ROUND(IF(E17&gt;0,E17,F17*$E$82/$F$82),1)</f>
        <v>127</v>
      </c>
      <c r="H17" s="157">
        <f t="shared" ref="H17:H80" si="2">ROUND($G$17/G17,4)</f>
        <v>1</v>
      </c>
      <c r="I17" s="153"/>
      <c r="J17" s="158">
        <v>2023</v>
      </c>
      <c r="K17" s="154">
        <f>VLOOKUP(J17,'Basisreihen Destatis 2023 B.''21'!$B$7:$I$95,3,FALSE)</f>
        <v>126</v>
      </c>
      <c r="L17" s="155"/>
      <c r="M17" s="155">
        <f t="shared" ref="M17:M80" si="3">ROUND(IF(K17&gt;0,K17,L17*$K$72/$L$72),1)</f>
        <v>126</v>
      </c>
      <c r="N17" s="155"/>
      <c r="O17" s="156">
        <f t="shared" ref="O17:O80" si="4">ROUND(IF(M17&gt;0,M17,N17*$M$82/$N$82),1)</f>
        <v>126</v>
      </c>
      <c r="P17" s="157">
        <f t="shared" ref="P17:P80" si="5">ROUND($O$17/O17,4)</f>
        <v>1</v>
      </c>
      <c r="R17" s="158">
        <v>2023</v>
      </c>
      <c r="S17" s="159">
        <f>VLOOKUP(R17,'Basisreihen Destatis 2023 B.''21'!$B$7:$I$95,8,FALSE)</f>
        <v>133.30000000000001</v>
      </c>
      <c r="T17" s="160"/>
      <c r="U17" s="160">
        <f>ROUND(IF(S17&gt;0,S17,T17*$S$45/$T$45),1)</f>
        <v>133.30000000000001</v>
      </c>
      <c r="V17" s="160"/>
      <c r="W17" s="160">
        <f t="shared" ref="W17:W80" si="6">ROUND(IF(U17&gt;0,U17,V17*$U$72/$V$72),1)</f>
        <v>133.30000000000001</v>
      </c>
      <c r="X17" s="160">
        <f>VLOOKUP(R17,'Basisreihen Destatis 2023 B.''21'!$B$7:$I$95,3,FALSE)</f>
        <v>126</v>
      </c>
      <c r="Y17" s="160"/>
      <c r="Z17" s="160">
        <f t="shared" ref="Z17:Z80" si="7">ROUND(IF(X17&gt;0,X17,Y17*$X$72/$Y$72),1)</f>
        <v>126</v>
      </c>
      <c r="AA17" s="160"/>
      <c r="AB17" s="160">
        <f t="shared" ref="AB17:AB80" si="8">ROUND(IF(Z17&gt;0,Z17,AA17*$Z$82/$AA$82),1)</f>
        <v>126</v>
      </c>
      <c r="AC17" s="161">
        <f t="shared" ref="AC17:AC80" si="9">ROUND(0.4*W17+0.6*AB17,1)</f>
        <v>128.9</v>
      </c>
      <c r="AD17" s="157">
        <f>ROUND($AC$17/AC17,4)</f>
        <v>1</v>
      </c>
      <c r="AF17" s="158">
        <v>2023</v>
      </c>
      <c r="AG17" s="159">
        <f>VLOOKUP(AF17,'Basisreihen Destatis 2023 B.''21'!$B$7:$I$95,6,FALSE)</f>
        <v>130.4</v>
      </c>
      <c r="AH17" s="160"/>
      <c r="AI17" s="161">
        <f t="shared" ref="AI17:AI81" si="10">ROUND(IF(AG17&gt;0,AG17,AH17*$AG$64/$AH$64),1)</f>
        <v>130.4</v>
      </c>
      <c r="AJ17" s="157">
        <f>ROUND($AI$17/AI17,4)</f>
        <v>1</v>
      </c>
      <c r="AL17" s="396">
        <v>2023</v>
      </c>
      <c r="AM17" s="395">
        <f>G17</f>
        <v>127</v>
      </c>
      <c r="AN17" s="379">
        <f>'Preisindizes Gas 2023 Bas.''15'!G17</f>
        <v>162.69999999999999</v>
      </c>
      <c r="AO17" s="359">
        <f>(AM17/AM18)-1</f>
        <v>8.361774744027306E-2</v>
      </c>
      <c r="AP17" s="359">
        <f>(AN17/AN18)-1</f>
        <v>8.0345285524568322E-2</v>
      </c>
      <c r="AQ17" s="380">
        <f>AO17-AP17</f>
        <v>3.2724619157047385E-3</v>
      </c>
      <c r="AS17" s="393">
        <v>2023</v>
      </c>
      <c r="AT17" s="390">
        <f>H17</f>
        <v>1</v>
      </c>
      <c r="AU17" s="383">
        <f>'Preisindizes Gas 2023 Bas.''15'!H17</f>
        <v>1</v>
      </c>
      <c r="AV17" s="384">
        <f>(AT18/AT17)-1</f>
        <v>8.3599999999999897E-2</v>
      </c>
      <c r="AW17" s="384">
        <f>(AU18/AU17)-1</f>
        <v>8.0300000000000038E-2</v>
      </c>
      <c r="AX17" s="426">
        <f>AV17-AW17</f>
        <v>3.2999999999998586E-3</v>
      </c>
      <c r="AY17" s="449">
        <f>AT17-AU17</f>
        <v>0</v>
      </c>
      <c r="AZ17" s="385">
        <f>AT17/AU17-1</f>
        <v>0</v>
      </c>
      <c r="BB17" s="393">
        <v>2023</v>
      </c>
      <c r="BC17" s="390">
        <f>O17</f>
        <v>126</v>
      </c>
      <c r="BD17" s="383">
        <f>'Preisindizes Gas 2023 Bas.''15'!O17</f>
        <v>159.6</v>
      </c>
      <c r="BE17" s="384">
        <f>(BC17/BC18)-1</f>
        <v>9.565217391304337E-2</v>
      </c>
      <c r="BF17" s="384">
        <f>(BD17/BD18)-1</f>
        <v>9.6907216494845239E-2</v>
      </c>
      <c r="BG17" s="385">
        <f>BE17-BF17</f>
        <v>-1.2550425818018685E-3</v>
      </c>
      <c r="BI17" s="393">
        <v>2023</v>
      </c>
      <c r="BJ17" s="390">
        <f t="shared" ref="BJ17:BJ48" si="11">P17</f>
        <v>1</v>
      </c>
      <c r="BK17" s="383">
        <f>'Preisindizes Gas 2023 Bas.''15'!P17</f>
        <v>1</v>
      </c>
      <c r="BL17" s="384">
        <f>(BJ18/BJ17)-1</f>
        <v>9.5699999999999896E-2</v>
      </c>
      <c r="BM17" s="384">
        <f>(BK18/BK17)-1</f>
        <v>9.6899999999999986E-2</v>
      </c>
      <c r="BN17" s="426">
        <f t="shared" ref="BN17:BN80" si="12">BL17-BM17</f>
        <v>-1.2000000000000899E-3</v>
      </c>
      <c r="BO17" s="449">
        <f t="shared" ref="BO17:BO80" si="13">BJ17-BK17</f>
        <v>0</v>
      </c>
      <c r="BP17" s="385">
        <f t="shared" ref="BP17:BP80" si="14">BJ17/BK17-1</f>
        <v>0</v>
      </c>
      <c r="BR17" s="393">
        <v>2023</v>
      </c>
      <c r="BS17" s="390">
        <f>AC17</f>
        <v>128.9</v>
      </c>
      <c r="BT17" s="383">
        <f>'Preisindizes Gas 2023 Bas.''15'!AC17</f>
        <v>161.80000000000001</v>
      </c>
      <c r="BU17" s="384">
        <f>(BS17/BS18)-1</f>
        <v>7.2379367720465826E-2</v>
      </c>
      <c r="BV17" s="384">
        <f>(BT17/BT18)-1</f>
        <v>5.6825604180274381E-2</v>
      </c>
      <c r="BW17" s="385">
        <f>BU17-BV17</f>
        <v>1.5553763540191445E-2</v>
      </c>
      <c r="BY17" s="393">
        <v>2023</v>
      </c>
      <c r="BZ17" s="390">
        <f t="shared" ref="BZ17:BZ48" si="15">AD17</f>
        <v>1</v>
      </c>
      <c r="CA17" s="383">
        <f>'Preisindizes Gas 2023 Bas.''15'!AD17</f>
        <v>1</v>
      </c>
      <c r="CB17" s="384">
        <f>(BZ18/BZ17)-1</f>
        <v>7.240000000000002E-2</v>
      </c>
      <c r="CC17" s="384">
        <f>(CA18/CA17)-1</f>
        <v>5.6799999999999962E-2</v>
      </c>
      <c r="CD17" s="426">
        <f t="shared" ref="CD17:CD80" si="16">CB17-CC17</f>
        <v>1.5600000000000058E-2</v>
      </c>
      <c r="CE17" s="449">
        <f t="shared" ref="CE17:CE80" si="17">BZ17-CA17</f>
        <v>0</v>
      </c>
      <c r="CF17" s="385">
        <f t="shared" ref="CF17:CF80" si="18">BZ17/CA17-1</f>
        <v>0</v>
      </c>
      <c r="CH17" s="393">
        <v>2023</v>
      </c>
      <c r="CI17" s="390">
        <f t="shared" ref="CI17:CI48" si="19">AI17</f>
        <v>130.4</v>
      </c>
      <c r="CJ17" s="383">
        <f>'Preisindizes Gas 2023 Bas.''15'!AI17</f>
        <v>148.9</v>
      </c>
      <c r="CK17" s="384">
        <f>(CI17/CI18)-1</f>
        <v>1.1636927851047307E-2</v>
      </c>
      <c r="CL17" s="384">
        <f>(CJ17/CJ18)-1</f>
        <v>-2.103879026955946E-2</v>
      </c>
      <c r="CM17" s="385">
        <f>CK17-CL17</f>
        <v>3.2675718120606767E-2</v>
      </c>
      <c r="CO17" s="393">
        <v>2023</v>
      </c>
      <c r="CP17" s="390">
        <f t="shared" ref="CP17:CP48" si="20">AJ17</f>
        <v>1</v>
      </c>
      <c r="CQ17" s="383">
        <f>'Preisindizes Gas 2023 Bas.''15'!AJ17</f>
        <v>1</v>
      </c>
      <c r="CR17" s="384">
        <f>(CP18/CP17)-1</f>
        <v>1.1600000000000055E-2</v>
      </c>
      <c r="CS17" s="384">
        <f>(CQ18/CQ17)-1</f>
        <v>-2.1000000000000019E-2</v>
      </c>
      <c r="CT17" s="426">
        <f t="shared" ref="CT17:CT80" si="21">CR17-CS17</f>
        <v>3.2600000000000073E-2</v>
      </c>
      <c r="CU17" s="449">
        <f t="shared" ref="CU17:CU80" si="22">CP17-CQ17</f>
        <v>0</v>
      </c>
      <c r="CV17" s="385">
        <f t="shared" ref="CV17:CV80" si="23">CP17/CQ17-1</f>
        <v>0</v>
      </c>
      <c r="CX17" s="233"/>
    </row>
    <row r="18" spans="2:102" x14ac:dyDescent="0.6">
      <c r="B18" s="183">
        <v>2022</v>
      </c>
      <c r="C18" s="154">
        <f>VLOOKUP(B18,'Basisreihen Destatis 2023 B.''21'!$B$7:$I$95,2,FALSE)</f>
        <v>117.2</v>
      </c>
      <c r="D18" s="155"/>
      <c r="E18" s="155">
        <f t="shared" si="0"/>
        <v>117.2</v>
      </c>
      <c r="F18" s="155"/>
      <c r="G18" s="156">
        <f t="shared" si="1"/>
        <v>117.2</v>
      </c>
      <c r="H18" s="157">
        <f t="shared" si="2"/>
        <v>1.0835999999999999</v>
      </c>
      <c r="I18" s="153"/>
      <c r="J18" s="158">
        <v>2022</v>
      </c>
      <c r="K18" s="154">
        <f>VLOOKUP(J18,'Basisreihen Destatis 2023 B.''21'!$B$7:$I$95,3,FALSE)</f>
        <v>115</v>
      </c>
      <c r="L18" s="155"/>
      <c r="M18" s="155">
        <f t="shared" si="3"/>
        <v>115</v>
      </c>
      <c r="N18" s="155"/>
      <c r="O18" s="156">
        <f t="shared" si="4"/>
        <v>115</v>
      </c>
      <c r="P18" s="157">
        <f t="shared" si="5"/>
        <v>1.0956999999999999</v>
      </c>
      <c r="R18" s="158">
        <v>2022</v>
      </c>
      <c r="S18" s="159">
        <f>VLOOKUP(R18,'Basisreihen Destatis 2023 B.''21'!$B$7:$I$95,8,FALSE)</f>
        <v>128</v>
      </c>
      <c r="T18" s="160"/>
      <c r="U18" s="160">
        <f>ROUND(IF(S18&gt;0,S18,T18*$S$45/$T$45),1)</f>
        <v>128</v>
      </c>
      <c r="V18" s="160"/>
      <c r="W18" s="160">
        <f t="shared" si="6"/>
        <v>128</v>
      </c>
      <c r="X18" s="160">
        <f>VLOOKUP(R18,'Basisreihen Destatis 2023 B.''21'!$B$7:$I$95,3,FALSE)</f>
        <v>115</v>
      </c>
      <c r="Y18" s="160"/>
      <c r="Z18" s="160">
        <f t="shared" si="7"/>
        <v>115</v>
      </c>
      <c r="AA18" s="160"/>
      <c r="AB18" s="160">
        <f t="shared" si="8"/>
        <v>115</v>
      </c>
      <c r="AC18" s="161">
        <f t="shared" si="9"/>
        <v>120.2</v>
      </c>
      <c r="AD18" s="157">
        <f t="shared" ref="AD18:AD81" si="24">ROUND($AC$17/AC18,4)</f>
        <v>1.0724</v>
      </c>
      <c r="AF18" s="158">
        <v>2022</v>
      </c>
      <c r="AG18" s="159">
        <f>VLOOKUP(AF18,'Basisreihen Destatis 2023 B.''21'!$B$7:$I$95,6,FALSE)</f>
        <v>128.9</v>
      </c>
      <c r="AH18" s="160"/>
      <c r="AI18" s="161">
        <f t="shared" si="10"/>
        <v>128.9</v>
      </c>
      <c r="AJ18" s="157">
        <f t="shared" ref="AJ18:AJ81" si="25">ROUND($AI$17/AI18,4)</f>
        <v>1.0116000000000001</v>
      </c>
      <c r="AL18" s="397">
        <v>2022</v>
      </c>
      <c r="AM18" s="106">
        <f t="shared" ref="AM18:AM81" si="26">G18</f>
        <v>117.2</v>
      </c>
      <c r="AN18" s="107">
        <f>'Preisindizes Gas 2023 Bas.''15'!G18</f>
        <v>150.6</v>
      </c>
      <c r="AO18" s="359">
        <f t="shared" ref="AO18:AO81" si="27">(AM18/AM19)-1</f>
        <v>0.17199999999999993</v>
      </c>
      <c r="AP18" s="359">
        <f t="shared" ref="AP18:AP81" si="28">(AN18/AN19)-1</f>
        <v>0.17564402810304447</v>
      </c>
      <c r="AQ18" s="380">
        <f t="shared" ref="AQ18:AQ81" si="29">AO18-AP18</f>
        <v>-3.6440281030445387E-3</v>
      </c>
      <c r="AS18" s="393">
        <v>2022</v>
      </c>
      <c r="AT18" s="391">
        <f t="shared" ref="AT18:AT81" si="30">H18</f>
        <v>1.0835999999999999</v>
      </c>
      <c r="AU18" s="155">
        <f>'Preisindizes Gas 2023 Bas.''15'!H18</f>
        <v>1.0803</v>
      </c>
      <c r="AV18" s="384">
        <f t="shared" ref="AV18:AV81" si="31">(AT19/AT18)-1</f>
        <v>0.17201919527500942</v>
      </c>
      <c r="AW18" s="384">
        <f t="shared" ref="AW18:AW81" si="32">(AU19/AU18)-1</f>
        <v>0.17569193742478939</v>
      </c>
      <c r="AX18" s="427">
        <f t="shared" ref="AX18:AX81" si="33">AV18-AW18</f>
        <v>-3.6727421497799728E-3</v>
      </c>
      <c r="AY18" s="450">
        <f t="shared" ref="AY18:AY81" si="34">AT18-AU18</f>
        <v>3.2999999999998586E-3</v>
      </c>
      <c r="AZ18" s="387">
        <f t="shared" ref="AZ18:AZ81" si="35">AT18/AU18-1</f>
        <v>3.0547070258259978E-3</v>
      </c>
      <c r="BB18" s="393">
        <v>2022</v>
      </c>
      <c r="BC18" s="390">
        <f t="shared" ref="BC18:BC81" si="36">O18</f>
        <v>115</v>
      </c>
      <c r="BD18" s="155">
        <f>'Preisindizes Gas 2023 Bas.''15'!O18</f>
        <v>145.5</v>
      </c>
      <c r="BE18" s="384">
        <f t="shared" ref="BE18:BE81" si="37">(BC18/BC19)-1</f>
        <v>0.14999999999999991</v>
      </c>
      <c r="BF18" s="384">
        <f t="shared" ref="BF18:BF81" si="38">(BD18/BD19)-1</f>
        <v>0.15201900237529697</v>
      </c>
      <c r="BG18" s="385">
        <f t="shared" ref="BG18:BG81" si="39">BE18-BF18</f>
        <v>-2.0190023752970632E-3</v>
      </c>
      <c r="BI18" s="393">
        <v>2022</v>
      </c>
      <c r="BJ18" s="390">
        <f t="shared" si="11"/>
        <v>1.0956999999999999</v>
      </c>
      <c r="BK18" s="155">
        <f>'Preisindizes Gas 2023 Bas.''15'!P18</f>
        <v>1.0969</v>
      </c>
      <c r="BL18" s="384">
        <f t="shared" ref="BL18:BL81" si="40">(BJ19/BJ18)-1</f>
        <v>0.14994980377840661</v>
      </c>
      <c r="BM18" s="384">
        <f t="shared" ref="BM18:BM81" si="41">(BK19/BK18)-1</f>
        <v>0.15206491020147705</v>
      </c>
      <c r="BN18" s="426">
        <f t="shared" si="12"/>
        <v>-2.1151064230704453E-3</v>
      </c>
      <c r="BO18" s="449">
        <f t="shared" si="13"/>
        <v>-1.2000000000000899E-3</v>
      </c>
      <c r="BP18" s="385">
        <f t="shared" si="14"/>
        <v>-1.0939921597229452E-3</v>
      </c>
      <c r="BR18" s="393">
        <v>2022</v>
      </c>
      <c r="BS18" s="390">
        <f t="shared" ref="BS18:BS81" si="42">AC18</f>
        <v>120.2</v>
      </c>
      <c r="BT18" s="155">
        <f>'Preisindizes Gas 2023 Bas.''15'!AC18</f>
        <v>153.1</v>
      </c>
      <c r="BU18" s="384">
        <f t="shared" ref="BU18:BU81" si="43">(BS18/BS19)-1</f>
        <v>0.20199999999999996</v>
      </c>
      <c r="BV18" s="384">
        <f t="shared" ref="BV18:BV81" si="44">(BT18/BT19)-1</f>
        <v>0.21992031872509954</v>
      </c>
      <c r="BW18" s="385">
        <f>BU18-BV18</f>
        <v>-1.7920318725099582E-2</v>
      </c>
      <c r="BY18" s="393">
        <v>2022</v>
      </c>
      <c r="BZ18" s="390">
        <f t="shared" si="15"/>
        <v>1.0724</v>
      </c>
      <c r="CA18" s="155">
        <f>'Preisindizes Gas 2023 Bas.''15'!AD18</f>
        <v>1.0568</v>
      </c>
      <c r="CB18" s="384">
        <f t="shared" ref="CB18:CB81" si="45">(BZ19/BZ18)-1</f>
        <v>0.20197687430063405</v>
      </c>
      <c r="CC18" s="384">
        <f t="shared" ref="CC18:CC81" si="46">(CA19/CA18)-1</f>
        <v>0.21990915972747915</v>
      </c>
      <c r="CD18" s="426">
        <f t="shared" si="16"/>
        <v>-1.7932285426845107E-2</v>
      </c>
      <c r="CE18" s="449">
        <f t="shared" si="17"/>
        <v>1.5600000000000058E-2</v>
      </c>
      <c r="CF18" s="385">
        <f t="shared" si="18"/>
        <v>1.4761544284632944E-2</v>
      </c>
      <c r="CH18" s="393">
        <v>2022</v>
      </c>
      <c r="CI18" s="390">
        <f t="shared" si="19"/>
        <v>128.9</v>
      </c>
      <c r="CJ18" s="155">
        <f>'Preisindizes Gas 2023 Bas.''15'!AI18</f>
        <v>152.1</v>
      </c>
      <c r="CK18" s="384">
        <f t="shared" ref="CK18:CK81" si="47">(CI18/CI19)-1</f>
        <v>0.28900000000000015</v>
      </c>
      <c r="CL18" s="384">
        <f t="shared" ref="CL18:CL81" si="48">(CJ18/CJ19)-1</f>
        <v>0.32722513089005245</v>
      </c>
      <c r="CM18" s="385">
        <f t="shared" ref="CM18" si="49">CK18-CL18</f>
        <v>-3.8225130890052306E-2</v>
      </c>
      <c r="CO18" s="393">
        <v>2022</v>
      </c>
      <c r="CP18" s="390">
        <f t="shared" si="20"/>
        <v>1.0116000000000001</v>
      </c>
      <c r="CQ18" s="155">
        <f>'Preisindizes Gas 2023 Bas.''15'!AJ18</f>
        <v>0.97899999999999998</v>
      </c>
      <c r="CR18" s="384">
        <f t="shared" ref="CR18:CR81" si="50">(CP19/CP18)-1</f>
        <v>0.28904705417160925</v>
      </c>
      <c r="CS18" s="384">
        <f t="shared" ref="CS18:CS81" si="51">(CQ19/CQ18)-1</f>
        <v>0.32717058222676187</v>
      </c>
      <c r="CT18" s="426">
        <f t="shared" si="21"/>
        <v>-3.8123528055152622E-2</v>
      </c>
      <c r="CU18" s="449">
        <f t="shared" si="22"/>
        <v>3.2600000000000073E-2</v>
      </c>
      <c r="CV18" s="385">
        <f t="shared" si="23"/>
        <v>3.3299284984678268E-2</v>
      </c>
      <c r="CX18" s="233"/>
    </row>
    <row r="19" spans="2:102" x14ac:dyDescent="0.6">
      <c r="B19" s="183">
        <v>2021</v>
      </c>
      <c r="C19" s="154">
        <f>VLOOKUP(B19,'Basisreihen Destatis 2023 B.''21'!$B$7:$I$95,2,FALSE)</f>
        <v>100</v>
      </c>
      <c r="D19" s="155"/>
      <c r="E19" s="155">
        <f t="shared" si="0"/>
        <v>100</v>
      </c>
      <c r="F19" s="155"/>
      <c r="G19" s="156">
        <f t="shared" si="1"/>
        <v>100</v>
      </c>
      <c r="H19" s="157">
        <f t="shared" si="2"/>
        <v>1.27</v>
      </c>
      <c r="I19" s="153"/>
      <c r="J19" s="158">
        <v>2021</v>
      </c>
      <c r="K19" s="154">
        <f>VLOOKUP(J19,'Basisreihen Destatis 2023 B.''21'!$B$7:$I$95,3,FALSE)</f>
        <v>100</v>
      </c>
      <c r="L19" s="155"/>
      <c r="M19" s="155">
        <f t="shared" si="3"/>
        <v>100</v>
      </c>
      <c r="N19" s="155"/>
      <c r="O19" s="156">
        <f t="shared" si="4"/>
        <v>100</v>
      </c>
      <c r="P19" s="157">
        <f t="shared" si="5"/>
        <v>1.26</v>
      </c>
      <c r="R19" s="158">
        <v>2021</v>
      </c>
      <c r="S19" s="159">
        <f>VLOOKUP(R19,'Basisreihen Destatis 2023 B.''21'!$B$7:$I$95,8,FALSE)</f>
        <v>100</v>
      </c>
      <c r="T19" s="160"/>
      <c r="U19" s="160">
        <f>ROUND(IF(S19&gt;0,S19,T19*$S$45/$T$45),1)</f>
        <v>100</v>
      </c>
      <c r="V19" s="160"/>
      <c r="W19" s="160">
        <f t="shared" si="6"/>
        <v>100</v>
      </c>
      <c r="X19" s="160">
        <f>VLOOKUP(R19,'Basisreihen Destatis 2023 B.''21'!$B$7:$I$95,3,FALSE)</f>
        <v>100</v>
      </c>
      <c r="Y19" s="160"/>
      <c r="Z19" s="160">
        <f t="shared" si="7"/>
        <v>100</v>
      </c>
      <c r="AA19" s="160"/>
      <c r="AB19" s="160">
        <f t="shared" si="8"/>
        <v>100</v>
      </c>
      <c r="AC19" s="161">
        <f t="shared" si="9"/>
        <v>100</v>
      </c>
      <c r="AD19" s="157">
        <f t="shared" si="24"/>
        <v>1.2889999999999999</v>
      </c>
      <c r="AF19" s="158">
        <v>2021</v>
      </c>
      <c r="AG19" s="159">
        <f>VLOOKUP(AF19,'Basisreihen Destatis 2023 B.''21'!$B$7:$I$95,6,FALSE)</f>
        <v>100</v>
      </c>
      <c r="AH19" s="160"/>
      <c r="AI19" s="161">
        <f t="shared" si="10"/>
        <v>100</v>
      </c>
      <c r="AJ19" s="157">
        <f t="shared" si="25"/>
        <v>1.304</v>
      </c>
      <c r="AL19" s="396">
        <v>2021</v>
      </c>
      <c r="AM19" s="106">
        <f t="shared" si="26"/>
        <v>100</v>
      </c>
      <c r="AN19" s="107">
        <f>'Preisindizes Gas 2023 Bas.''15'!G19</f>
        <v>128.1</v>
      </c>
      <c r="AO19" s="359">
        <f t="shared" si="27"/>
        <v>8.2251082251082241E-2</v>
      </c>
      <c r="AP19" s="359">
        <f t="shared" si="28"/>
        <v>8.1925675675675658E-2</v>
      </c>
      <c r="AQ19" s="380">
        <f t="shared" si="29"/>
        <v>3.254065754065838E-4</v>
      </c>
      <c r="AS19" s="393">
        <v>2021</v>
      </c>
      <c r="AT19" s="391">
        <f t="shared" si="30"/>
        <v>1.27</v>
      </c>
      <c r="AU19" s="155">
        <f>'Preisindizes Gas 2023 Bas.''15'!H19</f>
        <v>1.2701</v>
      </c>
      <c r="AV19" s="384">
        <f t="shared" si="31"/>
        <v>8.2283464566929254E-2</v>
      </c>
      <c r="AW19" s="384">
        <f t="shared" si="32"/>
        <v>8.1962050232265327E-2</v>
      </c>
      <c r="AX19" s="427">
        <f t="shared" si="33"/>
        <v>3.2141433466392755E-4</v>
      </c>
      <c r="AY19" s="450">
        <f t="shared" si="34"/>
        <v>-9.9999999999988987E-5</v>
      </c>
      <c r="AZ19" s="387">
        <f t="shared" si="35"/>
        <v>-7.8733957956100831E-5</v>
      </c>
      <c r="BB19" s="393">
        <v>2021</v>
      </c>
      <c r="BC19" s="390">
        <f t="shared" si="36"/>
        <v>100</v>
      </c>
      <c r="BD19" s="155">
        <f>'Preisindizes Gas 2023 Bas.''15'!O19</f>
        <v>126.3</v>
      </c>
      <c r="BE19" s="384">
        <f t="shared" si="37"/>
        <v>4.8218029350104663E-2</v>
      </c>
      <c r="BF19" s="384">
        <f t="shared" si="38"/>
        <v>4.9003322259136173E-2</v>
      </c>
      <c r="BG19" s="385">
        <f t="shared" si="39"/>
        <v>-7.8529290903150972E-4</v>
      </c>
      <c r="BI19" s="393">
        <v>2021</v>
      </c>
      <c r="BJ19" s="390">
        <f t="shared" si="11"/>
        <v>1.26</v>
      </c>
      <c r="BK19" s="155">
        <f>'Preisindizes Gas 2023 Bas.''15'!P19</f>
        <v>1.2637</v>
      </c>
      <c r="BL19" s="384">
        <f t="shared" si="40"/>
        <v>4.8253968253968216E-2</v>
      </c>
      <c r="BM19" s="384">
        <f t="shared" si="41"/>
        <v>4.8983144733718342E-2</v>
      </c>
      <c r="BN19" s="426">
        <f t="shared" si="12"/>
        <v>-7.2917647975012656E-4</v>
      </c>
      <c r="BO19" s="449">
        <f t="shared" si="13"/>
        <v>-3.7000000000000366E-3</v>
      </c>
      <c r="BP19" s="385">
        <f t="shared" si="14"/>
        <v>-2.9279101052465117E-3</v>
      </c>
      <c r="BR19" s="393">
        <v>2021</v>
      </c>
      <c r="BS19" s="390">
        <f t="shared" si="42"/>
        <v>100</v>
      </c>
      <c r="BT19" s="155">
        <f>'Preisindizes Gas 2023 Bas.''15'!AC19</f>
        <v>125.5</v>
      </c>
      <c r="BU19" s="384">
        <f t="shared" si="43"/>
        <v>6.8376068376068355E-2</v>
      </c>
      <c r="BV19" s="384">
        <f t="shared" si="44"/>
        <v>8.9409722222222099E-2</v>
      </c>
      <c r="BW19" s="385">
        <f>BU19-BV19</f>
        <v>-2.1033653846153744E-2</v>
      </c>
      <c r="BY19" s="393">
        <v>2021</v>
      </c>
      <c r="BZ19" s="390">
        <f t="shared" si="15"/>
        <v>1.2889999999999999</v>
      </c>
      <c r="CA19" s="155">
        <f>'Preisindizes Gas 2023 Bas.''15'!AD19</f>
        <v>1.2891999999999999</v>
      </c>
      <c r="CB19" s="384">
        <f t="shared" si="45"/>
        <v>6.8347556245151431E-2</v>
      </c>
      <c r="CC19" s="384">
        <f t="shared" si="46"/>
        <v>8.9435308718585294E-2</v>
      </c>
      <c r="CD19" s="426">
        <f t="shared" si="16"/>
        <v>-2.1087752473433863E-2</v>
      </c>
      <c r="CE19" s="449">
        <f t="shared" si="17"/>
        <v>-1.9999999999997797E-4</v>
      </c>
      <c r="CF19" s="385">
        <f t="shared" si="18"/>
        <v>-1.551349674215885E-4</v>
      </c>
      <c r="CH19" s="393">
        <v>2021</v>
      </c>
      <c r="CI19" s="390">
        <f t="shared" si="19"/>
        <v>100</v>
      </c>
      <c r="CJ19" s="155">
        <f>'Preisindizes Gas 2023 Bas.''15'!AI19</f>
        <v>114.6</v>
      </c>
      <c r="CK19" s="384">
        <f t="shared" si="47"/>
        <v>8.5776330076004381E-2</v>
      </c>
      <c r="CL19" s="384">
        <f t="shared" si="48"/>
        <v>9.9808061420345373E-2</v>
      </c>
      <c r="CM19" s="385">
        <f>CK19-CL19</f>
        <v>-1.4031731344340992E-2</v>
      </c>
      <c r="CO19" s="393">
        <v>2021</v>
      </c>
      <c r="CP19" s="390">
        <f t="shared" si="20"/>
        <v>1.304</v>
      </c>
      <c r="CQ19" s="155">
        <f>'Preisindizes Gas 2023 Bas.''15'!AJ19</f>
        <v>1.2992999999999999</v>
      </c>
      <c r="CR19" s="384">
        <f t="shared" si="50"/>
        <v>8.5812883435582687E-2</v>
      </c>
      <c r="CS19" s="384">
        <f t="shared" si="51"/>
        <v>9.9822981605480088E-2</v>
      </c>
      <c r="CT19" s="426">
        <f t="shared" si="21"/>
        <v>-1.40100981698974E-2</v>
      </c>
      <c r="CU19" s="449">
        <f t="shared" si="22"/>
        <v>4.7000000000001485E-3</v>
      </c>
      <c r="CV19" s="385">
        <f t="shared" si="23"/>
        <v>3.6173324097592552E-3</v>
      </c>
      <c r="CX19" s="233"/>
    </row>
    <row r="20" spans="2:102" x14ac:dyDescent="0.6">
      <c r="B20" s="183">
        <v>2020</v>
      </c>
      <c r="C20" s="154">
        <f>VLOOKUP(B20,'Basisreihen Destatis 2023 B.''21'!$B$7:$I$95,2,FALSE)</f>
        <v>92.4</v>
      </c>
      <c r="D20" s="155"/>
      <c r="E20" s="155">
        <f t="shared" si="0"/>
        <v>92.4</v>
      </c>
      <c r="F20" s="155"/>
      <c r="G20" s="156">
        <f t="shared" si="1"/>
        <v>92.4</v>
      </c>
      <c r="H20" s="157">
        <f t="shared" si="2"/>
        <v>1.3745000000000001</v>
      </c>
      <c r="I20" s="153"/>
      <c r="J20" s="158">
        <v>2020</v>
      </c>
      <c r="K20" s="154">
        <f>VLOOKUP(J20,'Basisreihen Destatis 2023 B.''21'!$B$7:$I$95,3,FALSE)</f>
        <v>95.4</v>
      </c>
      <c r="L20" s="155"/>
      <c r="M20" s="155">
        <f t="shared" si="3"/>
        <v>95.4</v>
      </c>
      <c r="N20" s="155"/>
      <c r="O20" s="156">
        <f t="shared" si="4"/>
        <v>95.4</v>
      </c>
      <c r="P20" s="157">
        <f t="shared" si="5"/>
        <v>1.3208</v>
      </c>
      <c r="R20" s="158">
        <v>2020</v>
      </c>
      <c r="S20" s="159">
        <f>VLOOKUP(R20,'Basisreihen Destatis 2023 B.''21'!$B$7:$I$95,8,FALSE)</f>
        <v>90.8</v>
      </c>
      <c r="T20" s="160"/>
      <c r="U20" s="160">
        <f t="shared" ref="U20:U72" si="52">ROUND(IF(S20&gt;0,S20,T20*$S$40/$T$40),1)</f>
        <v>90.8</v>
      </c>
      <c r="V20" s="160"/>
      <c r="W20" s="160">
        <f t="shared" si="6"/>
        <v>90.8</v>
      </c>
      <c r="X20" s="160">
        <f>VLOOKUP(R20,'Basisreihen Destatis 2023 B.''21'!$B$7:$I$95,3,FALSE)</f>
        <v>95.4</v>
      </c>
      <c r="Y20" s="160"/>
      <c r="Z20" s="160">
        <f t="shared" si="7"/>
        <v>95.4</v>
      </c>
      <c r="AA20" s="160"/>
      <c r="AB20" s="160">
        <f t="shared" si="8"/>
        <v>95.4</v>
      </c>
      <c r="AC20" s="161">
        <f t="shared" si="9"/>
        <v>93.6</v>
      </c>
      <c r="AD20" s="157">
        <f t="shared" si="24"/>
        <v>1.3771</v>
      </c>
      <c r="AF20" s="158">
        <v>2020</v>
      </c>
      <c r="AG20" s="159">
        <f>VLOOKUP(AF20,'Basisreihen Destatis 2023 B.''21'!$B$7:$I$95,6,FALSE)</f>
        <v>92.1</v>
      </c>
      <c r="AH20" s="160"/>
      <c r="AI20" s="161">
        <f t="shared" si="10"/>
        <v>92.1</v>
      </c>
      <c r="AJ20" s="157">
        <f t="shared" si="25"/>
        <v>1.4158999999999999</v>
      </c>
      <c r="AL20" s="397">
        <v>2020</v>
      </c>
      <c r="AM20" s="106">
        <f t="shared" si="26"/>
        <v>92.4</v>
      </c>
      <c r="AN20" s="107">
        <f>'Preisindizes Gas 2023 Bas.''15'!G20</f>
        <v>118.4</v>
      </c>
      <c r="AO20" s="359">
        <f t="shared" si="27"/>
        <v>2.7808676307007785E-2</v>
      </c>
      <c r="AP20" s="359">
        <f t="shared" si="28"/>
        <v>2.8670721112076469E-2</v>
      </c>
      <c r="AQ20" s="380">
        <f t="shared" si="29"/>
        <v>-8.6204480506868464E-4</v>
      </c>
      <c r="AS20" s="393">
        <v>2020</v>
      </c>
      <c r="AT20" s="391">
        <f t="shared" si="30"/>
        <v>1.3745000000000001</v>
      </c>
      <c r="AU20" s="155">
        <f>'Preisindizes Gas 2023 Bas.''15'!H20</f>
        <v>1.3742000000000001</v>
      </c>
      <c r="AV20" s="384">
        <f t="shared" si="31"/>
        <v>2.7791924336122209E-2</v>
      </c>
      <c r="AW20" s="384">
        <f t="shared" si="32"/>
        <v>2.8671226895648383E-2</v>
      </c>
      <c r="AX20" s="427">
        <f t="shared" si="33"/>
        <v>-8.7930255952617387E-4</v>
      </c>
      <c r="AY20" s="450">
        <f t="shared" si="34"/>
        <v>2.9999999999996696E-4</v>
      </c>
      <c r="AZ20" s="387">
        <f t="shared" si="35"/>
        <v>2.1830883423090697E-4</v>
      </c>
      <c r="BB20" s="393">
        <v>2020</v>
      </c>
      <c r="BC20" s="390">
        <f t="shared" si="36"/>
        <v>95.4</v>
      </c>
      <c r="BD20" s="155">
        <f>'Preisindizes Gas 2023 Bas.''15'!O20</f>
        <v>120.4</v>
      </c>
      <c r="BE20" s="384">
        <f t="shared" si="37"/>
        <v>2.3605150214592197E-2</v>
      </c>
      <c r="BF20" s="384">
        <f t="shared" si="38"/>
        <v>2.2939677145284554E-2</v>
      </c>
      <c r="BG20" s="385">
        <f t="shared" si="39"/>
        <v>6.6547306930764272E-4</v>
      </c>
      <c r="BI20" s="393">
        <v>2020</v>
      </c>
      <c r="BJ20" s="390">
        <f t="shared" si="11"/>
        <v>1.3208</v>
      </c>
      <c r="BK20" s="155">
        <f>'Preisindizes Gas 2023 Bas.''15'!P20</f>
        <v>1.3255999999999999</v>
      </c>
      <c r="BL20" s="384">
        <f t="shared" si="40"/>
        <v>2.3546335554209596E-2</v>
      </c>
      <c r="BM20" s="384">
        <f t="shared" si="41"/>
        <v>2.2933011466505837E-2</v>
      </c>
      <c r="BN20" s="426">
        <f t="shared" si="12"/>
        <v>6.1332408770375935E-4</v>
      </c>
      <c r="BO20" s="449">
        <f t="shared" si="13"/>
        <v>-4.7999999999999154E-3</v>
      </c>
      <c r="BP20" s="385">
        <f t="shared" si="14"/>
        <v>-3.6210018105008457E-3</v>
      </c>
      <c r="BR20" s="393">
        <v>2020</v>
      </c>
      <c r="BS20" s="390">
        <f t="shared" si="42"/>
        <v>93.6</v>
      </c>
      <c r="BT20" s="155">
        <f>'Preisindizes Gas 2023 Bas.''15'!AC20</f>
        <v>115.2</v>
      </c>
      <c r="BU20" s="384">
        <f t="shared" si="43"/>
        <v>1.0695187165774556E-3</v>
      </c>
      <c r="BV20" s="384">
        <f t="shared" si="44"/>
        <v>8.6880973066905121E-4</v>
      </c>
      <c r="BW20" s="385">
        <f t="shared" ref="BW20" si="53">BU20-BV20</f>
        <v>2.0070898590840436E-4</v>
      </c>
      <c r="BY20" s="393">
        <v>2020</v>
      </c>
      <c r="BZ20" s="390">
        <f t="shared" si="15"/>
        <v>1.3771</v>
      </c>
      <c r="CA20" s="155">
        <f>'Preisindizes Gas 2023 Bas.''15'!AD20</f>
        <v>1.4045000000000001</v>
      </c>
      <c r="CB20" s="384">
        <f t="shared" si="45"/>
        <v>1.0892455159392522E-3</v>
      </c>
      <c r="CC20" s="384">
        <f t="shared" si="46"/>
        <v>8.5439658241348582E-4</v>
      </c>
      <c r="CD20" s="426">
        <f t="shared" si="16"/>
        <v>2.3484893352576641E-4</v>
      </c>
      <c r="CE20" s="449">
        <f t="shared" si="17"/>
        <v>-2.7400000000000091E-2</v>
      </c>
      <c r="CF20" s="385">
        <f t="shared" si="18"/>
        <v>-1.9508721965112219E-2</v>
      </c>
      <c r="CH20" s="393">
        <v>2020</v>
      </c>
      <c r="CI20" s="390">
        <f t="shared" si="19"/>
        <v>92.1</v>
      </c>
      <c r="CJ20" s="155">
        <f>'Preisindizes Gas 2023 Bas.''15'!AI20</f>
        <v>104.2</v>
      </c>
      <c r="CK20" s="384">
        <f t="shared" si="47"/>
        <v>-4.3243243243243912E-3</v>
      </c>
      <c r="CL20" s="384">
        <f t="shared" si="48"/>
        <v>-4.7755491881565915E-3</v>
      </c>
      <c r="CM20" s="385">
        <f t="shared" ref="CM20:CM83" si="54">CK20-CL20</f>
        <v>4.5122486383220028E-4</v>
      </c>
      <c r="CO20" s="393">
        <v>2020</v>
      </c>
      <c r="CP20" s="390">
        <f t="shared" si="20"/>
        <v>1.4158999999999999</v>
      </c>
      <c r="CQ20" s="155">
        <f>'Preisindizes Gas 2023 Bas.''15'!AJ20</f>
        <v>1.429</v>
      </c>
      <c r="CR20" s="384">
        <f t="shared" si="50"/>
        <v>-4.3788403135814891E-3</v>
      </c>
      <c r="CS20" s="384">
        <f t="shared" si="51"/>
        <v>-4.7585724282716013E-3</v>
      </c>
      <c r="CT20" s="426">
        <f t="shared" si="21"/>
        <v>3.7973211469011225E-4</v>
      </c>
      <c r="CU20" s="449">
        <f t="shared" si="22"/>
        <v>-1.3100000000000112E-2</v>
      </c>
      <c r="CV20" s="385">
        <f t="shared" si="23"/>
        <v>-9.1672498250525702E-3</v>
      </c>
      <c r="CX20" s="233"/>
    </row>
    <row r="21" spans="2:102" x14ac:dyDescent="0.6">
      <c r="B21" s="183">
        <v>2019</v>
      </c>
      <c r="C21" s="154">
        <f>VLOOKUP(B21,'Basisreihen Destatis 2023 B.''21'!$B$7:$I$95,2,FALSE)</f>
        <v>89.9</v>
      </c>
      <c r="D21" s="155"/>
      <c r="E21" s="155">
        <f t="shared" si="0"/>
        <v>89.9</v>
      </c>
      <c r="F21" s="155"/>
      <c r="G21" s="156">
        <f t="shared" si="1"/>
        <v>89.9</v>
      </c>
      <c r="H21" s="157">
        <f t="shared" si="2"/>
        <v>1.4127000000000001</v>
      </c>
      <c r="I21" s="153"/>
      <c r="J21" s="158">
        <v>2019</v>
      </c>
      <c r="K21" s="154">
        <f>VLOOKUP(J21,'Basisreihen Destatis 2023 B.''21'!$B$7:$I$95,3,FALSE)</f>
        <v>93.2</v>
      </c>
      <c r="L21" s="155"/>
      <c r="M21" s="155">
        <f t="shared" si="3"/>
        <v>93.2</v>
      </c>
      <c r="N21" s="155"/>
      <c r="O21" s="156">
        <f t="shared" si="4"/>
        <v>93.2</v>
      </c>
      <c r="P21" s="157">
        <f t="shared" si="5"/>
        <v>1.3519000000000001</v>
      </c>
      <c r="R21" s="158">
        <v>2019</v>
      </c>
      <c r="S21" s="159">
        <f>VLOOKUP(R21,'Basisreihen Destatis 2023 B.''21'!$B$7:$I$95,8,FALSE)</f>
        <v>94</v>
      </c>
      <c r="T21" s="160"/>
      <c r="U21" s="160">
        <f t="shared" si="52"/>
        <v>94</v>
      </c>
      <c r="V21" s="160"/>
      <c r="W21" s="160">
        <f t="shared" si="6"/>
        <v>94</v>
      </c>
      <c r="X21" s="160">
        <f>VLOOKUP(R21,'Basisreihen Destatis 2023 B.''21'!$B$7:$I$95,3,FALSE)</f>
        <v>93.2</v>
      </c>
      <c r="Y21" s="160"/>
      <c r="Z21" s="160">
        <f t="shared" si="7"/>
        <v>93.2</v>
      </c>
      <c r="AA21" s="160"/>
      <c r="AB21" s="160">
        <f t="shared" si="8"/>
        <v>93.2</v>
      </c>
      <c r="AC21" s="161">
        <f t="shared" si="9"/>
        <v>93.5</v>
      </c>
      <c r="AD21" s="157">
        <f t="shared" si="24"/>
        <v>1.3786</v>
      </c>
      <c r="AF21" s="158">
        <v>2019</v>
      </c>
      <c r="AG21" s="159">
        <f>VLOOKUP(AF21,'Basisreihen Destatis 2023 B.''21'!$B$7:$I$95,6,FALSE)</f>
        <v>92.5</v>
      </c>
      <c r="AH21" s="160"/>
      <c r="AI21" s="161">
        <f t="shared" si="10"/>
        <v>92.5</v>
      </c>
      <c r="AJ21" s="157">
        <f t="shared" si="25"/>
        <v>1.4097</v>
      </c>
      <c r="AL21" s="396">
        <v>2019</v>
      </c>
      <c r="AM21" s="106">
        <f t="shared" si="26"/>
        <v>89.9</v>
      </c>
      <c r="AN21" s="107">
        <f>'Preisindizes Gas 2023 Bas.''15'!G21</f>
        <v>115.1</v>
      </c>
      <c r="AO21" s="359">
        <f t="shared" si="27"/>
        <v>4.4134727061556411E-2</v>
      </c>
      <c r="AP21" s="359">
        <f t="shared" si="28"/>
        <v>4.4464609800362931E-2</v>
      </c>
      <c r="AQ21" s="380">
        <f t="shared" si="29"/>
        <v>-3.2988273880651953E-4</v>
      </c>
      <c r="AS21" s="393">
        <v>2019</v>
      </c>
      <c r="AT21" s="391">
        <f t="shared" si="30"/>
        <v>1.4127000000000001</v>
      </c>
      <c r="AU21" s="155">
        <f>'Preisindizes Gas 2023 Bas.''15'!H21</f>
        <v>1.4136</v>
      </c>
      <c r="AV21" s="384">
        <f t="shared" si="31"/>
        <v>4.4099950449493885E-2</v>
      </c>
      <c r="AW21" s="384">
        <f t="shared" si="32"/>
        <v>4.4425580079230365E-2</v>
      </c>
      <c r="AX21" s="427">
        <f t="shared" si="33"/>
        <v>-3.2562962973647913E-4</v>
      </c>
      <c r="AY21" s="450">
        <f t="shared" si="34"/>
        <v>-8.9999999999990088E-4</v>
      </c>
      <c r="AZ21" s="387">
        <f t="shared" si="35"/>
        <v>-6.3667232597619527E-4</v>
      </c>
      <c r="BB21" s="393">
        <v>2019</v>
      </c>
      <c r="BC21" s="390">
        <f t="shared" si="36"/>
        <v>93.2</v>
      </c>
      <c r="BD21" s="155">
        <f>'Preisindizes Gas 2023 Bas.''15'!O21</f>
        <v>117.7</v>
      </c>
      <c r="BE21" s="384">
        <f t="shared" si="37"/>
        <v>5.5492638731596822E-2</v>
      </c>
      <c r="BF21" s="384">
        <f t="shared" si="38"/>
        <v>5.5605381165919399E-2</v>
      </c>
      <c r="BG21" s="385">
        <f t="shared" si="39"/>
        <v>-1.1274243432257691E-4</v>
      </c>
      <c r="BI21" s="393">
        <v>2019</v>
      </c>
      <c r="BJ21" s="390">
        <f t="shared" si="11"/>
        <v>1.3519000000000001</v>
      </c>
      <c r="BK21" s="155">
        <f>'Preisindizes Gas 2023 Bas.''15'!P21</f>
        <v>1.3560000000000001</v>
      </c>
      <c r="BL21" s="384">
        <f t="shared" si="40"/>
        <v>5.55514461128781E-2</v>
      </c>
      <c r="BM21" s="384">
        <f t="shared" si="41"/>
        <v>5.5604719764011712E-2</v>
      </c>
      <c r="BN21" s="426">
        <f t="shared" si="12"/>
        <v>-5.3273651133611821E-5</v>
      </c>
      <c r="BO21" s="449">
        <f t="shared" si="13"/>
        <v>-4.0999999999999925E-3</v>
      </c>
      <c r="BP21" s="385">
        <f t="shared" si="14"/>
        <v>-3.0235988200589814E-3</v>
      </c>
      <c r="BR21" s="393">
        <v>2019</v>
      </c>
      <c r="BS21" s="390">
        <f t="shared" si="42"/>
        <v>93.5</v>
      </c>
      <c r="BT21" s="155">
        <f>'Preisindizes Gas 2023 Bas.''15'!AC21</f>
        <v>115.1</v>
      </c>
      <c r="BU21" s="384">
        <f t="shared" si="43"/>
        <v>3.3149171270718147E-2</v>
      </c>
      <c r="BV21" s="384">
        <f t="shared" si="44"/>
        <v>3.4141958670260486E-2</v>
      </c>
      <c r="BW21" s="385">
        <f t="shared" ref="BW21:BW84" si="55">BU21-BV21</f>
        <v>-9.9278739954233863E-4</v>
      </c>
      <c r="BY21" s="393">
        <v>2019</v>
      </c>
      <c r="BZ21" s="390">
        <f t="shared" si="15"/>
        <v>1.3786</v>
      </c>
      <c r="CA21" s="155">
        <f>'Preisindizes Gas 2023 Bas.''15'!AD21</f>
        <v>1.4056999999999999</v>
      </c>
      <c r="CB21" s="384">
        <f t="shared" si="45"/>
        <v>3.314957202959512E-2</v>
      </c>
      <c r="CC21" s="384">
        <f t="shared" si="46"/>
        <v>3.4146688482606491E-2</v>
      </c>
      <c r="CD21" s="426">
        <f t="shared" si="16"/>
        <v>-9.9711645301137075E-4</v>
      </c>
      <c r="CE21" s="449">
        <f t="shared" si="17"/>
        <v>-2.7099999999999902E-2</v>
      </c>
      <c r="CF21" s="385">
        <f t="shared" si="18"/>
        <v>-1.9278651205804853E-2</v>
      </c>
      <c r="CH21" s="393">
        <v>2019</v>
      </c>
      <c r="CI21" s="390">
        <f t="shared" si="19"/>
        <v>92.5</v>
      </c>
      <c r="CJ21" s="155">
        <f>'Preisindizes Gas 2023 Bas.''15'!AI21</f>
        <v>104.7</v>
      </c>
      <c r="CK21" s="384">
        <f t="shared" si="47"/>
        <v>1.2035010940919078E-2</v>
      </c>
      <c r="CL21" s="384">
        <f t="shared" si="48"/>
        <v>1.1594202898550732E-2</v>
      </c>
      <c r="CM21" s="385">
        <f t="shared" si="54"/>
        <v>4.4080804236834581E-4</v>
      </c>
      <c r="CO21" s="393">
        <v>2019</v>
      </c>
      <c r="CP21" s="390">
        <f t="shared" si="20"/>
        <v>1.4097</v>
      </c>
      <c r="CQ21" s="155">
        <f>'Preisindizes Gas 2023 Bas.''15'!AJ21</f>
        <v>1.4221999999999999</v>
      </c>
      <c r="CR21" s="384">
        <f t="shared" si="50"/>
        <v>1.205930339788619E-2</v>
      </c>
      <c r="CS21" s="384">
        <f t="shared" si="51"/>
        <v>1.1531430178596702E-2</v>
      </c>
      <c r="CT21" s="426">
        <f t="shared" si="21"/>
        <v>5.2787321928948749E-4</v>
      </c>
      <c r="CU21" s="449">
        <f t="shared" si="22"/>
        <v>-1.2499999999999956E-2</v>
      </c>
      <c r="CV21" s="385">
        <f t="shared" si="23"/>
        <v>-8.789199831247374E-3</v>
      </c>
      <c r="CX21" s="233"/>
    </row>
    <row r="22" spans="2:102" x14ac:dyDescent="0.6">
      <c r="B22" s="183">
        <v>2018</v>
      </c>
      <c r="C22" s="154">
        <f>VLOOKUP(B22,'Basisreihen Destatis 2023 B.''21'!$B$7:$I$95,2,FALSE)</f>
        <v>86.1</v>
      </c>
      <c r="D22" s="155"/>
      <c r="E22" s="155">
        <f t="shared" si="0"/>
        <v>86.1</v>
      </c>
      <c r="F22" s="155"/>
      <c r="G22" s="156">
        <f t="shared" si="1"/>
        <v>86.1</v>
      </c>
      <c r="H22" s="157">
        <f t="shared" si="2"/>
        <v>1.4750000000000001</v>
      </c>
      <c r="I22" s="153"/>
      <c r="J22" s="158">
        <v>2018</v>
      </c>
      <c r="K22" s="154">
        <f>VLOOKUP(J22,'Basisreihen Destatis 2023 B.''21'!$B$7:$I$95,3,FALSE)</f>
        <v>88.3</v>
      </c>
      <c r="L22" s="155"/>
      <c r="M22" s="155">
        <f t="shared" si="3"/>
        <v>88.3</v>
      </c>
      <c r="N22" s="155" t="s">
        <v>165</v>
      </c>
      <c r="O22" s="156">
        <f t="shared" si="4"/>
        <v>88.3</v>
      </c>
      <c r="P22" s="157">
        <f t="shared" si="5"/>
        <v>1.427</v>
      </c>
      <c r="R22" s="158">
        <v>2018</v>
      </c>
      <c r="S22" s="159">
        <f>VLOOKUP(R22,'Basisreihen Destatis 2023 B.''21'!$B$7:$I$95,8,FALSE)</f>
        <v>93.9</v>
      </c>
      <c r="T22" s="160"/>
      <c r="U22" s="160">
        <f t="shared" si="52"/>
        <v>93.9</v>
      </c>
      <c r="V22" s="160"/>
      <c r="W22" s="160">
        <f t="shared" si="6"/>
        <v>93.9</v>
      </c>
      <c r="X22" s="160">
        <f>VLOOKUP(R22,'Basisreihen Destatis 2023 B.''21'!$B$7:$I$95,3,FALSE)</f>
        <v>88.3</v>
      </c>
      <c r="Y22" s="160"/>
      <c r="Z22" s="160">
        <f t="shared" si="7"/>
        <v>88.3</v>
      </c>
      <c r="AA22" s="160"/>
      <c r="AB22" s="160">
        <f t="shared" si="8"/>
        <v>88.3</v>
      </c>
      <c r="AC22" s="161">
        <f t="shared" si="9"/>
        <v>90.5</v>
      </c>
      <c r="AD22" s="157">
        <f t="shared" si="24"/>
        <v>1.4242999999999999</v>
      </c>
      <c r="AF22" s="158">
        <v>2018</v>
      </c>
      <c r="AG22" s="159">
        <f>VLOOKUP(AF22,'Basisreihen Destatis 2023 B.''21'!$B$7:$I$95,6,FALSE)</f>
        <v>91.4</v>
      </c>
      <c r="AH22" s="160"/>
      <c r="AI22" s="161">
        <f t="shared" si="10"/>
        <v>91.4</v>
      </c>
      <c r="AJ22" s="157">
        <f t="shared" si="25"/>
        <v>1.4267000000000001</v>
      </c>
      <c r="AL22" s="397">
        <v>2018</v>
      </c>
      <c r="AM22" s="106">
        <f t="shared" si="26"/>
        <v>86.1</v>
      </c>
      <c r="AN22" s="107">
        <f>'Preisindizes Gas 2023 Bas.''15'!G22</f>
        <v>110.2</v>
      </c>
      <c r="AO22" s="359">
        <f t="shared" si="27"/>
        <v>4.4902912621359148E-2</v>
      </c>
      <c r="AP22" s="359">
        <f t="shared" si="28"/>
        <v>4.4549763033175482E-2</v>
      </c>
      <c r="AQ22" s="380">
        <f t="shared" si="29"/>
        <v>3.5314958818366549E-4</v>
      </c>
      <c r="AS22" s="393">
        <v>2018</v>
      </c>
      <c r="AT22" s="391">
        <f t="shared" si="30"/>
        <v>1.4750000000000001</v>
      </c>
      <c r="AU22" s="155">
        <f>'Preisindizes Gas 2023 Bas.''15'!H22</f>
        <v>1.4763999999999999</v>
      </c>
      <c r="AV22" s="384">
        <f t="shared" si="31"/>
        <v>4.4949152542372639E-2</v>
      </c>
      <c r="AW22" s="384">
        <f t="shared" si="32"/>
        <v>4.4567867786507787E-2</v>
      </c>
      <c r="AX22" s="427">
        <f t="shared" si="33"/>
        <v>3.8128475586485244E-4</v>
      </c>
      <c r="AY22" s="450">
        <f t="shared" si="34"/>
        <v>-1.3999999999998458E-3</v>
      </c>
      <c r="AZ22" s="387">
        <f t="shared" si="35"/>
        <v>-9.4825250609575917E-4</v>
      </c>
      <c r="BB22" s="393">
        <v>2018</v>
      </c>
      <c r="BC22" s="390">
        <f t="shared" si="36"/>
        <v>88.3</v>
      </c>
      <c r="BD22" s="155">
        <f>'Preisindizes Gas 2023 Bas.''15'!O22</f>
        <v>111.5</v>
      </c>
      <c r="BE22" s="384">
        <f t="shared" si="37"/>
        <v>5.7485029940119725E-2</v>
      </c>
      <c r="BF22" s="384">
        <f t="shared" si="38"/>
        <v>5.8879392212725534E-2</v>
      </c>
      <c r="BG22" s="385">
        <f t="shared" si="39"/>
        <v>-1.3943622726058091E-3</v>
      </c>
      <c r="BI22" s="393">
        <v>2018</v>
      </c>
      <c r="BJ22" s="390">
        <f t="shared" si="11"/>
        <v>1.427</v>
      </c>
      <c r="BK22" s="155">
        <f>'Preisindizes Gas 2023 Bas.''15'!P22</f>
        <v>1.4314</v>
      </c>
      <c r="BL22" s="384">
        <f t="shared" si="40"/>
        <v>5.746320953048345E-2</v>
      </c>
      <c r="BM22" s="384">
        <f t="shared" si="41"/>
        <v>5.8893391085650393E-2</v>
      </c>
      <c r="BN22" s="426">
        <f t="shared" si="12"/>
        <v>-1.4301815551669428E-3</v>
      </c>
      <c r="BO22" s="449">
        <f t="shared" si="13"/>
        <v>-4.3999999999999595E-3</v>
      </c>
      <c r="BP22" s="385">
        <f t="shared" si="14"/>
        <v>-3.073913650971094E-3</v>
      </c>
      <c r="BR22" s="393">
        <v>2018</v>
      </c>
      <c r="BS22" s="390">
        <f t="shared" si="42"/>
        <v>90.5</v>
      </c>
      <c r="BT22" s="155">
        <f>'Preisindizes Gas 2023 Bas.''15'!AC22</f>
        <v>111.3</v>
      </c>
      <c r="BU22" s="384">
        <f t="shared" si="43"/>
        <v>6.345475910693299E-2</v>
      </c>
      <c r="BV22" s="384">
        <f t="shared" si="44"/>
        <v>6.4053537284894935E-2</v>
      </c>
      <c r="BW22" s="385">
        <f t="shared" si="55"/>
        <v>-5.9877817796194499E-4</v>
      </c>
      <c r="BY22" s="393">
        <v>2018</v>
      </c>
      <c r="BZ22" s="390">
        <f t="shared" si="15"/>
        <v>1.4242999999999999</v>
      </c>
      <c r="CA22" s="155">
        <f>'Preisindizes Gas 2023 Bas.''15'!AD22</f>
        <v>1.4537</v>
      </c>
      <c r="CB22" s="384">
        <f t="shared" si="45"/>
        <v>6.3469774626132125E-2</v>
      </c>
      <c r="CC22" s="384">
        <f t="shared" si="46"/>
        <v>6.404347527000076E-2</v>
      </c>
      <c r="CD22" s="426">
        <f t="shared" si="16"/>
        <v>-5.737006438686354E-4</v>
      </c>
      <c r="CE22" s="449">
        <f t="shared" si="17"/>
        <v>-2.9400000000000093E-2</v>
      </c>
      <c r="CF22" s="385">
        <f t="shared" si="18"/>
        <v>-2.0224255348421316E-2</v>
      </c>
      <c r="CH22" s="393">
        <v>2018</v>
      </c>
      <c r="CI22" s="390">
        <f t="shared" si="19"/>
        <v>91.4</v>
      </c>
      <c r="CJ22" s="155">
        <f>'Preisindizes Gas 2023 Bas.''15'!AI22</f>
        <v>103.5</v>
      </c>
      <c r="CK22" s="384">
        <f t="shared" si="47"/>
        <v>2.3516237402015694E-2</v>
      </c>
      <c r="CL22" s="384">
        <f t="shared" si="48"/>
        <v>2.3738872403560984E-2</v>
      </c>
      <c r="CM22" s="385">
        <f t="shared" si="54"/>
        <v>-2.2263500154529048E-4</v>
      </c>
      <c r="CO22" s="393">
        <v>2018</v>
      </c>
      <c r="CP22" s="390">
        <f t="shared" si="20"/>
        <v>1.4267000000000001</v>
      </c>
      <c r="CQ22" s="155">
        <f>'Preisindizes Gas 2023 Bas.''15'!AJ22</f>
        <v>1.4386000000000001</v>
      </c>
      <c r="CR22" s="384">
        <f t="shared" si="50"/>
        <v>2.3480759795331707E-2</v>
      </c>
      <c r="CS22" s="384">
        <f t="shared" si="51"/>
        <v>2.3773112748505465E-2</v>
      </c>
      <c r="CT22" s="426">
        <f t="shared" si="21"/>
        <v>-2.9235295317375787E-4</v>
      </c>
      <c r="CU22" s="449">
        <f t="shared" si="22"/>
        <v>-1.1900000000000022E-2</v>
      </c>
      <c r="CV22" s="385">
        <f t="shared" si="23"/>
        <v>-8.2719310440706462E-3</v>
      </c>
      <c r="CX22" s="233"/>
    </row>
    <row r="23" spans="2:102" x14ac:dyDescent="0.6">
      <c r="B23" s="183">
        <v>2017</v>
      </c>
      <c r="C23" s="154">
        <f>VLOOKUP(B23,'Basisreihen Destatis 2023 B.''21'!$B$7:$I$95,2,FALSE)</f>
        <v>82.4</v>
      </c>
      <c r="D23" s="155"/>
      <c r="E23" s="155">
        <f t="shared" si="0"/>
        <v>82.4</v>
      </c>
      <c r="F23" s="155"/>
      <c r="G23" s="156">
        <f t="shared" si="1"/>
        <v>82.4</v>
      </c>
      <c r="H23" s="157">
        <f t="shared" si="2"/>
        <v>1.5412999999999999</v>
      </c>
      <c r="I23" s="153"/>
      <c r="J23" s="158">
        <v>2017</v>
      </c>
      <c r="K23" s="154">
        <f>VLOOKUP(J23,'Basisreihen Destatis 2023 B.''21'!$B$7:$I$95,3,FALSE)</f>
        <v>83.5</v>
      </c>
      <c r="L23" s="155"/>
      <c r="M23" s="155">
        <f t="shared" si="3"/>
        <v>83.5</v>
      </c>
      <c r="N23" s="155"/>
      <c r="O23" s="156">
        <f t="shared" si="4"/>
        <v>83.5</v>
      </c>
      <c r="P23" s="157">
        <f t="shared" si="5"/>
        <v>1.5089999999999999</v>
      </c>
      <c r="R23" s="158">
        <v>2017</v>
      </c>
      <c r="S23" s="159">
        <f>VLOOKUP(R23,'Basisreihen Destatis 2023 B.''21'!$B$7:$I$95,8,FALSE)</f>
        <v>87.5</v>
      </c>
      <c r="T23" s="160"/>
      <c r="U23" s="160">
        <f t="shared" si="52"/>
        <v>87.5</v>
      </c>
      <c r="V23" s="160"/>
      <c r="W23" s="160">
        <f t="shared" si="6"/>
        <v>87.5</v>
      </c>
      <c r="X23" s="160">
        <f>VLOOKUP(R23,'Basisreihen Destatis 2023 B.''21'!$B$7:$I$95,3,FALSE)</f>
        <v>83.5</v>
      </c>
      <c r="Y23" s="160"/>
      <c r="Z23" s="160">
        <f t="shared" si="7"/>
        <v>83.5</v>
      </c>
      <c r="AA23" s="160"/>
      <c r="AB23" s="160">
        <f t="shared" si="8"/>
        <v>83.5</v>
      </c>
      <c r="AC23" s="161">
        <f t="shared" si="9"/>
        <v>85.1</v>
      </c>
      <c r="AD23" s="157">
        <f t="shared" si="24"/>
        <v>1.5146999999999999</v>
      </c>
      <c r="AF23" s="158">
        <v>2017</v>
      </c>
      <c r="AG23" s="159">
        <f>VLOOKUP(AF23,'Basisreihen Destatis 2023 B.''21'!$B$7:$I$95,6,FALSE)</f>
        <v>89.3</v>
      </c>
      <c r="AH23" s="160"/>
      <c r="AI23" s="161">
        <f t="shared" si="10"/>
        <v>89.3</v>
      </c>
      <c r="AJ23" s="157">
        <f t="shared" si="25"/>
        <v>1.4601999999999999</v>
      </c>
      <c r="AL23" s="396">
        <v>2017</v>
      </c>
      <c r="AM23" s="106">
        <f t="shared" si="26"/>
        <v>82.4</v>
      </c>
      <c r="AN23" s="107">
        <f>'Preisindizes Gas 2023 Bas.''15'!G23</f>
        <v>105.5</v>
      </c>
      <c r="AO23" s="359">
        <f t="shared" si="27"/>
        <v>3.3877038895859579E-2</v>
      </c>
      <c r="AP23" s="359">
        <f t="shared" si="28"/>
        <v>3.3300685602350777E-2</v>
      </c>
      <c r="AQ23" s="380">
        <f t="shared" si="29"/>
        <v>5.7635329350880227E-4</v>
      </c>
      <c r="AS23" s="393">
        <v>2017</v>
      </c>
      <c r="AT23" s="391">
        <f t="shared" si="30"/>
        <v>1.5412999999999999</v>
      </c>
      <c r="AU23" s="155">
        <f>'Preisindizes Gas 2023 Bas.''15'!H23</f>
        <v>1.5422</v>
      </c>
      <c r="AV23" s="384">
        <f t="shared" si="31"/>
        <v>3.3867514435865775E-2</v>
      </c>
      <c r="AW23" s="384">
        <f t="shared" si="32"/>
        <v>3.3264168071585942E-2</v>
      </c>
      <c r="AX23" s="427">
        <f t="shared" si="33"/>
        <v>6.0334636427983313E-4</v>
      </c>
      <c r="AY23" s="450">
        <f t="shared" si="34"/>
        <v>-9.0000000000012292E-4</v>
      </c>
      <c r="AZ23" s="387">
        <f t="shared" si="35"/>
        <v>-5.8358189599283516E-4</v>
      </c>
      <c r="BB23" s="393">
        <v>2017</v>
      </c>
      <c r="BC23" s="390">
        <f t="shared" si="36"/>
        <v>83.5</v>
      </c>
      <c r="BD23" s="155">
        <f>'Preisindizes Gas 2023 Bas.''15'!O23</f>
        <v>105.3</v>
      </c>
      <c r="BE23" s="384">
        <f t="shared" si="37"/>
        <v>3.5980148883374863E-2</v>
      </c>
      <c r="BF23" s="384">
        <f t="shared" si="38"/>
        <v>3.5398230088495408E-2</v>
      </c>
      <c r="BG23" s="385">
        <f t="shared" si="39"/>
        <v>5.8191879487945464E-4</v>
      </c>
      <c r="BI23" s="393">
        <v>2017</v>
      </c>
      <c r="BJ23" s="390">
        <f t="shared" si="11"/>
        <v>1.5089999999999999</v>
      </c>
      <c r="BK23" s="155">
        <f>'Preisindizes Gas 2023 Bas.''15'!P23</f>
        <v>1.5157</v>
      </c>
      <c r="BL23" s="384">
        <f t="shared" si="40"/>
        <v>3.5984095427435303E-2</v>
      </c>
      <c r="BM23" s="384">
        <f t="shared" si="41"/>
        <v>3.5363198522134986E-2</v>
      </c>
      <c r="BN23" s="426">
        <f t="shared" si="12"/>
        <v>6.208969053003166E-4</v>
      </c>
      <c r="BO23" s="449">
        <f t="shared" si="13"/>
        <v>-6.7000000000001503E-3</v>
      </c>
      <c r="BP23" s="385">
        <f t="shared" si="14"/>
        <v>-4.4203998152669843E-3</v>
      </c>
      <c r="BR23" s="393">
        <v>2017</v>
      </c>
      <c r="BS23" s="390">
        <f t="shared" si="42"/>
        <v>85.1</v>
      </c>
      <c r="BT23" s="155">
        <f>'Preisindizes Gas 2023 Bas.''15'!AC23</f>
        <v>104.6</v>
      </c>
      <c r="BU23" s="384">
        <f t="shared" si="43"/>
        <v>5.3217821782178154E-2</v>
      </c>
      <c r="BV23" s="384">
        <f t="shared" si="44"/>
        <v>5.2313883299798691E-2</v>
      </c>
      <c r="BW23" s="385">
        <f t="shared" si="55"/>
        <v>9.0393848237946273E-4</v>
      </c>
      <c r="BY23" s="393">
        <v>2017</v>
      </c>
      <c r="BZ23" s="390">
        <f t="shared" si="15"/>
        <v>1.5146999999999999</v>
      </c>
      <c r="CA23" s="155">
        <f>'Preisindizes Gas 2023 Bas.''15'!AD23</f>
        <v>1.5468</v>
      </c>
      <c r="CB23" s="384">
        <f t="shared" si="45"/>
        <v>5.3211857133425688E-2</v>
      </c>
      <c r="CC23" s="384">
        <f t="shared" si="46"/>
        <v>5.2366175329712883E-2</v>
      </c>
      <c r="CD23" s="426">
        <f t="shared" si="16"/>
        <v>8.4568180371280555E-4</v>
      </c>
      <c r="CE23" s="449">
        <f t="shared" si="17"/>
        <v>-3.2100000000000017E-2</v>
      </c>
      <c r="CF23" s="385">
        <f t="shared" si="18"/>
        <v>-2.0752521334367779E-2</v>
      </c>
      <c r="CH23" s="393">
        <v>2017</v>
      </c>
      <c r="CI23" s="390">
        <f t="shared" si="19"/>
        <v>89.3</v>
      </c>
      <c r="CJ23" s="155">
        <f>'Preisindizes Gas 2023 Bas.''15'!AI23</f>
        <v>101.1</v>
      </c>
      <c r="CK23" s="384">
        <f t="shared" si="47"/>
        <v>2.5258323765786406E-2</v>
      </c>
      <c r="CL23" s="384">
        <f t="shared" si="48"/>
        <v>2.535496957403649E-2</v>
      </c>
      <c r="CM23" s="385">
        <f t="shared" si="54"/>
        <v>-9.6645808250084286E-5</v>
      </c>
      <c r="CO23" s="393">
        <v>2017</v>
      </c>
      <c r="CP23" s="390">
        <f t="shared" si="20"/>
        <v>1.4601999999999999</v>
      </c>
      <c r="CQ23" s="155">
        <f>'Preisindizes Gas 2023 Bas.''15'!AJ23</f>
        <v>1.4728000000000001</v>
      </c>
      <c r="CR23" s="384">
        <f t="shared" si="50"/>
        <v>2.5270510888919517E-2</v>
      </c>
      <c r="CS23" s="384">
        <f t="shared" si="51"/>
        <v>2.5325909831613203E-2</v>
      </c>
      <c r="CT23" s="426">
        <f t="shared" si="21"/>
        <v>-5.5398942693685171E-5</v>
      </c>
      <c r="CU23" s="449">
        <f t="shared" si="22"/>
        <v>-1.2600000000000167E-2</v>
      </c>
      <c r="CV23" s="385">
        <f t="shared" si="23"/>
        <v>-8.5551330798480096E-3</v>
      </c>
      <c r="CX23" s="233"/>
    </row>
    <row r="24" spans="2:102" x14ac:dyDescent="0.6">
      <c r="B24" s="183">
        <v>2016</v>
      </c>
      <c r="C24" s="154">
        <f>VLOOKUP(B24,'Basisreihen Destatis 2023 B.''21'!$B$7:$I$95,2,FALSE)</f>
        <v>79.7</v>
      </c>
      <c r="D24" s="155"/>
      <c r="E24" s="155">
        <f t="shared" si="0"/>
        <v>79.7</v>
      </c>
      <c r="F24" s="155"/>
      <c r="G24" s="156">
        <f t="shared" si="1"/>
        <v>79.7</v>
      </c>
      <c r="H24" s="157">
        <f t="shared" si="2"/>
        <v>1.5934999999999999</v>
      </c>
      <c r="I24" s="153"/>
      <c r="J24" s="158">
        <v>2016</v>
      </c>
      <c r="K24" s="154">
        <f>VLOOKUP(J24,'Basisreihen Destatis 2023 B.''21'!$B$7:$I$95,3,FALSE)</f>
        <v>80.599999999999994</v>
      </c>
      <c r="L24" s="155"/>
      <c r="M24" s="155">
        <f t="shared" si="3"/>
        <v>80.599999999999994</v>
      </c>
      <c r="N24" s="155"/>
      <c r="O24" s="156">
        <f t="shared" si="4"/>
        <v>80.599999999999994</v>
      </c>
      <c r="P24" s="157">
        <f t="shared" si="5"/>
        <v>1.5632999999999999</v>
      </c>
      <c r="R24" s="158">
        <v>2016</v>
      </c>
      <c r="S24" s="159">
        <f>VLOOKUP(R24,'Basisreihen Destatis 2023 B.''21'!$B$7:$I$95,8,FALSE)</f>
        <v>81.099999999999994</v>
      </c>
      <c r="T24" s="160"/>
      <c r="U24" s="160">
        <f t="shared" si="52"/>
        <v>81.099999999999994</v>
      </c>
      <c r="V24" s="160"/>
      <c r="W24" s="160">
        <f t="shared" si="6"/>
        <v>81.099999999999994</v>
      </c>
      <c r="X24" s="160">
        <f>VLOOKUP(R24,'Basisreihen Destatis 2023 B.''21'!$B$7:$I$95,3,FALSE)</f>
        <v>80.599999999999994</v>
      </c>
      <c r="Y24" s="160"/>
      <c r="Z24" s="160">
        <f t="shared" si="7"/>
        <v>80.599999999999994</v>
      </c>
      <c r="AA24" s="160"/>
      <c r="AB24" s="160">
        <f t="shared" si="8"/>
        <v>80.599999999999994</v>
      </c>
      <c r="AC24" s="161">
        <f t="shared" si="9"/>
        <v>80.8</v>
      </c>
      <c r="AD24" s="157">
        <f t="shared" si="24"/>
        <v>1.5952999999999999</v>
      </c>
      <c r="AF24" s="158">
        <v>2016</v>
      </c>
      <c r="AG24" s="159">
        <f>VLOOKUP(AF24,'Basisreihen Destatis 2023 B.''21'!$B$7:$I$95,6,FALSE)</f>
        <v>87.1</v>
      </c>
      <c r="AH24" s="160"/>
      <c r="AI24" s="161">
        <f t="shared" si="10"/>
        <v>87.1</v>
      </c>
      <c r="AJ24" s="157">
        <f t="shared" si="25"/>
        <v>1.4971000000000001</v>
      </c>
      <c r="AL24" s="397">
        <v>2016</v>
      </c>
      <c r="AM24" s="106">
        <f t="shared" si="26"/>
        <v>79.7</v>
      </c>
      <c r="AN24" s="107">
        <f>'Preisindizes Gas 2023 Bas.''15'!G24</f>
        <v>102.1</v>
      </c>
      <c r="AO24" s="359">
        <f t="shared" si="27"/>
        <v>2.0486555697823317E-2</v>
      </c>
      <c r="AP24" s="359">
        <f t="shared" si="28"/>
        <v>2.0999999999999908E-2</v>
      </c>
      <c r="AQ24" s="380">
        <f t="shared" si="29"/>
        <v>-5.1344430217659109E-4</v>
      </c>
      <c r="AS24" s="393">
        <v>2016</v>
      </c>
      <c r="AT24" s="391">
        <f t="shared" si="30"/>
        <v>1.5934999999999999</v>
      </c>
      <c r="AU24" s="155">
        <f>'Preisindizes Gas 2023 Bas.''15'!H24</f>
        <v>1.5934999999999999</v>
      </c>
      <c r="AV24" s="384">
        <f t="shared" si="31"/>
        <v>2.0458111076247398E-2</v>
      </c>
      <c r="AW24" s="384">
        <f t="shared" si="32"/>
        <v>2.1022905553812476E-2</v>
      </c>
      <c r="AX24" s="427">
        <f t="shared" si="33"/>
        <v>-5.6479447756507817E-4</v>
      </c>
      <c r="AY24" s="450">
        <f t="shared" si="34"/>
        <v>0</v>
      </c>
      <c r="AZ24" s="387">
        <f t="shared" si="35"/>
        <v>0</v>
      </c>
      <c r="BB24" s="393">
        <v>2016</v>
      </c>
      <c r="BC24" s="390">
        <f t="shared" si="36"/>
        <v>80.599999999999994</v>
      </c>
      <c r="BD24" s="155">
        <f>'Preisindizes Gas 2023 Bas.''15'!O24</f>
        <v>101.7</v>
      </c>
      <c r="BE24" s="384">
        <f t="shared" si="37"/>
        <v>1.6393442622950838E-2</v>
      </c>
      <c r="BF24" s="384">
        <f t="shared" si="38"/>
        <v>1.7000000000000126E-2</v>
      </c>
      <c r="BG24" s="387">
        <f t="shared" si="39"/>
        <v>-6.0655737704928825E-4</v>
      </c>
      <c r="BI24" s="393">
        <v>2016</v>
      </c>
      <c r="BJ24" s="390">
        <f t="shared" si="11"/>
        <v>1.5632999999999999</v>
      </c>
      <c r="BK24" s="155">
        <f>'Preisindizes Gas 2023 Bas.''15'!P24</f>
        <v>1.5692999999999999</v>
      </c>
      <c r="BL24" s="384">
        <f t="shared" si="40"/>
        <v>1.6375615684769418E-2</v>
      </c>
      <c r="BM24" s="384">
        <f t="shared" si="41"/>
        <v>1.7013955266679481E-2</v>
      </c>
      <c r="BN24" s="427">
        <f t="shared" si="12"/>
        <v>-6.3833958191006346E-4</v>
      </c>
      <c r="BO24" s="450">
        <f t="shared" si="13"/>
        <v>-6.0000000000000053E-3</v>
      </c>
      <c r="BP24" s="387">
        <f t="shared" si="14"/>
        <v>-3.8233607340852904E-3</v>
      </c>
      <c r="BR24" s="393">
        <v>2016</v>
      </c>
      <c r="BS24" s="390">
        <f t="shared" si="42"/>
        <v>80.8</v>
      </c>
      <c r="BT24" s="155">
        <f>'Preisindizes Gas 2023 Bas.''15'!AC24</f>
        <v>99.4</v>
      </c>
      <c r="BU24" s="384">
        <f t="shared" si="43"/>
        <v>-7.3710073710074875E-3</v>
      </c>
      <c r="BV24" s="384">
        <f t="shared" si="44"/>
        <v>-5.9999999999998943E-3</v>
      </c>
      <c r="BW24" s="387">
        <f t="shared" si="55"/>
        <v>-1.3710073710075932E-3</v>
      </c>
      <c r="BY24" s="393">
        <v>2016</v>
      </c>
      <c r="BZ24" s="390">
        <f t="shared" si="15"/>
        <v>1.5952999999999999</v>
      </c>
      <c r="CA24" s="155">
        <f>'Preisindizes Gas 2023 Bas.''15'!AD24</f>
        <v>1.6277999999999999</v>
      </c>
      <c r="CB24" s="384">
        <f t="shared" si="45"/>
        <v>-7.3967278881714726E-3</v>
      </c>
      <c r="CC24" s="384">
        <f t="shared" si="46"/>
        <v>-6.0203956259982094E-3</v>
      </c>
      <c r="CD24" s="426">
        <f t="shared" si="16"/>
        <v>-1.3763322621732632E-3</v>
      </c>
      <c r="CE24" s="449">
        <f t="shared" si="17"/>
        <v>-3.2499999999999973E-2</v>
      </c>
      <c r="CF24" s="385">
        <f t="shared" si="18"/>
        <v>-1.9965597739279972E-2</v>
      </c>
      <c r="CH24" s="393">
        <v>2016</v>
      </c>
      <c r="CI24" s="390">
        <f t="shared" si="19"/>
        <v>87.1</v>
      </c>
      <c r="CJ24" s="155">
        <f>'Preisindizes Gas 2023 Bas.''15'!AI24</f>
        <v>98.6</v>
      </c>
      <c r="CK24" s="384">
        <f t="shared" si="47"/>
        <v>-1.3590033975084959E-2</v>
      </c>
      <c r="CL24" s="384">
        <f t="shared" si="48"/>
        <v>-1.4000000000000012E-2</v>
      </c>
      <c r="CM24" s="387">
        <f t="shared" si="54"/>
        <v>4.0996602491505385E-4</v>
      </c>
      <c r="CO24" s="393">
        <v>2016</v>
      </c>
      <c r="CP24" s="390">
        <f t="shared" si="20"/>
        <v>1.4971000000000001</v>
      </c>
      <c r="CQ24" s="155">
        <f>'Preisindizes Gas 2023 Bas.''15'!AJ24</f>
        <v>1.5101</v>
      </c>
      <c r="CR24" s="384">
        <f t="shared" si="50"/>
        <v>-1.3559548460356785E-2</v>
      </c>
      <c r="CS24" s="384">
        <f t="shared" si="51"/>
        <v>-1.3972584597046533E-2</v>
      </c>
      <c r="CT24" s="426">
        <f t="shared" si="21"/>
        <v>4.1303613668974837E-4</v>
      </c>
      <c r="CU24" s="449">
        <f t="shared" si="22"/>
        <v>-1.2999999999999901E-2</v>
      </c>
      <c r="CV24" s="385">
        <f t="shared" si="23"/>
        <v>-8.6087014105025172E-3</v>
      </c>
      <c r="CX24" s="233"/>
    </row>
    <row r="25" spans="2:102" x14ac:dyDescent="0.6">
      <c r="B25" s="183">
        <v>2015</v>
      </c>
      <c r="C25" s="154">
        <f>VLOOKUP(B25,'Basisreihen Destatis 2023 B.''21'!$B$7:$I$95,2,FALSE)</f>
        <v>78.099999999999994</v>
      </c>
      <c r="D25" s="155"/>
      <c r="E25" s="155">
        <f t="shared" si="0"/>
        <v>78.099999999999994</v>
      </c>
      <c r="F25" s="155"/>
      <c r="G25" s="156">
        <f t="shared" si="1"/>
        <v>78.099999999999994</v>
      </c>
      <c r="H25" s="157">
        <f t="shared" si="2"/>
        <v>1.6261000000000001</v>
      </c>
      <c r="I25" s="153"/>
      <c r="J25" s="162">
        <v>2015</v>
      </c>
      <c r="K25" s="154">
        <f>VLOOKUP(J25,'Basisreihen Destatis 2023 B.''21'!$B$7:$I$95,3,FALSE)</f>
        <v>79.3</v>
      </c>
      <c r="L25" s="155"/>
      <c r="M25" s="155">
        <f t="shared" si="3"/>
        <v>79.3</v>
      </c>
      <c r="N25" s="155"/>
      <c r="O25" s="156">
        <f t="shared" si="4"/>
        <v>79.3</v>
      </c>
      <c r="P25" s="157">
        <f t="shared" si="5"/>
        <v>1.5889</v>
      </c>
      <c r="R25" s="162">
        <v>2015</v>
      </c>
      <c r="S25" s="159">
        <f>VLOOKUP(R25,'Basisreihen Destatis 2023 B.''21'!$B$7:$I$95,8,FALSE)</f>
        <v>84.6</v>
      </c>
      <c r="T25" s="160"/>
      <c r="U25" s="160">
        <f t="shared" si="52"/>
        <v>84.6</v>
      </c>
      <c r="V25" s="160"/>
      <c r="W25" s="160">
        <f t="shared" si="6"/>
        <v>84.6</v>
      </c>
      <c r="X25" s="160">
        <f>VLOOKUP(R25,'Basisreihen Destatis 2023 B.''21'!$B$7:$I$95,3,FALSE)</f>
        <v>79.3</v>
      </c>
      <c r="Y25" s="160"/>
      <c r="Z25" s="160">
        <f t="shared" si="7"/>
        <v>79.3</v>
      </c>
      <c r="AA25" s="160"/>
      <c r="AB25" s="160">
        <f t="shared" si="8"/>
        <v>79.3</v>
      </c>
      <c r="AC25" s="161">
        <f t="shared" si="9"/>
        <v>81.400000000000006</v>
      </c>
      <c r="AD25" s="157">
        <f t="shared" si="24"/>
        <v>1.5834999999999999</v>
      </c>
      <c r="AF25" s="162">
        <v>2015</v>
      </c>
      <c r="AG25" s="159">
        <f>VLOOKUP(AF25,'Basisreihen Destatis 2023 B.''21'!$B$7:$I$95,6,FALSE)</f>
        <v>88.3</v>
      </c>
      <c r="AH25" s="160"/>
      <c r="AI25" s="161">
        <f t="shared" si="10"/>
        <v>88.3</v>
      </c>
      <c r="AJ25" s="157">
        <f t="shared" si="25"/>
        <v>1.4767999999999999</v>
      </c>
      <c r="AL25" s="396">
        <v>2015</v>
      </c>
      <c r="AM25" s="106">
        <f t="shared" si="26"/>
        <v>78.099999999999994</v>
      </c>
      <c r="AN25" s="107">
        <f>'Preisindizes Gas 2023 Bas.''15'!G25</f>
        <v>100</v>
      </c>
      <c r="AO25" s="359">
        <f t="shared" si="27"/>
        <v>1.6927083333333259E-2</v>
      </c>
      <c r="AP25" s="359">
        <f t="shared" si="28"/>
        <v>1.6260162601625883E-2</v>
      </c>
      <c r="AQ25" s="380">
        <f t="shared" si="29"/>
        <v>6.6692073170737665E-4</v>
      </c>
      <c r="AS25" s="393">
        <v>2015</v>
      </c>
      <c r="AT25" s="391">
        <f t="shared" si="30"/>
        <v>1.6261000000000001</v>
      </c>
      <c r="AU25" s="155">
        <f>'Preisindizes Gas 2023 Bas.''15'!H25</f>
        <v>1.627</v>
      </c>
      <c r="AV25" s="384">
        <f t="shared" si="31"/>
        <v>1.6911629051103771E-2</v>
      </c>
      <c r="AW25" s="384">
        <f t="shared" si="32"/>
        <v>1.6287645974185638E-2</v>
      </c>
      <c r="AX25" s="427">
        <f t="shared" si="33"/>
        <v>6.2398307691813315E-4</v>
      </c>
      <c r="AY25" s="450">
        <f t="shared" si="34"/>
        <v>-8.9999999999990088E-4</v>
      </c>
      <c r="AZ25" s="387">
        <f t="shared" si="35"/>
        <v>-5.5316533497229425E-4</v>
      </c>
      <c r="BB25" s="393">
        <v>2015</v>
      </c>
      <c r="BC25" s="390">
        <f t="shared" si="36"/>
        <v>79.3</v>
      </c>
      <c r="BD25" s="155">
        <f>'Preisindizes Gas 2023 Bas.''15'!O25</f>
        <v>100</v>
      </c>
      <c r="BE25" s="384">
        <f t="shared" si="37"/>
        <v>1.9280205655527016E-2</v>
      </c>
      <c r="BF25" s="384">
        <f t="shared" si="38"/>
        <v>1.8329938900203624E-2</v>
      </c>
      <c r="BG25" s="387">
        <f t="shared" si="39"/>
        <v>9.5026675532339233E-4</v>
      </c>
      <c r="BI25" s="393">
        <v>2015</v>
      </c>
      <c r="BJ25" s="390">
        <f t="shared" si="11"/>
        <v>1.5889</v>
      </c>
      <c r="BK25" s="155">
        <f>'Preisindizes Gas 2023 Bas.''15'!P25</f>
        <v>1.5960000000000001</v>
      </c>
      <c r="BL25" s="384">
        <f t="shared" si="40"/>
        <v>1.9258606583170801E-2</v>
      </c>
      <c r="BM25" s="384">
        <f t="shared" si="41"/>
        <v>1.8358395989974907E-2</v>
      </c>
      <c r="BN25" s="427">
        <f t="shared" si="12"/>
        <v>9.0021059319589369E-4</v>
      </c>
      <c r="BO25" s="450">
        <f t="shared" si="13"/>
        <v>-7.1000000000001062E-3</v>
      </c>
      <c r="BP25" s="387">
        <f t="shared" si="14"/>
        <v>-4.4486215538848128E-3</v>
      </c>
      <c r="BR25" s="393">
        <v>2015</v>
      </c>
      <c r="BS25" s="390">
        <f t="shared" si="42"/>
        <v>81.400000000000006</v>
      </c>
      <c r="BT25" s="155">
        <f>'Preisindizes Gas 2023 Bas.''15'!AC25</f>
        <v>100</v>
      </c>
      <c r="BU25" s="384">
        <f t="shared" si="43"/>
        <v>0</v>
      </c>
      <c r="BV25" s="384">
        <f t="shared" si="44"/>
        <v>1.0010010010008674E-3</v>
      </c>
      <c r="BW25" s="387">
        <f t="shared" si="55"/>
        <v>-1.0010010010008674E-3</v>
      </c>
      <c r="BY25" s="393">
        <v>2015</v>
      </c>
      <c r="BZ25" s="390">
        <f t="shared" si="15"/>
        <v>1.5834999999999999</v>
      </c>
      <c r="CA25" s="155">
        <f>'Preisindizes Gas 2023 Bas.''15'!AD25</f>
        <v>1.6180000000000001</v>
      </c>
      <c r="CB25" s="384">
        <f t="shared" si="45"/>
        <v>0</v>
      </c>
      <c r="CC25" s="384">
        <f t="shared" si="46"/>
        <v>9.8887515451173691E-4</v>
      </c>
      <c r="CD25" s="426">
        <f t="shared" si="16"/>
        <v>-9.8887515451173691E-4</v>
      </c>
      <c r="CE25" s="449">
        <f t="shared" si="17"/>
        <v>-3.4500000000000197E-2</v>
      </c>
      <c r="CF25" s="385">
        <f t="shared" si="18"/>
        <v>-2.1322620519159563E-2</v>
      </c>
      <c r="CH25" s="393">
        <v>2015</v>
      </c>
      <c r="CI25" s="390">
        <f t="shared" si="19"/>
        <v>88.3</v>
      </c>
      <c r="CJ25" s="155">
        <f>'Preisindizes Gas 2023 Bas.''15'!AI25</f>
        <v>100</v>
      </c>
      <c r="CK25" s="384">
        <f t="shared" si="47"/>
        <v>-1.3407821229050265E-2</v>
      </c>
      <c r="CL25" s="384">
        <f t="shared" si="48"/>
        <v>-1.2833168805528095E-2</v>
      </c>
      <c r="CM25" s="387">
        <f t="shared" si="54"/>
        <v>-5.7465242352217061E-4</v>
      </c>
      <c r="CO25" s="393">
        <v>2015</v>
      </c>
      <c r="CP25" s="390">
        <f t="shared" si="20"/>
        <v>1.4767999999999999</v>
      </c>
      <c r="CQ25" s="155">
        <f>'Preisindizes Gas 2023 Bas.''15'!AJ25</f>
        <v>1.4890000000000001</v>
      </c>
      <c r="CR25" s="384">
        <f t="shared" si="50"/>
        <v>-1.3407367280606541E-2</v>
      </c>
      <c r="CS25" s="384">
        <f t="shared" si="51"/>
        <v>-1.2827400940228384E-2</v>
      </c>
      <c r="CT25" s="426">
        <f t="shared" si="21"/>
        <v>-5.7996634037815742E-4</v>
      </c>
      <c r="CU25" s="449">
        <f t="shared" si="22"/>
        <v>-1.2200000000000211E-2</v>
      </c>
      <c r="CV25" s="385">
        <f t="shared" si="23"/>
        <v>-8.1934184016119183E-3</v>
      </c>
      <c r="CX25" s="233"/>
    </row>
    <row r="26" spans="2:102" x14ac:dyDescent="0.6">
      <c r="B26" s="183">
        <v>2014</v>
      </c>
      <c r="C26" s="154">
        <f>VLOOKUP(B26,'Basisreihen Destatis 2023 B.''21'!$B$7:$I$95,2,FALSE)</f>
        <v>76.8</v>
      </c>
      <c r="D26" s="155"/>
      <c r="E26" s="155">
        <f t="shared" si="0"/>
        <v>76.8</v>
      </c>
      <c r="F26" s="155"/>
      <c r="G26" s="156">
        <f t="shared" si="1"/>
        <v>76.8</v>
      </c>
      <c r="H26" s="157">
        <f t="shared" si="2"/>
        <v>1.6536</v>
      </c>
      <c r="I26" s="153"/>
      <c r="J26" s="162">
        <v>2014</v>
      </c>
      <c r="K26" s="154">
        <f>VLOOKUP(J26,'Basisreihen Destatis 2023 B.''21'!$B$7:$I$95,3,FALSE)</f>
        <v>77.8</v>
      </c>
      <c r="L26" s="155"/>
      <c r="M26" s="155">
        <f t="shared" si="3"/>
        <v>77.8</v>
      </c>
      <c r="N26" s="155"/>
      <c r="O26" s="156">
        <f t="shared" si="4"/>
        <v>77.8</v>
      </c>
      <c r="P26" s="157">
        <f t="shared" si="5"/>
        <v>1.6194999999999999</v>
      </c>
      <c r="R26" s="162">
        <v>2014</v>
      </c>
      <c r="S26" s="159">
        <f>VLOOKUP(R26,'Basisreihen Destatis 2023 B.''21'!$B$7:$I$95,8,FALSE)</f>
        <v>86.7</v>
      </c>
      <c r="T26" s="160"/>
      <c r="U26" s="160">
        <f t="shared" si="52"/>
        <v>86.7</v>
      </c>
      <c r="V26" s="160"/>
      <c r="W26" s="160">
        <f t="shared" si="6"/>
        <v>86.7</v>
      </c>
      <c r="X26" s="160">
        <f>VLOOKUP(R26,'Basisreihen Destatis 2023 B.''21'!$B$7:$I$95,3,FALSE)</f>
        <v>77.8</v>
      </c>
      <c r="Y26" s="160"/>
      <c r="Z26" s="160">
        <f t="shared" si="7"/>
        <v>77.8</v>
      </c>
      <c r="AA26" s="160"/>
      <c r="AB26" s="160">
        <f t="shared" si="8"/>
        <v>77.8</v>
      </c>
      <c r="AC26" s="161">
        <f t="shared" si="9"/>
        <v>81.400000000000006</v>
      </c>
      <c r="AD26" s="157">
        <f t="shared" si="24"/>
        <v>1.5834999999999999</v>
      </c>
      <c r="AF26" s="162">
        <v>2014</v>
      </c>
      <c r="AG26" s="159">
        <f>VLOOKUP(AF26,'Basisreihen Destatis 2023 B.''21'!$B$7:$I$95,6,FALSE)</f>
        <v>89.5</v>
      </c>
      <c r="AH26" s="160"/>
      <c r="AI26" s="161">
        <f t="shared" si="10"/>
        <v>89.5</v>
      </c>
      <c r="AJ26" s="157">
        <f t="shared" si="25"/>
        <v>1.4570000000000001</v>
      </c>
      <c r="AL26" s="397">
        <v>2014</v>
      </c>
      <c r="AM26" s="106">
        <f t="shared" si="26"/>
        <v>76.8</v>
      </c>
      <c r="AN26" s="107">
        <f>'Preisindizes Gas 2023 Bas.''15'!G26</f>
        <v>98.4</v>
      </c>
      <c r="AO26" s="359">
        <f t="shared" si="27"/>
        <v>1.7218543046357615E-2</v>
      </c>
      <c r="AP26" s="359">
        <f t="shared" si="28"/>
        <v>1.8633540372670954E-2</v>
      </c>
      <c r="AQ26" s="380">
        <f t="shared" si="29"/>
        <v>-1.4149973263133386E-3</v>
      </c>
      <c r="AS26" s="393">
        <v>2014</v>
      </c>
      <c r="AT26" s="391">
        <f t="shared" si="30"/>
        <v>1.6536</v>
      </c>
      <c r="AU26" s="155">
        <f>'Preisindizes Gas 2023 Bas.''15'!H26</f>
        <v>1.6535</v>
      </c>
      <c r="AV26" s="384">
        <f t="shared" si="31"/>
        <v>1.723512336719879E-2</v>
      </c>
      <c r="AW26" s="384">
        <f t="shared" si="32"/>
        <v>1.8627154520713507E-2</v>
      </c>
      <c r="AX26" s="427">
        <f t="shared" si="33"/>
        <v>-1.3920311535147167E-3</v>
      </c>
      <c r="AY26" s="450">
        <f t="shared" si="34"/>
        <v>9.9999999999988987E-5</v>
      </c>
      <c r="AZ26" s="387">
        <f t="shared" si="35"/>
        <v>6.0477774417977415E-5</v>
      </c>
      <c r="BB26" s="393">
        <v>2014</v>
      </c>
      <c r="BC26" s="390">
        <f t="shared" si="36"/>
        <v>77.8</v>
      </c>
      <c r="BD26" s="155">
        <f>'Preisindizes Gas 2023 Bas.''15'!O26</f>
        <v>98.2</v>
      </c>
      <c r="BE26" s="384">
        <f t="shared" si="37"/>
        <v>1.5665796344647598E-2</v>
      </c>
      <c r="BF26" s="384">
        <f t="shared" si="38"/>
        <v>1.5511892450879028E-2</v>
      </c>
      <c r="BG26" s="387">
        <f t="shared" si="39"/>
        <v>1.5390389376856994E-4</v>
      </c>
      <c r="BI26" s="393">
        <v>2014</v>
      </c>
      <c r="BJ26" s="390">
        <f t="shared" si="11"/>
        <v>1.6194999999999999</v>
      </c>
      <c r="BK26" s="155">
        <f>'Preisindizes Gas 2023 Bas.''15'!P26</f>
        <v>1.6253</v>
      </c>
      <c r="BL26" s="384">
        <f t="shared" si="40"/>
        <v>1.5683853041062124E-2</v>
      </c>
      <c r="BM26" s="384">
        <f t="shared" si="41"/>
        <v>1.5504829877561077E-2</v>
      </c>
      <c r="BN26" s="427">
        <f t="shared" si="12"/>
        <v>1.7902316350104641E-4</v>
      </c>
      <c r="BO26" s="450">
        <f t="shared" si="13"/>
        <v>-5.8000000000000274E-3</v>
      </c>
      <c r="BP26" s="387">
        <f t="shared" si="14"/>
        <v>-3.56857195594662E-3</v>
      </c>
      <c r="BR26" s="393">
        <v>2014</v>
      </c>
      <c r="BS26" s="390">
        <f t="shared" si="42"/>
        <v>81.400000000000006</v>
      </c>
      <c r="BT26" s="155">
        <f>'Preisindizes Gas 2023 Bas.''15'!AC26</f>
        <v>99.9</v>
      </c>
      <c r="BU26" s="384">
        <f t="shared" si="43"/>
        <v>3.6991368680643344E-3</v>
      </c>
      <c r="BV26" s="384">
        <f t="shared" si="44"/>
        <v>4.020100502512669E-3</v>
      </c>
      <c r="BW26" s="387">
        <f t="shared" si="55"/>
        <v>-3.2096363444833464E-4</v>
      </c>
      <c r="BY26" s="393">
        <v>2014</v>
      </c>
      <c r="BZ26" s="390">
        <f t="shared" si="15"/>
        <v>1.5834999999999999</v>
      </c>
      <c r="CA26" s="155">
        <f>'Preisindizes Gas 2023 Bas.''15'!AD26</f>
        <v>1.6195999999999999</v>
      </c>
      <c r="CB26" s="384">
        <f t="shared" si="45"/>
        <v>3.7259235869908647E-3</v>
      </c>
      <c r="CC26" s="384">
        <f t="shared" si="46"/>
        <v>4.0133366263275239E-3</v>
      </c>
      <c r="CD26" s="426">
        <f t="shared" si="16"/>
        <v>-2.8741303933665918E-4</v>
      </c>
      <c r="CE26" s="449">
        <f t="shared" si="17"/>
        <v>-3.6100000000000021E-2</v>
      </c>
      <c r="CF26" s="385">
        <f t="shared" si="18"/>
        <v>-2.228945418621886E-2</v>
      </c>
      <c r="CH26" s="393">
        <v>2014</v>
      </c>
      <c r="CI26" s="390">
        <f t="shared" si="19"/>
        <v>89.5</v>
      </c>
      <c r="CJ26" s="155">
        <f>'Preisindizes Gas 2023 Bas.''15'!AI26</f>
        <v>101.3</v>
      </c>
      <c r="CK26" s="384">
        <f t="shared" si="47"/>
        <v>-6.6592674805771024E-3</v>
      </c>
      <c r="CL26" s="384">
        <f t="shared" si="48"/>
        <v>-6.8627450980391913E-3</v>
      </c>
      <c r="CM26" s="387">
        <f t="shared" si="54"/>
        <v>2.0347761746208892E-4</v>
      </c>
      <c r="CO26" s="393">
        <v>2014</v>
      </c>
      <c r="CP26" s="390">
        <f t="shared" si="20"/>
        <v>1.4570000000000001</v>
      </c>
      <c r="CQ26" s="155">
        <f>'Preisindizes Gas 2023 Bas.''15'!AJ26</f>
        <v>1.4699</v>
      </c>
      <c r="CR26" s="384">
        <f t="shared" si="50"/>
        <v>-6.6575154426904426E-3</v>
      </c>
      <c r="CS26" s="384">
        <f t="shared" si="51"/>
        <v>-6.8712157289610998E-3</v>
      </c>
      <c r="CT26" s="426">
        <f t="shared" si="21"/>
        <v>2.1370028627065718E-4</v>
      </c>
      <c r="CU26" s="449">
        <f t="shared" si="22"/>
        <v>-1.2899999999999912E-2</v>
      </c>
      <c r="CV26" s="385">
        <f t="shared" si="23"/>
        <v>-8.7761072181780087E-3</v>
      </c>
      <c r="CX26" s="233"/>
    </row>
    <row r="27" spans="2:102" x14ac:dyDescent="0.6">
      <c r="B27" s="183">
        <v>2013</v>
      </c>
      <c r="C27" s="154">
        <f>VLOOKUP(B27,'Basisreihen Destatis 2023 B.''21'!$B$7:$I$95,2,FALSE)</f>
        <v>75.5</v>
      </c>
      <c r="D27" s="155"/>
      <c r="E27" s="155">
        <f t="shared" si="0"/>
        <v>75.5</v>
      </c>
      <c r="F27" s="155"/>
      <c r="G27" s="156">
        <f t="shared" si="1"/>
        <v>75.5</v>
      </c>
      <c r="H27" s="157">
        <f t="shared" si="2"/>
        <v>1.6820999999999999</v>
      </c>
      <c r="I27" s="153"/>
      <c r="J27" s="162">
        <v>2013</v>
      </c>
      <c r="K27" s="154">
        <f>VLOOKUP(J27,'Basisreihen Destatis 2023 B.''21'!$B$7:$I$95,3,FALSE)</f>
        <v>76.599999999999994</v>
      </c>
      <c r="L27" s="155"/>
      <c r="M27" s="155">
        <f t="shared" si="3"/>
        <v>76.599999999999994</v>
      </c>
      <c r="N27" s="155"/>
      <c r="O27" s="156">
        <f t="shared" si="4"/>
        <v>76.599999999999994</v>
      </c>
      <c r="P27" s="157">
        <f t="shared" si="5"/>
        <v>1.6449</v>
      </c>
      <c r="R27" s="162">
        <v>2013</v>
      </c>
      <c r="S27" s="159">
        <f>VLOOKUP(R27,'Basisreihen Destatis 2023 B.''21'!$B$7:$I$95,8,FALSE)</f>
        <v>87.8</v>
      </c>
      <c r="T27" s="160"/>
      <c r="U27" s="160">
        <f t="shared" si="52"/>
        <v>87.8</v>
      </c>
      <c r="V27" s="160"/>
      <c r="W27" s="160">
        <f t="shared" si="6"/>
        <v>87.8</v>
      </c>
      <c r="X27" s="160">
        <f>VLOOKUP(R27,'Basisreihen Destatis 2023 B.''21'!$B$7:$I$95,3,FALSE)</f>
        <v>76.599999999999994</v>
      </c>
      <c r="Y27" s="160"/>
      <c r="Z27" s="160">
        <f t="shared" si="7"/>
        <v>76.599999999999994</v>
      </c>
      <c r="AA27" s="160"/>
      <c r="AB27" s="160">
        <f t="shared" si="8"/>
        <v>76.599999999999994</v>
      </c>
      <c r="AC27" s="161">
        <f t="shared" si="9"/>
        <v>81.099999999999994</v>
      </c>
      <c r="AD27" s="157">
        <f t="shared" si="24"/>
        <v>1.5893999999999999</v>
      </c>
      <c r="AF27" s="162">
        <v>2013</v>
      </c>
      <c r="AG27" s="159">
        <f>VLOOKUP(AF27,'Basisreihen Destatis 2023 B.''21'!$B$7:$I$95,6,FALSE)</f>
        <v>90.1</v>
      </c>
      <c r="AH27" s="160"/>
      <c r="AI27" s="161">
        <f t="shared" si="10"/>
        <v>90.1</v>
      </c>
      <c r="AJ27" s="157">
        <f t="shared" si="25"/>
        <v>1.4473</v>
      </c>
      <c r="AL27" s="396">
        <v>2013</v>
      </c>
      <c r="AM27" s="106">
        <f t="shared" si="26"/>
        <v>75.5</v>
      </c>
      <c r="AN27" s="107">
        <f>'Preisindizes Gas 2023 Bas.''15'!G27</f>
        <v>96.6</v>
      </c>
      <c r="AO27" s="359">
        <f t="shared" si="27"/>
        <v>1.8893387314440124E-2</v>
      </c>
      <c r="AP27" s="359">
        <f t="shared" si="28"/>
        <v>1.8987341772151778E-2</v>
      </c>
      <c r="AQ27" s="380">
        <f t="shared" si="29"/>
        <v>-9.3954457711653561E-5</v>
      </c>
      <c r="AS27" s="393">
        <v>2013</v>
      </c>
      <c r="AT27" s="391">
        <f t="shared" si="30"/>
        <v>1.6820999999999999</v>
      </c>
      <c r="AU27" s="155">
        <f>'Preisindizes Gas 2023 Bas.''15'!H27</f>
        <v>1.6842999999999999</v>
      </c>
      <c r="AV27" s="384">
        <f t="shared" si="31"/>
        <v>1.8904940253254843E-2</v>
      </c>
      <c r="AW27" s="384">
        <f t="shared" si="32"/>
        <v>1.8939618832749527E-2</v>
      </c>
      <c r="AX27" s="427">
        <f t="shared" si="33"/>
        <v>-3.4678579494684669E-5</v>
      </c>
      <c r="AY27" s="450">
        <f t="shared" si="34"/>
        <v>-2.1999999999999797E-3</v>
      </c>
      <c r="AZ27" s="387">
        <f t="shared" si="35"/>
        <v>-1.3061806091551054E-3</v>
      </c>
      <c r="BB27" s="393">
        <v>2013</v>
      </c>
      <c r="BC27" s="390">
        <f t="shared" si="36"/>
        <v>76.599999999999994</v>
      </c>
      <c r="BD27" s="155">
        <f>'Preisindizes Gas 2023 Bas.''15'!O27</f>
        <v>96.7</v>
      </c>
      <c r="BE27" s="384">
        <f t="shared" si="37"/>
        <v>1.7264276228419639E-2</v>
      </c>
      <c r="BF27" s="384">
        <f t="shared" si="38"/>
        <v>1.682439537329139E-2</v>
      </c>
      <c r="BG27" s="387">
        <f t="shared" si="39"/>
        <v>4.3988085512824959E-4</v>
      </c>
      <c r="BI27" s="393">
        <v>2013</v>
      </c>
      <c r="BJ27" s="390">
        <f t="shared" si="11"/>
        <v>1.6449</v>
      </c>
      <c r="BK27" s="155">
        <f>'Preisindizes Gas 2023 Bas.''15'!P27</f>
        <v>1.6505000000000001</v>
      </c>
      <c r="BL27" s="384">
        <f t="shared" si="40"/>
        <v>1.7265487263663504E-2</v>
      </c>
      <c r="BM27" s="384">
        <f t="shared" si="41"/>
        <v>1.6782793093002013E-2</v>
      </c>
      <c r="BN27" s="427">
        <f t="shared" si="12"/>
        <v>4.8269417066149067E-4</v>
      </c>
      <c r="BO27" s="450">
        <f t="shared" si="13"/>
        <v>-5.6000000000000494E-3</v>
      </c>
      <c r="BP27" s="387">
        <f t="shared" si="14"/>
        <v>-3.3929112390185256E-3</v>
      </c>
      <c r="BR27" s="393">
        <v>2013</v>
      </c>
      <c r="BS27" s="390">
        <f t="shared" si="42"/>
        <v>81.099999999999994</v>
      </c>
      <c r="BT27" s="155">
        <f>'Preisindizes Gas 2023 Bas.''15'!AC27</f>
        <v>99.5</v>
      </c>
      <c r="BU27" s="384">
        <f t="shared" si="43"/>
        <v>-9.7680097680099554E-3</v>
      </c>
      <c r="BV27" s="384">
        <f t="shared" si="44"/>
        <v>-9.9502487562188602E-3</v>
      </c>
      <c r="BW27" s="387">
        <f t="shared" si="55"/>
        <v>1.8223898820890483E-4</v>
      </c>
      <c r="BY27" s="393">
        <v>2013</v>
      </c>
      <c r="BZ27" s="390">
        <f t="shared" si="15"/>
        <v>1.5893999999999999</v>
      </c>
      <c r="CA27" s="155">
        <f>'Preisindizes Gas 2023 Bas.''15'!AD27</f>
        <v>1.6261000000000001</v>
      </c>
      <c r="CB27" s="384">
        <f t="shared" si="45"/>
        <v>-9.7521077136025758E-3</v>
      </c>
      <c r="CC27" s="384">
        <f t="shared" si="46"/>
        <v>-9.9009900990099098E-3</v>
      </c>
      <c r="CD27" s="426">
        <f t="shared" si="16"/>
        <v>1.4888238540733401E-4</v>
      </c>
      <c r="CE27" s="449">
        <f t="shared" si="17"/>
        <v>-3.6700000000000177E-2</v>
      </c>
      <c r="CF27" s="385">
        <f t="shared" si="18"/>
        <v>-2.2569337679109625E-2</v>
      </c>
      <c r="CH27" s="393">
        <v>2013</v>
      </c>
      <c r="CI27" s="390">
        <f t="shared" si="19"/>
        <v>90.1</v>
      </c>
      <c r="CJ27" s="155">
        <f>'Preisindizes Gas 2023 Bas.''15'!AI27</f>
        <v>102</v>
      </c>
      <c r="CK27" s="384">
        <f t="shared" si="47"/>
        <v>1.1111111111110628E-3</v>
      </c>
      <c r="CL27" s="384">
        <f t="shared" si="48"/>
        <v>9.8135426889101041E-4</v>
      </c>
      <c r="CM27" s="387">
        <f t="shared" si="54"/>
        <v>1.2975684222005235E-4</v>
      </c>
      <c r="CO27" s="393">
        <v>2013</v>
      </c>
      <c r="CP27" s="390">
        <f t="shared" si="20"/>
        <v>1.4473</v>
      </c>
      <c r="CQ27" s="155">
        <f>'Preisindizes Gas 2023 Bas.''15'!AJ27</f>
        <v>1.4598</v>
      </c>
      <c r="CR27" s="384">
        <f t="shared" si="50"/>
        <v>1.1055068057763684E-3</v>
      </c>
      <c r="CS27" s="384">
        <f t="shared" si="51"/>
        <v>9.5903548431297558E-4</v>
      </c>
      <c r="CT27" s="426">
        <f t="shared" si="21"/>
        <v>1.4647132146339281E-4</v>
      </c>
      <c r="CU27" s="449">
        <f t="shared" si="22"/>
        <v>-1.2499999999999956E-2</v>
      </c>
      <c r="CV27" s="385">
        <f t="shared" si="23"/>
        <v>-8.5628168242224412E-3</v>
      </c>
      <c r="CX27" s="233"/>
    </row>
    <row r="28" spans="2:102" x14ac:dyDescent="0.6">
      <c r="B28" s="183">
        <v>2012</v>
      </c>
      <c r="C28" s="154">
        <f>VLOOKUP(B28,'Basisreihen Destatis 2023 B.''21'!$B$7:$I$95,2,FALSE)</f>
        <v>74.099999999999994</v>
      </c>
      <c r="D28" s="155"/>
      <c r="E28" s="155">
        <f t="shared" si="0"/>
        <v>74.099999999999994</v>
      </c>
      <c r="F28" s="155"/>
      <c r="G28" s="156">
        <f t="shared" si="1"/>
        <v>74.099999999999994</v>
      </c>
      <c r="H28" s="157">
        <f t="shared" si="2"/>
        <v>1.7139</v>
      </c>
      <c r="I28" s="153"/>
      <c r="J28" s="162">
        <v>2012</v>
      </c>
      <c r="K28" s="154">
        <f>VLOOKUP(J28,'Basisreihen Destatis 2023 B.''21'!$B$7:$I$95,3,FALSE)</f>
        <v>75.3</v>
      </c>
      <c r="L28" s="155"/>
      <c r="M28" s="155">
        <f t="shared" si="3"/>
        <v>75.3</v>
      </c>
      <c r="N28" s="155"/>
      <c r="O28" s="156">
        <f t="shared" si="4"/>
        <v>75.3</v>
      </c>
      <c r="P28" s="157">
        <f t="shared" si="5"/>
        <v>1.6733</v>
      </c>
      <c r="R28" s="162">
        <v>2012</v>
      </c>
      <c r="S28" s="159">
        <f>VLOOKUP(R28,'Basisreihen Destatis 2023 B.''21'!$B$7:$I$95,8,FALSE)</f>
        <v>91.9</v>
      </c>
      <c r="T28" s="160"/>
      <c r="U28" s="160">
        <f t="shared" si="52"/>
        <v>91.9</v>
      </c>
      <c r="V28" s="160"/>
      <c r="W28" s="160">
        <f t="shared" si="6"/>
        <v>91.9</v>
      </c>
      <c r="X28" s="160">
        <f>VLOOKUP(R28,'Basisreihen Destatis 2023 B.''21'!$B$7:$I$95,3,FALSE)</f>
        <v>75.3</v>
      </c>
      <c r="Y28" s="160"/>
      <c r="Z28" s="160">
        <f t="shared" si="7"/>
        <v>75.3</v>
      </c>
      <c r="AA28" s="160"/>
      <c r="AB28" s="160">
        <f t="shared" si="8"/>
        <v>75.3</v>
      </c>
      <c r="AC28" s="161">
        <f t="shared" si="9"/>
        <v>81.900000000000006</v>
      </c>
      <c r="AD28" s="157">
        <f t="shared" si="24"/>
        <v>1.5739000000000001</v>
      </c>
      <c r="AF28" s="162">
        <v>2012</v>
      </c>
      <c r="AG28" s="159">
        <f>VLOOKUP(AF28,'Basisreihen Destatis 2023 B.''21'!$B$7:$I$95,6,FALSE)</f>
        <v>90</v>
      </c>
      <c r="AH28" s="160"/>
      <c r="AI28" s="161">
        <f t="shared" si="10"/>
        <v>90</v>
      </c>
      <c r="AJ28" s="157">
        <f t="shared" si="25"/>
        <v>1.4489000000000001</v>
      </c>
      <c r="AL28" s="397">
        <v>2012</v>
      </c>
      <c r="AM28" s="106">
        <f t="shared" si="26"/>
        <v>74.099999999999994</v>
      </c>
      <c r="AN28" s="107">
        <f>'Preisindizes Gas 2023 Bas.''15'!G28</f>
        <v>94.8</v>
      </c>
      <c r="AO28" s="359">
        <f t="shared" si="27"/>
        <v>2.631578947368407E-2</v>
      </c>
      <c r="AP28" s="359">
        <f t="shared" si="28"/>
        <v>2.4864864864864833E-2</v>
      </c>
      <c r="AQ28" s="380">
        <f t="shared" si="29"/>
        <v>1.4509246088192373E-3</v>
      </c>
      <c r="AS28" s="393">
        <v>2012</v>
      </c>
      <c r="AT28" s="391">
        <f t="shared" si="30"/>
        <v>1.7139</v>
      </c>
      <c r="AU28" s="155">
        <f>'Preisindizes Gas 2023 Bas.''15'!H28</f>
        <v>1.7161999999999999</v>
      </c>
      <c r="AV28" s="384">
        <f t="shared" si="31"/>
        <v>2.6314254040492369E-2</v>
      </c>
      <c r="AW28" s="384">
        <f t="shared" si="32"/>
        <v>2.4880550052441386E-2</v>
      </c>
      <c r="AX28" s="427">
        <f t="shared" si="33"/>
        <v>1.4337039880509828E-3</v>
      </c>
      <c r="AY28" s="450">
        <f t="shared" si="34"/>
        <v>-2.2999999999999687E-3</v>
      </c>
      <c r="AZ28" s="387">
        <f t="shared" si="35"/>
        <v>-1.3401701433398694E-3</v>
      </c>
      <c r="BB28" s="393">
        <v>2012</v>
      </c>
      <c r="BC28" s="390">
        <f t="shared" si="36"/>
        <v>75.3</v>
      </c>
      <c r="BD28" s="155">
        <f>'Preisindizes Gas 2023 Bas.''15'!O28</f>
        <v>95.1</v>
      </c>
      <c r="BE28" s="384">
        <f t="shared" si="37"/>
        <v>2.588555858310615E-2</v>
      </c>
      <c r="BF28" s="384">
        <f t="shared" si="38"/>
        <v>2.5889967637540368E-2</v>
      </c>
      <c r="BG28" s="387">
        <f t="shared" si="39"/>
        <v>-4.4090544342179072E-6</v>
      </c>
      <c r="BI28" s="393">
        <v>2012</v>
      </c>
      <c r="BJ28" s="390">
        <f t="shared" si="11"/>
        <v>1.6733</v>
      </c>
      <c r="BK28" s="155">
        <f>'Preisindizes Gas 2023 Bas.''15'!P28</f>
        <v>1.6781999999999999</v>
      </c>
      <c r="BL28" s="384">
        <f t="shared" si="40"/>
        <v>2.5877009502181192E-2</v>
      </c>
      <c r="BM28" s="384">
        <f t="shared" si="41"/>
        <v>2.5920629245620441E-2</v>
      </c>
      <c r="BN28" s="427">
        <f t="shared" si="12"/>
        <v>-4.3619743439249348E-5</v>
      </c>
      <c r="BO28" s="450">
        <f t="shared" si="13"/>
        <v>-4.8999999999999044E-3</v>
      </c>
      <c r="BP28" s="387">
        <f t="shared" si="14"/>
        <v>-2.919795018472171E-3</v>
      </c>
      <c r="BR28" s="393">
        <v>2012</v>
      </c>
      <c r="BS28" s="390">
        <f t="shared" si="42"/>
        <v>81.900000000000006</v>
      </c>
      <c r="BT28" s="155">
        <f>'Preisindizes Gas 2023 Bas.''15'!AC28</f>
        <v>100.5</v>
      </c>
      <c r="BU28" s="384">
        <f t="shared" si="43"/>
        <v>1.6129032258064724E-2</v>
      </c>
      <c r="BV28" s="384">
        <f t="shared" si="44"/>
        <v>1.6177957532861331E-2</v>
      </c>
      <c r="BW28" s="387">
        <f t="shared" si="55"/>
        <v>-4.8925274796607354E-5</v>
      </c>
      <c r="BY28" s="393">
        <v>2012</v>
      </c>
      <c r="BZ28" s="390">
        <f t="shared" si="15"/>
        <v>1.5739000000000001</v>
      </c>
      <c r="CA28" s="155">
        <f>'Preisindizes Gas 2023 Bas.''15'!AD28</f>
        <v>1.61</v>
      </c>
      <c r="CB28" s="384">
        <f t="shared" si="45"/>
        <v>1.6138255289408487E-2</v>
      </c>
      <c r="CC28" s="384">
        <f t="shared" si="46"/>
        <v>1.6149068322981242E-2</v>
      </c>
      <c r="CD28" s="426">
        <f t="shared" si="16"/>
        <v>-1.0813033572754094E-5</v>
      </c>
      <c r="CE28" s="449">
        <f t="shared" si="17"/>
        <v>-3.6100000000000021E-2</v>
      </c>
      <c r="CF28" s="385">
        <f t="shared" si="18"/>
        <v>-2.2422360248447237E-2</v>
      </c>
      <c r="CH28" s="393">
        <v>2012</v>
      </c>
      <c r="CI28" s="390">
        <f t="shared" si="19"/>
        <v>90</v>
      </c>
      <c r="CJ28" s="155">
        <f>'Preisindizes Gas 2023 Bas.''15'!AI28</f>
        <v>101.9</v>
      </c>
      <c r="CK28" s="384">
        <f t="shared" si="47"/>
        <v>1.3513513513513598E-2</v>
      </c>
      <c r="CL28" s="384">
        <f t="shared" si="48"/>
        <v>1.3930348258706537E-2</v>
      </c>
      <c r="CM28" s="387">
        <f t="shared" si="54"/>
        <v>-4.1683474519293995E-4</v>
      </c>
      <c r="CO28" s="393">
        <v>2012</v>
      </c>
      <c r="CP28" s="390">
        <f t="shared" si="20"/>
        <v>1.4489000000000001</v>
      </c>
      <c r="CQ28" s="155">
        <f>'Preisindizes Gas 2023 Bas.''15'!AJ28</f>
        <v>1.4612000000000001</v>
      </c>
      <c r="CR28" s="384">
        <f t="shared" si="50"/>
        <v>1.3527503623438353E-2</v>
      </c>
      <c r="CS28" s="384">
        <f t="shared" si="51"/>
        <v>1.3961127840131482E-2</v>
      </c>
      <c r="CT28" s="426">
        <f t="shared" si="21"/>
        <v>-4.3362421669312923E-4</v>
      </c>
      <c r="CU28" s="449">
        <f t="shared" si="22"/>
        <v>-1.2299999999999978E-2</v>
      </c>
      <c r="CV28" s="385">
        <f t="shared" si="23"/>
        <v>-8.4177388447851387E-3</v>
      </c>
      <c r="CX28" s="233"/>
    </row>
    <row r="29" spans="2:102" x14ac:dyDescent="0.6">
      <c r="B29" s="183">
        <v>2011</v>
      </c>
      <c r="C29" s="154">
        <f>VLOOKUP(B29,'Basisreihen Destatis 2023 B.''21'!$B$7:$I$95,2,FALSE)</f>
        <v>72.2</v>
      </c>
      <c r="D29" s="155"/>
      <c r="E29" s="155">
        <f t="shared" si="0"/>
        <v>72.2</v>
      </c>
      <c r="F29" s="155"/>
      <c r="G29" s="156">
        <f t="shared" si="1"/>
        <v>72.2</v>
      </c>
      <c r="H29" s="157">
        <f t="shared" si="2"/>
        <v>1.7589999999999999</v>
      </c>
      <c r="I29" s="153"/>
      <c r="J29" s="162">
        <v>2011</v>
      </c>
      <c r="K29" s="154">
        <f>VLOOKUP(J29,'Basisreihen Destatis 2023 B.''21'!$B$7:$I$95,3,FALSE)</f>
        <v>73.400000000000006</v>
      </c>
      <c r="L29" s="155"/>
      <c r="M29" s="155">
        <f t="shared" si="3"/>
        <v>73.400000000000006</v>
      </c>
      <c r="N29" s="155"/>
      <c r="O29" s="156">
        <f t="shared" si="4"/>
        <v>73.400000000000006</v>
      </c>
      <c r="P29" s="157">
        <f t="shared" si="5"/>
        <v>1.7165999999999999</v>
      </c>
      <c r="R29" s="162">
        <v>2011</v>
      </c>
      <c r="S29" s="159">
        <f>VLOOKUP(R29,'Basisreihen Destatis 2023 B.''21'!$B$7:$I$95,8,FALSE)</f>
        <v>91.4</v>
      </c>
      <c r="T29" s="160"/>
      <c r="U29" s="160">
        <f t="shared" si="52"/>
        <v>91.4</v>
      </c>
      <c r="V29" s="160"/>
      <c r="W29" s="160">
        <f t="shared" si="6"/>
        <v>91.4</v>
      </c>
      <c r="X29" s="160">
        <f>VLOOKUP(R29,'Basisreihen Destatis 2023 B.''21'!$B$7:$I$95,3,FALSE)</f>
        <v>73.400000000000006</v>
      </c>
      <c r="Y29" s="160"/>
      <c r="Z29" s="160">
        <f t="shared" si="7"/>
        <v>73.400000000000006</v>
      </c>
      <c r="AA29" s="160"/>
      <c r="AB29" s="160">
        <f t="shared" si="8"/>
        <v>73.400000000000006</v>
      </c>
      <c r="AC29" s="161">
        <f t="shared" si="9"/>
        <v>80.599999999999994</v>
      </c>
      <c r="AD29" s="157">
        <f t="shared" si="24"/>
        <v>1.5992999999999999</v>
      </c>
      <c r="AF29" s="162">
        <v>2011</v>
      </c>
      <c r="AG29" s="159">
        <f>VLOOKUP(AF29,'Basisreihen Destatis 2023 B.''21'!$B$7:$I$95,6,FALSE)</f>
        <v>88.8</v>
      </c>
      <c r="AH29" s="160"/>
      <c r="AI29" s="161">
        <f t="shared" si="10"/>
        <v>88.8</v>
      </c>
      <c r="AJ29" s="157">
        <f t="shared" si="25"/>
        <v>1.4684999999999999</v>
      </c>
      <c r="AL29" s="396">
        <v>2011</v>
      </c>
      <c r="AM29" s="106">
        <f t="shared" si="26"/>
        <v>72.2</v>
      </c>
      <c r="AN29" s="107">
        <f>'Preisindizes Gas 2023 Bas.''15'!G29</f>
        <v>92.5</v>
      </c>
      <c r="AO29" s="359">
        <f t="shared" si="27"/>
        <v>3.1428571428571361E-2</v>
      </c>
      <c r="AP29" s="359">
        <f t="shared" si="28"/>
        <v>3.1215161649944312E-2</v>
      </c>
      <c r="AQ29" s="380">
        <f t="shared" si="29"/>
        <v>2.1340977862704946E-4</v>
      </c>
      <c r="AS29" s="393">
        <v>2011</v>
      </c>
      <c r="AT29" s="391">
        <f t="shared" si="30"/>
        <v>1.7589999999999999</v>
      </c>
      <c r="AU29" s="155">
        <f>'Preisindizes Gas 2023 Bas.''15'!H29</f>
        <v>1.7588999999999999</v>
      </c>
      <c r="AV29" s="384">
        <f t="shared" si="31"/>
        <v>3.1438317225696455E-2</v>
      </c>
      <c r="AW29" s="384">
        <f t="shared" si="32"/>
        <v>3.1212689749275269E-2</v>
      </c>
      <c r="AX29" s="427">
        <f t="shared" si="33"/>
        <v>2.256274764211863E-4</v>
      </c>
      <c r="AY29" s="450">
        <f t="shared" si="34"/>
        <v>9.9999999999988987E-5</v>
      </c>
      <c r="AZ29" s="387">
        <f t="shared" si="35"/>
        <v>5.6853715390214887E-5</v>
      </c>
      <c r="BB29" s="393">
        <v>2011</v>
      </c>
      <c r="BC29" s="390">
        <f t="shared" si="36"/>
        <v>73.400000000000006</v>
      </c>
      <c r="BD29" s="155">
        <f>'Preisindizes Gas 2023 Bas.''15'!O29</f>
        <v>92.7</v>
      </c>
      <c r="BE29" s="384">
        <f t="shared" si="37"/>
        <v>1.9444444444444597E-2</v>
      </c>
      <c r="BF29" s="384">
        <f t="shared" si="38"/>
        <v>1.8681318681318615E-2</v>
      </c>
      <c r="BG29" s="387">
        <f t="shared" si="39"/>
        <v>7.6312576312598246E-4</v>
      </c>
      <c r="BI29" s="393">
        <v>2011</v>
      </c>
      <c r="BJ29" s="390">
        <f t="shared" si="11"/>
        <v>1.7165999999999999</v>
      </c>
      <c r="BK29" s="155">
        <f>'Preisindizes Gas 2023 Bas.''15'!P29</f>
        <v>1.7217</v>
      </c>
      <c r="BL29" s="384">
        <f t="shared" si="40"/>
        <v>1.94570662938367E-2</v>
      </c>
      <c r="BM29" s="384">
        <f t="shared" si="41"/>
        <v>1.8644363129465047E-2</v>
      </c>
      <c r="BN29" s="427">
        <f t="shared" si="12"/>
        <v>8.1270316437165313E-4</v>
      </c>
      <c r="BO29" s="450">
        <f t="shared" si="13"/>
        <v>-5.1000000000001044E-3</v>
      </c>
      <c r="BP29" s="387">
        <f t="shared" si="14"/>
        <v>-2.9621885345879617E-3</v>
      </c>
      <c r="BR29" s="393">
        <v>2011</v>
      </c>
      <c r="BS29" s="390">
        <f t="shared" si="42"/>
        <v>80.599999999999994</v>
      </c>
      <c r="BT29" s="155">
        <f>'Preisindizes Gas 2023 Bas.''15'!AC29</f>
        <v>98.9</v>
      </c>
      <c r="BU29" s="384">
        <f t="shared" si="43"/>
        <v>4.9479166666666741E-2</v>
      </c>
      <c r="BV29" s="384">
        <f t="shared" si="44"/>
        <v>4.8780487804878092E-2</v>
      </c>
      <c r="BW29" s="387">
        <f t="shared" si="55"/>
        <v>6.9867886178864858E-4</v>
      </c>
      <c r="BY29" s="393">
        <v>2011</v>
      </c>
      <c r="BZ29" s="390">
        <f t="shared" si="15"/>
        <v>1.5992999999999999</v>
      </c>
      <c r="CA29" s="155">
        <f>'Preisindizes Gas 2023 Bas.''15'!AD29</f>
        <v>1.6359999999999999</v>
      </c>
      <c r="CB29" s="384">
        <f t="shared" si="45"/>
        <v>4.9459138373038281E-2</v>
      </c>
      <c r="CC29" s="384">
        <f t="shared" si="46"/>
        <v>4.877750611246956E-2</v>
      </c>
      <c r="CD29" s="426">
        <f t="shared" si="16"/>
        <v>6.8163226056872084E-4</v>
      </c>
      <c r="CE29" s="449">
        <f t="shared" si="17"/>
        <v>-3.6699999999999955E-2</v>
      </c>
      <c r="CF29" s="385">
        <f t="shared" si="18"/>
        <v>-2.2432762836185782E-2</v>
      </c>
      <c r="CH29" s="393">
        <v>2011</v>
      </c>
      <c r="CI29" s="390">
        <f t="shared" si="19"/>
        <v>88.8</v>
      </c>
      <c r="CJ29" s="155">
        <f>'Preisindizes Gas 2023 Bas.''15'!AI29</f>
        <v>100.5</v>
      </c>
      <c r="CK29" s="384">
        <f t="shared" si="47"/>
        <v>4.840613931523019E-2</v>
      </c>
      <c r="CL29" s="384">
        <f t="shared" si="48"/>
        <v>4.7966631908237689E-2</v>
      </c>
      <c r="CM29" s="387">
        <f t="shared" si="54"/>
        <v>4.395074069925009E-4</v>
      </c>
      <c r="CO29" s="393">
        <v>2011</v>
      </c>
      <c r="CP29" s="390">
        <f t="shared" si="20"/>
        <v>1.4684999999999999</v>
      </c>
      <c r="CQ29" s="155">
        <f>'Preisindizes Gas 2023 Bas.''15'!AJ29</f>
        <v>1.4816</v>
      </c>
      <c r="CR29" s="384">
        <f t="shared" si="50"/>
        <v>4.8416751787538459E-2</v>
      </c>
      <c r="CS29" s="384">
        <f t="shared" si="51"/>
        <v>4.798866090712739E-2</v>
      </c>
      <c r="CT29" s="426">
        <f t="shared" si="21"/>
        <v>4.2809088041106946E-4</v>
      </c>
      <c r="CU29" s="449">
        <f t="shared" si="22"/>
        <v>-1.3100000000000112E-2</v>
      </c>
      <c r="CV29" s="385">
        <f t="shared" si="23"/>
        <v>-8.8417926565875771E-3</v>
      </c>
      <c r="CX29" s="233"/>
    </row>
    <row r="30" spans="2:102" x14ac:dyDescent="0.6">
      <c r="B30" s="183">
        <v>2010</v>
      </c>
      <c r="C30" s="154">
        <f>VLOOKUP(B30,'Basisreihen Destatis 2023 B.''21'!$B$7:$I$95,2,FALSE)</f>
        <v>70</v>
      </c>
      <c r="D30" s="155"/>
      <c r="E30" s="155">
        <f t="shared" si="0"/>
        <v>70</v>
      </c>
      <c r="F30" s="155"/>
      <c r="G30" s="156">
        <f t="shared" si="1"/>
        <v>70</v>
      </c>
      <c r="H30" s="157">
        <f t="shared" si="2"/>
        <v>1.8143</v>
      </c>
      <c r="J30" s="162">
        <v>2010</v>
      </c>
      <c r="K30" s="154">
        <f>VLOOKUP(J30,'Basisreihen Destatis 2023 B.''21'!$B$7:$I$95,3,FALSE)</f>
        <v>72</v>
      </c>
      <c r="L30" s="155"/>
      <c r="M30" s="155">
        <f t="shared" si="3"/>
        <v>72</v>
      </c>
      <c r="N30" s="155"/>
      <c r="O30" s="156">
        <f t="shared" si="4"/>
        <v>72</v>
      </c>
      <c r="P30" s="157">
        <f t="shared" si="5"/>
        <v>1.75</v>
      </c>
      <c r="Q30" s="163"/>
      <c r="R30" s="162">
        <v>2010</v>
      </c>
      <c r="S30" s="159">
        <f>VLOOKUP(R30,'Basisreihen Destatis 2023 B.''21'!$B$7:$I$95,8,FALSE)</f>
        <v>84</v>
      </c>
      <c r="T30" s="160"/>
      <c r="U30" s="160">
        <f t="shared" si="52"/>
        <v>84</v>
      </c>
      <c r="V30" s="160"/>
      <c r="W30" s="160">
        <f t="shared" si="6"/>
        <v>84</v>
      </c>
      <c r="X30" s="160">
        <f>VLOOKUP(R30,'Basisreihen Destatis 2023 B.''21'!$B$7:$I$95,3,FALSE)</f>
        <v>72</v>
      </c>
      <c r="Y30" s="160"/>
      <c r="Z30" s="160">
        <f t="shared" si="7"/>
        <v>72</v>
      </c>
      <c r="AA30" s="160"/>
      <c r="AB30" s="160">
        <f t="shared" si="8"/>
        <v>72</v>
      </c>
      <c r="AC30" s="161">
        <f t="shared" si="9"/>
        <v>76.8</v>
      </c>
      <c r="AD30" s="157">
        <f t="shared" si="24"/>
        <v>1.6783999999999999</v>
      </c>
      <c r="AF30" s="162">
        <v>2010</v>
      </c>
      <c r="AG30" s="159">
        <f>VLOOKUP(AF30,'Basisreihen Destatis 2023 B.''21'!$B$7:$I$95,6,FALSE)</f>
        <v>84.7</v>
      </c>
      <c r="AH30" s="160"/>
      <c r="AI30" s="161">
        <f t="shared" si="10"/>
        <v>84.7</v>
      </c>
      <c r="AJ30" s="157">
        <f t="shared" si="25"/>
        <v>1.5396000000000001</v>
      </c>
      <c r="AL30" s="397">
        <v>2010</v>
      </c>
      <c r="AM30" s="106">
        <f t="shared" si="26"/>
        <v>70</v>
      </c>
      <c r="AN30" s="107">
        <f>'Preisindizes Gas 2023 Bas.''15'!G30</f>
        <v>89.7</v>
      </c>
      <c r="AO30" s="359">
        <f t="shared" si="27"/>
        <v>1.0101010101010166E-2</v>
      </c>
      <c r="AP30" s="359">
        <f t="shared" si="28"/>
        <v>1.1273957158962844E-2</v>
      </c>
      <c r="AQ30" s="380">
        <f t="shared" si="29"/>
        <v>-1.172947057952678E-3</v>
      </c>
      <c r="AS30" s="393">
        <v>2010</v>
      </c>
      <c r="AT30" s="391">
        <f t="shared" si="30"/>
        <v>1.8143</v>
      </c>
      <c r="AU30" s="155">
        <f>'Preisindizes Gas 2023 Bas.''15'!H30</f>
        <v>1.8138000000000001</v>
      </c>
      <c r="AV30" s="384">
        <f t="shared" si="31"/>
        <v>1.0086534751694964E-2</v>
      </c>
      <c r="AW30" s="384">
        <f t="shared" si="32"/>
        <v>1.1302238394530706E-2</v>
      </c>
      <c r="AX30" s="427">
        <f t="shared" si="33"/>
        <v>-1.2157036428357415E-3</v>
      </c>
      <c r="AY30" s="450">
        <f t="shared" si="34"/>
        <v>4.9999999999994493E-4</v>
      </c>
      <c r="AZ30" s="387">
        <f t="shared" si="35"/>
        <v>2.7566435108616894E-4</v>
      </c>
      <c r="BB30" s="393">
        <v>2010</v>
      </c>
      <c r="BC30" s="390">
        <f t="shared" si="36"/>
        <v>72</v>
      </c>
      <c r="BD30" s="155">
        <f>'Preisindizes Gas 2023 Bas.''15'!O30</f>
        <v>91</v>
      </c>
      <c r="BE30" s="384">
        <f t="shared" si="37"/>
        <v>4.1841004184099972E-3</v>
      </c>
      <c r="BF30" s="384">
        <f t="shared" si="38"/>
        <v>5.5248618784531356E-3</v>
      </c>
      <c r="BG30" s="387">
        <f t="shared" si="39"/>
        <v>-1.3407614600431383E-3</v>
      </c>
      <c r="BI30" s="393">
        <v>2010</v>
      </c>
      <c r="BJ30" s="390">
        <f t="shared" si="11"/>
        <v>1.75</v>
      </c>
      <c r="BK30" s="155">
        <f>'Preisindizes Gas 2023 Bas.''15'!P30</f>
        <v>1.7538</v>
      </c>
      <c r="BL30" s="384">
        <f t="shared" si="40"/>
        <v>4.1714285714287147E-3</v>
      </c>
      <c r="BM30" s="384">
        <f t="shared" si="41"/>
        <v>5.5308473029991312E-3</v>
      </c>
      <c r="BN30" s="427">
        <f t="shared" si="12"/>
        <v>-1.3594187315704165E-3</v>
      </c>
      <c r="BO30" s="450">
        <f t="shared" si="13"/>
        <v>-3.8000000000000256E-3</v>
      </c>
      <c r="BP30" s="387">
        <f t="shared" si="14"/>
        <v>-2.166723685711025E-3</v>
      </c>
      <c r="BR30" s="393">
        <v>2010</v>
      </c>
      <c r="BS30" s="390">
        <f t="shared" si="42"/>
        <v>76.8</v>
      </c>
      <c r="BT30" s="155">
        <f>'Preisindizes Gas 2023 Bas.''15'!AC30</f>
        <v>94.3</v>
      </c>
      <c r="BU30" s="384">
        <f t="shared" si="43"/>
        <v>-5.1813471502590858E-3</v>
      </c>
      <c r="BV30" s="384">
        <f t="shared" si="44"/>
        <v>-4.2238648363253084E-3</v>
      </c>
      <c r="BW30" s="387">
        <f t="shared" si="55"/>
        <v>-9.5748231393377736E-4</v>
      </c>
      <c r="BY30" s="393">
        <v>2010</v>
      </c>
      <c r="BZ30" s="390">
        <f t="shared" si="15"/>
        <v>1.6783999999999999</v>
      </c>
      <c r="CA30" s="155">
        <f>'Preisindizes Gas 2023 Bas.''15'!AD30</f>
        <v>1.7158</v>
      </c>
      <c r="CB30" s="384">
        <f t="shared" si="45"/>
        <v>-5.1835081029552033E-3</v>
      </c>
      <c r="CC30" s="384">
        <f t="shared" si="46"/>
        <v>-4.1962932742743986E-3</v>
      </c>
      <c r="CD30" s="426">
        <f t="shared" si="16"/>
        <v>-9.8721482868080468E-4</v>
      </c>
      <c r="CE30" s="449">
        <f t="shared" si="17"/>
        <v>-3.74000000000001E-2</v>
      </c>
      <c r="CF30" s="385">
        <f t="shared" si="18"/>
        <v>-2.1797412285814222E-2</v>
      </c>
      <c r="CH30" s="393">
        <v>2010</v>
      </c>
      <c r="CI30" s="390">
        <f t="shared" si="19"/>
        <v>84.7</v>
      </c>
      <c r="CJ30" s="155">
        <f>'Preisindizes Gas 2023 Bas.''15'!AI30</f>
        <v>95.9</v>
      </c>
      <c r="CK30" s="384">
        <f t="shared" si="47"/>
        <v>8.3333333333333037E-3</v>
      </c>
      <c r="CL30" s="384">
        <f t="shared" si="48"/>
        <v>8.4121976866458059E-3</v>
      </c>
      <c r="CM30" s="387">
        <f t="shared" si="54"/>
        <v>-7.8864353312502189E-5</v>
      </c>
      <c r="CO30" s="393">
        <v>2010</v>
      </c>
      <c r="CP30" s="390">
        <f t="shared" si="20"/>
        <v>1.5396000000000001</v>
      </c>
      <c r="CQ30" s="155">
        <f>'Preisindizes Gas 2023 Bas.''15'!AJ30</f>
        <v>1.5527</v>
      </c>
      <c r="CR30" s="384">
        <f t="shared" si="50"/>
        <v>8.3138477526629728E-3</v>
      </c>
      <c r="CS30" s="384">
        <f t="shared" si="51"/>
        <v>8.3725123977587135E-3</v>
      </c>
      <c r="CT30" s="426">
        <f t="shared" si="21"/>
        <v>-5.8664645095740653E-5</v>
      </c>
      <c r="CU30" s="449">
        <f t="shared" si="22"/>
        <v>-1.309999999999989E-2</v>
      </c>
      <c r="CV30" s="385">
        <f t="shared" si="23"/>
        <v>-8.4369163392798985E-3</v>
      </c>
      <c r="CX30" s="233"/>
    </row>
    <row r="31" spans="2:102" x14ac:dyDescent="0.6">
      <c r="B31" s="183">
        <v>2009</v>
      </c>
      <c r="C31" s="154">
        <f>VLOOKUP(B31,'Basisreihen Destatis 2023 B.''21'!$B$7:$I$95,2,FALSE)</f>
        <v>69.3</v>
      </c>
      <c r="D31" s="155"/>
      <c r="E31" s="155">
        <f t="shared" si="0"/>
        <v>69.3</v>
      </c>
      <c r="F31" s="155"/>
      <c r="G31" s="156">
        <f t="shared" si="1"/>
        <v>69.3</v>
      </c>
      <c r="H31" s="157">
        <f t="shared" si="2"/>
        <v>1.8326</v>
      </c>
      <c r="J31" s="162">
        <v>2009</v>
      </c>
      <c r="K31" s="154">
        <f>VLOOKUP(J31,'Basisreihen Destatis 2023 B.''21'!$B$7:$I$95,3,FALSE)</f>
        <v>71.7</v>
      </c>
      <c r="L31" s="155"/>
      <c r="M31" s="155">
        <f t="shared" si="3"/>
        <v>71.7</v>
      </c>
      <c r="N31" s="155"/>
      <c r="O31" s="156">
        <f t="shared" si="4"/>
        <v>71.7</v>
      </c>
      <c r="P31" s="157">
        <f t="shared" si="5"/>
        <v>1.7573000000000001</v>
      </c>
      <c r="Q31" s="163"/>
      <c r="R31" s="162">
        <v>2009</v>
      </c>
      <c r="S31" s="159">
        <f>VLOOKUP(R31,'Basisreihen Destatis 2023 B.''21'!$B$7:$I$95,8,FALSE)</f>
        <v>85.5</v>
      </c>
      <c r="T31" s="160"/>
      <c r="U31" s="160">
        <f t="shared" si="52"/>
        <v>85.5</v>
      </c>
      <c r="V31" s="160"/>
      <c r="W31" s="160">
        <f t="shared" si="6"/>
        <v>85.5</v>
      </c>
      <c r="X31" s="160">
        <f>VLOOKUP(R31,'Basisreihen Destatis 2023 B.''21'!$B$7:$I$95,3,FALSE)</f>
        <v>71.7</v>
      </c>
      <c r="Y31" s="160"/>
      <c r="Z31" s="160">
        <f t="shared" si="7"/>
        <v>71.7</v>
      </c>
      <c r="AA31" s="160"/>
      <c r="AB31" s="160">
        <f t="shared" si="8"/>
        <v>71.7</v>
      </c>
      <c r="AC31" s="161">
        <f t="shared" si="9"/>
        <v>77.2</v>
      </c>
      <c r="AD31" s="157">
        <f t="shared" si="24"/>
        <v>1.6697</v>
      </c>
      <c r="AF31" s="162">
        <v>2009</v>
      </c>
      <c r="AG31" s="159">
        <f>VLOOKUP(AF31,'Basisreihen Destatis 2023 B.''21'!$B$7:$I$95,6,FALSE)</f>
        <v>84</v>
      </c>
      <c r="AH31" s="160"/>
      <c r="AI31" s="161">
        <f t="shared" si="10"/>
        <v>84</v>
      </c>
      <c r="AJ31" s="157">
        <f t="shared" si="25"/>
        <v>1.5524</v>
      </c>
      <c r="AL31" s="396">
        <v>2009</v>
      </c>
      <c r="AM31" s="106">
        <f t="shared" si="26"/>
        <v>69.3</v>
      </c>
      <c r="AN31" s="107">
        <f>'Preisindizes Gas 2023 Bas.''15'!G31</f>
        <v>88.7</v>
      </c>
      <c r="AO31" s="359">
        <f t="shared" si="27"/>
        <v>1.1678832116788218E-2</v>
      </c>
      <c r="AP31" s="359">
        <f t="shared" si="28"/>
        <v>1.0250569476082161E-2</v>
      </c>
      <c r="AQ31" s="380">
        <f t="shared" si="29"/>
        <v>1.4282626407060572E-3</v>
      </c>
      <c r="AS31" s="393">
        <v>2009</v>
      </c>
      <c r="AT31" s="391">
        <f t="shared" si="30"/>
        <v>1.8326</v>
      </c>
      <c r="AU31" s="155">
        <f>'Preisindizes Gas 2023 Bas.''15'!H31</f>
        <v>1.8343</v>
      </c>
      <c r="AV31" s="384">
        <f t="shared" si="31"/>
        <v>1.1677398232020186E-2</v>
      </c>
      <c r="AW31" s="384">
        <f t="shared" si="32"/>
        <v>1.0249141361827308E-2</v>
      </c>
      <c r="AX31" s="427">
        <f t="shared" si="33"/>
        <v>1.4282568701928788E-3</v>
      </c>
      <c r="AY31" s="450">
        <f t="shared" si="34"/>
        <v>-1.7000000000000348E-3</v>
      </c>
      <c r="AZ31" s="387">
        <f t="shared" si="35"/>
        <v>-9.2678405931423402E-4</v>
      </c>
      <c r="BB31" s="393">
        <v>2009</v>
      </c>
      <c r="BC31" s="390">
        <f t="shared" si="36"/>
        <v>71.7</v>
      </c>
      <c r="BD31" s="155">
        <f>'Preisindizes Gas 2023 Bas.''15'!O31</f>
        <v>90.5</v>
      </c>
      <c r="BE31" s="384">
        <f t="shared" si="37"/>
        <v>1.7021276595744705E-2</v>
      </c>
      <c r="BF31" s="384">
        <f t="shared" si="38"/>
        <v>1.6853932584269593E-2</v>
      </c>
      <c r="BG31" s="387">
        <f t="shared" si="39"/>
        <v>1.6734401147511235E-4</v>
      </c>
      <c r="BI31" s="393">
        <v>2009</v>
      </c>
      <c r="BJ31" s="390">
        <f t="shared" si="11"/>
        <v>1.7573000000000001</v>
      </c>
      <c r="BK31" s="155">
        <f>'Preisindizes Gas 2023 Bas.''15'!P31</f>
        <v>1.7635000000000001</v>
      </c>
      <c r="BL31" s="384">
        <f t="shared" si="40"/>
        <v>1.7014738519319339E-2</v>
      </c>
      <c r="BM31" s="384">
        <f t="shared" si="41"/>
        <v>1.6898213779415805E-2</v>
      </c>
      <c r="BN31" s="427">
        <f t="shared" si="12"/>
        <v>1.1652473990353407E-4</v>
      </c>
      <c r="BO31" s="450">
        <f t="shared" si="13"/>
        <v>-6.1999999999999833E-3</v>
      </c>
      <c r="BP31" s="387">
        <f t="shared" si="14"/>
        <v>-3.5157357527644262E-3</v>
      </c>
      <c r="BR31" s="393">
        <v>2009</v>
      </c>
      <c r="BS31" s="390">
        <f t="shared" si="42"/>
        <v>77.2</v>
      </c>
      <c r="BT31" s="155">
        <f>'Preisindizes Gas 2023 Bas.''15'!AC31</f>
        <v>94.7</v>
      </c>
      <c r="BU31" s="384">
        <f t="shared" si="43"/>
        <v>-3.499999999999992E-2</v>
      </c>
      <c r="BV31" s="384">
        <f t="shared" si="44"/>
        <v>-3.3673469387755062E-2</v>
      </c>
      <c r="BW31" s="387">
        <f t="shared" si="55"/>
        <v>-1.3265306122448584E-3</v>
      </c>
      <c r="BY31" s="393">
        <v>2009</v>
      </c>
      <c r="BZ31" s="390">
        <f t="shared" si="15"/>
        <v>1.6697</v>
      </c>
      <c r="CA31" s="155">
        <f>'Preisindizes Gas 2023 Bas.''15'!AD31</f>
        <v>1.7085999999999999</v>
      </c>
      <c r="CB31" s="384">
        <f t="shared" si="45"/>
        <v>-3.4976343055638792E-2</v>
      </c>
      <c r="CC31" s="384">
        <f t="shared" si="46"/>
        <v>-3.371181083928354E-2</v>
      </c>
      <c r="CD31" s="426">
        <f t="shared" si="16"/>
        <v>-1.2645322163552519E-3</v>
      </c>
      <c r="CE31" s="449">
        <f t="shared" si="17"/>
        <v>-3.8899999999999935E-2</v>
      </c>
      <c r="CF31" s="385">
        <f t="shared" si="18"/>
        <v>-2.2767177806391148E-2</v>
      </c>
      <c r="CH31" s="393">
        <v>2009</v>
      </c>
      <c r="CI31" s="390">
        <f t="shared" si="19"/>
        <v>84</v>
      </c>
      <c r="CJ31" s="155">
        <f>'Preisindizes Gas 2023 Bas.''15'!AI31</f>
        <v>95.1</v>
      </c>
      <c r="CK31" s="384">
        <f t="shared" si="47"/>
        <v>-3.3371691599539788E-2</v>
      </c>
      <c r="CL31" s="384">
        <f t="shared" si="48"/>
        <v>-3.3536585365853799E-2</v>
      </c>
      <c r="CM31" s="387">
        <f t="shared" si="54"/>
        <v>1.6489376631401154E-4</v>
      </c>
      <c r="CO31" s="393">
        <v>2009</v>
      </c>
      <c r="CP31" s="390">
        <f t="shared" si="20"/>
        <v>1.5524</v>
      </c>
      <c r="CQ31" s="155">
        <f>'Preisindizes Gas 2023 Bas.''15'!AJ31</f>
        <v>1.5657000000000001</v>
      </c>
      <c r="CR31" s="384">
        <f t="shared" si="50"/>
        <v>-3.33676887400155E-2</v>
      </c>
      <c r="CS31" s="384">
        <f t="shared" si="51"/>
        <v>-3.3531327840582437E-2</v>
      </c>
      <c r="CT31" s="426">
        <f t="shared" si="21"/>
        <v>1.6363910056693687E-4</v>
      </c>
      <c r="CU31" s="449">
        <f t="shared" si="22"/>
        <v>-1.330000000000009E-2</v>
      </c>
      <c r="CV31" s="385">
        <f t="shared" si="23"/>
        <v>-8.4946030529475802E-3</v>
      </c>
      <c r="CX31" s="233"/>
    </row>
    <row r="32" spans="2:102" x14ac:dyDescent="0.6">
      <c r="B32" s="183">
        <v>2008</v>
      </c>
      <c r="C32" s="154">
        <f>VLOOKUP(B32,'Basisreihen Destatis 2023 B.''21'!$B$7:$I$95,2,FALSE)</f>
        <v>68.5</v>
      </c>
      <c r="D32" s="155"/>
      <c r="E32" s="155">
        <f t="shared" si="0"/>
        <v>68.5</v>
      </c>
      <c r="F32" s="155"/>
      <c r="G32" s="156">
        <f t="shared" si="1"/>
        <v>68.5</v>
      </c>
      <c r="H32" s="157">
        <f t="shared" si="2"/>
        <v>1.8540000000000001</v>
      </c>
      <c r="J32" s="162">
        <v>2008</v>
      </c>
      <c r="K32" s="154">
        <f>VLOOKUP(J32,'Basisreihen Destatis 2023 B.''21'!$B$7:$I$95,3,FALSE)</f>
        <v>70.5</v>
      </c>
      <c r="L32" s="155"/>
      <c r="M32" s="155">
        <f t="shared" si="3"/>
        <v>70.5</v>
      </c>
      <c r="N32" s="155"/>
      <c r="O32" s="156">
        <f t="shared" si="4"/>
        <v>70.5</v>
      </c>
      <c r="P32" s="157">
        <f t="shared" si="5"/>
        <v>1.7871999999999999</v>
      </c>
      <c r="Q32" s="163"/>
      <c r="R32" s="162">
        <v>2008</v>
      </c>
      <c r="S32" s="159">
        <f>VLOOKUP(R32,'Basisreihen Destatis 2023 B.''21'!$B$7:$I$95,8,FALSE)</f>
        <v>94.3</v>
      </c>
      <c r="T32" s="160"/>
      <c r="U32" s="160">
        <f t="shared" si="52"/>
        <v>94.3</v>
      </c>
      <c r="V32" s="160"/>
      <c r="W32" s="160">
        <f t="shared" si="6"/>
        <v>94.3</v>
      </c>
      <c r="X32" s="160">
        <f>VLOOKUP(R32,'Basisreihen Destatis 2023 B.''21'!$B$7:$I$95,3,FALSE)</f>
        <v>70.5</v>
      </c>
      <c r="Y32" s="160"/>
      <c r="Z32" s="160">
        <f t="shared" si="7"/>
        <v>70.5</v>
      </c>
      <c r="AA32" s="160"/>
      <c r="AB32" s="160">
        <f t="shared" si="8"/>
        <v>70.5</v>
      </c>
      <c r="AC32" s="161">
        <f t="shared" si="9"/>
        <v>80</v>
      </c>
      <c r="AD32" s="157">
        <f t="shared" si="24"/>
        <v>1.6113</v>
      </c>
      <c r="AF32" s="162">
        <v>2008</v>
      </c>
      <c r="AG32" s="159">
        <f>VLOOKUP(AF32,'Basisreihen Destatis 2023 B.''21'!$B$7:$I$95,6,FALSE)</f>
        <v>86.9</v>
      </c>
      <c r="AH32" s="160"/>
      <c r="AI32" s="161">
        <f t="shared" si="10"/>
        <v>86.9</v>
      </c>
      <c r="AJ32" s="157">
        <f t="shared" si="25"/>
        <v>1.5005999999999999</v>
      </c>
      <c r="AL32" s="397">
        <v>2008</v>
      </c>
      <c r="AM32" s="106">
        <f t="shared" si="26"/>
        <v>68.5</v>
      </c>
      <c r="AN32" s="107">
        <f>'Preisindizes Gas 2023 Bas.''15'!G32</f>
        <v>87.8</v>
      </c>
      <c r="AO32" s="359">
        <f t="shared" si="27"/>
        <v>3.6308623298033416E-2</v>
      </c>
      <c r="AP32" s="359">
        <f t="shared" si="28"/>
        <v>3.7825059101654901E-2</v>
      </c>
      <c r="AQ32" s="380">
        <f t="shared" si="29"/>
        <v>-1.5164358036214853E-3</v>
      </c>
      <c r="AS32" s="393">
        <v>2008</v>
      </c>
      <c r="AT32" s="391">
        <f t="shared" si="30"/>
        <v>1.8540000000000001</v>
      </c>
      <c r="AU32" s="155">
        <f>'Preisindizes Gas 2023 Bas.''15'!H32</f>
        <v>1.8531</v>
      </c>
      <c r="AV32" s="384">
        <f t="shared" si="31"/>
        <v>3.6299892125134736E-2</v>
      </c>
      <c r="AW32" s="384">
        <f t="shared" si="32"/>
        <v>3.7828503588581253E-2</v>
      </c>
      <c r="AX32" s="427">
        <f t="shared" si="33"/>
        <v>-1.5286114634465164E-3</v>
      </c>
      <c r="AY32" s="450">
        <f t="shared" si="34"/>
        <v>9.0000000000012292E-4</v>
      </c>
      <c r="AZ32" s="387">
        <f t="shared" si="35"/>
        <v>4.8567265662957659E-4</v>
      </c>
      <c r="BB32" s="393">
        <v>2008</v>
      </c>
      <c r="BC32" s="390">
        <f t="shared" si="36"/>
        <v>70.5</v>
      </c>
      <c r="BD32" s="155">
        <f>'Preisindizes Gas 2023 Bas.''15'!O32</f>
        <v>89</v>
      </c>
      <c r="BE32" s="384">
        <f t="shared" si="37"/>
        <v>3.0701754385964897E-2</v>
      </c>
      <c r="BF32" s="384">
        <f t="shared" si="38"/>
        <v>3.009259259259256E-2</v>
      </c>
      <c r="BG32" s="387">
        <f t="shared" si="39"/>
        <v>6.09161793372337E-4</v>
      </c>
      <c r="BI32" s="393">
        <v>2008</v>
      </c>
      <c r="BJ32" s="390">
        <f t="shared" si="11"/>
        <v>1.7871999999999999</v>
      </c>
      <c r="BK32" s="155">
        <f>'Preisindizes Gas 2023 Bas.''15'!P32</f>
        <v>1.7932999999999999</v>
      </c>
      <c r="BL32" s="384">
        <f t="shared" si="40"/>
        <v>3.0718442256043144E-2</v>
      </c>
      <c r="BM32" s="384">
        <f t="shared" si="41"/>
        <v>3.0056320749456411E-2</v>
      </c>
      <c r="BN32" s="427">
        <f t="shared" si="12"/>
        <v>6.6212150658673252E-4</v>
      </c>
      <c r="BO32" s="450">
        <f t="shared" si="13"/>
        <v>-6.0999999999999943E-3</v>
      </c>
      <c r="BP32" s="387">
        <f t="shared" si="14"/>
        <v>-3.4015502146880205E-3</v>
      </c>
      <c r="BR32" s="393">
        <v>2008</v>
      </c>
      <c r="BS32" s="390">
        <f t="shared" si="42"/>
        <v>80</v>
      </c>
      <c r="BT32" s="155">
        <f>'Preisindizes Gas 2023 Bas.''15'!AC32</f>
        <v>98</v>
      </c>
      <c r="BU32" s="384">
        <f t="shared" si="43"/>
        <v>5.2631578947368363E-2</v>
      </c>
      <c r="BV32" s="384">
        <f t="shared" si="44"/>
        <v>5.2631578947368585E-2</v>
      </c>
      <c r="BW32" s="387">
        <f t="shared" si="55"/>
        <v>-2.2204460492503131E-16</v>
      </c>
      <c r="BY32" s="393">
        <v>2008</v>
      </c>
      <c r="BZ32" s="390">
        <f t="shared" si="15"/>
        <v>1.6113</v>
      </c>
      <c r="CA32" s="155">
        <f>'Preisindizes Gas 2023 Bas.''15'!AD32</f>
        <v>1.651</v>
      </c>
      <c r="CB32" s="384">
        <f t="shared" si="45"/>
        <v>5.2628312542667421E-2</v>
      </c>
      <c r="CC32" s="384">
        <f t="shared" si="46"/>
        <v>5.263476680799517E-2</v>
      </c>
      <c r="CD32" s="426">
        <f t="shared" si="16"/>
        <v>-6.4542653277488427E-6</v>
      </c>
      <c r="CE32" s="449">
        <f t="shared" si="17"/>
        <v>-3.9700000000000069E-2</v>
      </c>
      <c r="CF32" s="385">
        <f t="shared" si="18"/>
        <v>-2.4046032707450093E-2</v>
      </c>
      <c r="CH32" s="393">
        <v>2008</v>
      </c>
      <c r="CI32" s="390">
        <f t="shared" si="19"/>
        <v>86.9</v>
      </c>
      <c r="CJ32" s="155">
        <f>'Preisindizes Gas 2023 Bas.''15'!AI32</f>
        <v>98.4</v>
      </c>
      <c r="CK32" s="384">
        <f t="shared" si="47"/>
        <v>5.0785973397823536E-2</v>
      </c>
      <c r="CL32" s="384">
        <f t="shared" si="48"/>
        <v>5.1282051282051322E-2</v>
      </c>
      <c r="CM32" s="387">
        <f t="shared" si="54"/>
        <v>-4.9607788422778576E-4</v>
      </c>
      <c r="CO32" s="393">
        <v>2008</v>
      </c>
      <c r="CP32" s="390">
        <f t="shared" si="20"/>
        <v>1.5005999999999999</v>
      </c>
      <c r="CQ32" s="155">
        <f>'Preisindizes Gas 2023 Bas.''15'!AJ32</f>
        <v>1.5132000000000001</v>
      </c>
      <c r="CR32" s="384">
        <f t="shared" si="50"/>
        <v>5.07796881247502E-2</v>
      </c>
      <c r="CS32" s="384">
        <f t="shared" si="51"/>
        <v>5.12820512820511E-2</v>
      </c>
      <c r="CT32" s="426">
        <f t="shared" si="21"/>
        <v>-5.023631573009002E-4</v>
      </c>
      <c r="CU32" s="449">
        <f t="shared" si="22"/>
        <v>-1.2600000000000167E-2</v>
      </c>
      <c r="CV32" s="385">
        <f t="shared" si="23"/>
        <v>-8.3267248215702638E-3</v>
      </c>
      <c r="CX32" s="233"/>
    </row>
    <row r="33" spans="2:102" x14ac:dyDescent="0.6">
      <c r="B33" s="183">
        <v>2007</v>
      </c>
      <c r="C33" s="154">
        <f>VLOOKUP(B33,'Basisreihen Destatis 2023 B.''21'!$B$7:$I$95,2,FALSE)</f>
        <v>66.099999999999994</v>
      </c>
      <c r="D33" s="155"/>
      <c r="E33" s="155">
        <f t="shared" si="0"/>
        <v>66.099999999999994</v>
      </c>
      <c r="F33" s="155"/>
      <c r="G33" s="156">
        <f t="shared" si="1"/>
        <v>66.099999999999994</v>
      </c>
      <c r="H33" s="157">
        <f t="shared" si="2"/>
        <v>1.9213</v>
      </c>
      <c r="J33" s="162">
        <v>2007</v>
      </c>
      <c r="K33" s="154">
        <f>VLOOKUP(J33,'Basisreihen Destatis 2023 B.''21'!$B$7:$I$95,3,FALSE)</f>
        <v>68.400000000000006</v>
      </c>
      <c r="L33" s="155"/>
      <c r="M33" s="155">
        <f t="shared" si="3"/>
        <v>68.400000000000006</v>
      </c>
      <c r="N33" s="155"/>
      <c r="O33" s="156">
        <f t="shared" si="4"/>
        <v>68.400000000000006</v>
      </c>
      <c r="P33" s="157">
        <f t="shared" si="5"/>
        <v>1.8421000000000001</v>
      </c>
      <c r="Q33" s="163"/>
      <c r="R33" s="162">
        <v>2007</v>
      </c>
      <c r="S33" s="159">
        <f>VLOOKUP(R33,'Basisreihen Destatis 2023 B.''21'!$B$7:$I$95,8,FALSE)</f>
        <v>87.3</v>
      </c>
      <c r="T33" s="160"/>
      <c r="U33" s="160">
        <f t="shared" si="52"/>
        <v>87.3</v>
      </c>
      <c r="V33" s="160"/>
      <c r="W33" s="160">
        <f t="shared" si="6"/>
        <v>87.3</v>
      </c>
      <c r="X33" s="160">
        <f>VLOOKUP(R33,'Basisreihen Destatis 2023 B.''21'!$B$7:$I$95,3,FALSE)</f>
        <v>68.400000000000006</v>
      </c>
      <c r="Y33" s="160"/>
      <c r="Z33" s="160">
        <f t="shared" si="7"/>
        <v>68.400000000000006</v>
      </c>
      <c r="AA33" s="160"/>
      <c r="AB33" s="160">
        <f t="shared" si="8"/>
        <v>68.400000000000006</v>
      </c>
      <c r="AC33" s="161">
        <f t="shared" si="9"/>
        <v>76</v>
      </c>
      <c r="AD33" s="157">
        <f t="shared" si="24"/>
        <v>1.6960999999999999</v>
      </c>
      <c r="AF33" s="162">
        <v>2007</v>
      </c>
      <c r="AG33" s="159">
        <f>VLOOKUP(AF33,'Basisreihen Destatis 2023 B.''21'!$B$7:$I$95,6,FALSE)</f>
        <v>82.7</v>
      </c>
      <c r="AH33" s="160"/>
      <c r="AI33" s="161">
        <f t="shared" si="10"/>
        <v>82.7</v>
      </c>
      <c r="AJ33" s="157">
        <f t="shared" si="25"/>
        <v>1.5768</v>
      </c>
      <c r="AL33" s="396">
        <v>2007</v>
      </c>
      <c r="AM33" s="106">
        <f t="shared" si="26"/>
        <v>66.099999999999994</v>
      </c>
      <c r="AN33" s="107">
        <f>'Preisindizes Gas 2023 Bas.''15'!G33</f>
        <v>84.6</v>
      </c>
      <c r="AO33" s="359">
        <f t="shared" si="27"/>
        <v>4.4233807266982561E-2</v>
      </c>
      <c r="AP33" s="359">
        <f t="shared" si="28"/>
        <v>4.3156596794081459E-2</v>
      </c>
      <c r="AQ33" s="380">
        <f t="shared" si="29"/>
        <v>1.0772104729011023E-3</v>
      </c>
      <c r="AS33" s="393">
        <v>2007</v>
      </c>
      <c r="AT33" s="391">
        <f t="shared" si="30"/>
        <v>1.9213</v>
      </c>
      <c r="AU33" s="155">
        <f>'Preisindizes Gas 2023 Bas.''15'!H33</f>
        <v>1.9232</v>
      </c>
      <c r="AV33" s="384">
        <f t="shared" si="31"/>
        <v>4.4240878571800257E-2</v>
      </c>
      <c r="AW33" s="384">
        <f t="shared" si="32"/>
        <v>4.3157237936772175E-2</v>
      </c>
      <c r="AX33" s="427">
        <f t="shared" si="33"/>
        <v>1.0836406350280825E-3</v>
      </c>
      <c r="AY33" s="450">
        <f t="shared" si="34"/>
        <v>-1.9000000000000128E-3</v>
      </c>
      <c r="AZ33" s="387">
        <f t="shared" si="35"/>
        <v>-9.8793677204656039E-4</v>
      </c>
      <c r="BB33" s="393">
        <v>2007</v>
      </c>
      <c r="BC33" s="390">
        <f t="shared" si="36"/>
        <v>68.400000000000006</v>
      </c>
      <c r="BD33" s="155">
        <f>'Preisindizes Gas 2023 Bas.''15'!O33</f>
        <v>86.4</v>
      </c>
      <c r="BE33" s="384">
        <f t="shared" si="37"/>
        <v>3.0120481927710774E-2</v>
      </c>
      <c r="BF33" s="384">
        <f t="shared" si="38"/>
        <v>3.1026252983293645E-2</v>
      </c>
      <c r="BG33" s="387">
        <f t="shared" si="39"/>
        <v>-9.057710555828713E-4</v>
      </c>
      <c r="BI33" s="393">
        <v>2007</v>
      </c>
      <c r="BJ33" s="390">
        <f t="shared" si="11"/>
        <v>1.8421000000000001</v>
      </c>
      <c r="BK33" s="155">
        <f>'Preisindizes Gas 2023 Bas.''15'!P33</f>
        <v>1.8472</v>
      </c>
      <c r="BL33" s="384">
        <f t="shared" si="40"/>
        <v>3.0128657510450019E-2</v>
      </c>
      <c r="BM33" s="384">
        <f t="shared" si="41"/>
        <v>3.1019922044175141E-2</v>
      </c>
      <c r="BN33" s="427">
        <f t="shared" si="12"/>
        <v>-8.9126453372512238E-4</v>
      </c>
      <c r="BO33" s="450">
        <f t="shared" si="13"/>
        <v>-5.0999999999998824E-3</v>
      </c>
      <c r="BP33" s="387">
        <f t="shared" si="14"/>
        <v>-2.7609354699003053E-3</v>
      </c>
      <c r="BR33" s="393">
        <v>2007</v>
      </c>
      <c r="BS33" s="390">
        <f t="shared" si="42"/>
        <v>76</v>
      </c>
      <c r="BT33" s="155">
        <f>'Preisindizes Gas 2023 Bas.''15'!AC33</f>
        <v>93.1</v>
      </c>
      <c r="BU33" s="384">
        <f t="shared" si="43"/>
        <v>6.2937062937062915E-2</v>
      </c>
      <c r="BV33" s="384">
        <f t="shared" si="44"/>
        <v>6.1573546180159644E-2</v>
      </c>
      <c r="BW33" s="387">
        <f t="shared" si="55"/>
        <v>1.3635167569032713E-3</v>
      </c>
      <c r="BY33" s="393">
        <v>2007</v>
      </c>
      <c r="BZ33" s="390">
        <f t="shared" si="15"/>
        <v>1.6960999999999999</v>
      </c>
      <c r="CA33" s="155">
        <f>'Preisindizes Gas 2023 Bas.''15'!AD33</f>
        <v>1.7379</v>
      </c>
      <c r="CB33" s="384">
        <f t="shared" si="45"/>
        <v>6.2909026590413308E-2</v>
      </c>
      <c r="CC33" s="384">
        <f t="shared" si="46"/>
        <v>6.1568559756027375E-2</v>
      </c>
      <c r="CD33" s="426">
        <f t="shared" si="16"/>
        <v>1.3404668343859338E-3</v>
      </c>
      <c r="CE33" s="449">
        <f t="shared" si="17"/>
        <v>-4.1800000000000059E-2</v>
      </c>
      <c r="CF33" s="385">
        <f t="shared" si="18"/>
        <v>-2.4052016801887399E-2</v>
      </c>
      <c r="CH33" s="393">
        <v>2007</v>
      </c>
      <c r="CI33" s="390">
        <f t="shared" si="19"/>
        <v>82.7</v>
      </c>
      <c r="CJ33" s="155">
        <f>'Preisindizes Gas 2023 Bas.''15'!AI33</f>
        <v>93.6</v>
      </c>
      <c r="CK33" s="384">
        <f t="shared" si="47"/>
        <v>1.2239902080783294E-2</v>
      </c>
      <c r="CL33" s="384">
        <f t="shared" si="48"/>
        <v>1.189189189189177E-2</v>
      </c>
      <c r="CM33" s="387">
        <f t="shared" si="54"/>
        <v>3.4801018889152324E-4</v>
      </c>
      <c r="CO33" s="393">
        <v>2007</v>
      </c>
      <c r="CP33" s="390">
        <f t="shared" si="20"/>
        <v>1.5768</v>
      </c>
      <c r="CQ33" s="155">
        <f>'Preisindizes Gas 2023 Bas.''15'!AJ33</f>
        <v>1.5908</v>
      </c>
      <c r="CR33" s="384">
        <f t="shared" si="50"/>
        <v>1.2239979705733095E-2</v>
      </c>
      <c r="CS33" s="384">
        <f t="shared" si="51"/>
        <v>1.1880814684435359E-2</v>
      </c>
      <c r="CT33" s="426">
        <f t="shared" si="21"/>
        <v>3.5916502129773598E-4</v>
      </c>
      <c r="CU33" s="449">
        <f t="shared" si="22"/>
        <v>-1.4000000000000012E-2</v>
      </c>
      <c r="CV33" s="385">
        <f t="shared" si="23"/>
        <v>-8.8006034699522617E-3</v>
      </c>
      <c r="CX33" s="233"/>
    </row>
    <row r="34" spans="2:102" x14ac:dyDescent="0.6">
      <c r="B34" s="183">
        <v>2006</v>
      </c>
      <c r="C34" s="154">
        <f>VLOOKUP(B34,'Basisreihen Destatis 2023 B.''21'!$B$7:$I$95,2,FALSE)</f>
        <v>63.3</v>
      </c>
      <c r="D34" s="155"/>
      <c r="E34" s="155">
        <f t="shared" si="0"/>
        <v>63.3</v>
      </c>
      <c r="F34" s="155"/>
      <c r="G34" s="156">
        <f t="shared" si="1"/>
        <v>63.3</v>
      </c>
      <c r="H34" s="157">
        <f t="shared" si="2"/>
        <v>2.0063</v>
      </c>
      <c r="J34" s="162">
        <v>2006</v>
      </c>
      <c r="K34" s="154">
        <f>VLOOKUP(J34,'Basisreihen Destatis 2023 B.''21'!$B$7:$I$95,3,FALSE)</f>
        <v>66.400000000000006</v>
      </c>
      <c r="L34" s="155"/>
      <c r="M34" s="155">
        <f t="shared" si="3"/>
        <v>66.400000000000006</v>
      </c>
      <c r="N34" s="155"/>
      <c r="O34" s="156">
        <f t="shared" si="4"/>
        <v>66.400000000000006</v>
      </c>
      <c r="P34" s="157">
        <f t="shared" si="5"/>
        <v>1.8976</v>
      </c>
      <c r="Q34" s="163"/>
      <c r="R34" s="162">
        <v>2006</v>
      </c>
      <c r="S34" s="159">
        <f>VLOOKUP(R34,'Basisreihen Destatis 2023 B.''21'!$B$7:$I$95,8,FALSE)</f>
        <v>79.099999999999994</v>
      </c>
      <c r="T34" s="160"/>
      <c r="U34" s="160">
        <f t="shared" si="52"/>
        <v>79.099999999999994</v>
      </c>
      <c r="V34" s="160"/>
      <c r="W34" s="160">
        <f t="shared" si="6"/>
        <v>79.099999999999994</v>
      </c>
      <c r="X34" s="160">
        <f>VLOOKUP(R34,'Basisreihen Destatis 2023 B.''21'!$B$7:$I$95,3,FALSE)</f>
        <v>66.400000000000006</v>
      </c>
      <c r="Y34" s="160"/>
      <c r="Z34" s="160">
        <f t="shared" si="7"/>
        <v>66.400000000000006</v>
      </c>
      <c r="AA34" s="160"/>
      <c r="AB34" s="160">
        <f t="shared" si="8"/>
        <v>66.400000000000006</v>
      </c>
      <c r="AC34" s="161">
        <f t="shared" si="9"/>
        <v>71.5</v>
      </c>
      <c r="AD34" s="157">
        <f t="shared" si="24"/>
        <v>1.8028</v>
      </c>
      <c r="AF34" s="162">
        <v>2006</v>
      </c>
      <c r="AG34" s="159">
        <f>VLOOKUP(AF34,'Basisreihen Destatis 2023 B.''21'!$B$7:$I$95,6,FALSE)</f>
        <v>81.7</v>
      </c>
      <c r="AH34" s="160"/>
      <c r="AI34" s="161">
        <f t="shared" si="10"/>
        <v>81.7</v>
      </c>
      <c r="AJ34" s="157">
        <f t="shared" si="25"/>
        <v>1.5961000000000001</v>
      </c>
      <c r="AL34" s="397">
        <v>2006</v>
      </c>
      <c r="AM34" s="106">
        <f t="shared" si="26"/>
        <v>63.3</v>
      </c>
      <c r="AN34" s="107">
        <f>'Preisindizes Gas 2023 Bas.''15'!G34</f>
        <v>81.099999999999994</v>
      </c>
      <c r="AO34" s="359">
        <f t="shared" si="27"/>
        <v>2.2617124394184174E-2</v>
      </c>
      <c r="AP34" s="359">
        <f t="shared" si="28"/>
        <v>2.3989898989898784E-2</v>
      </c>
      <c r="AQ34" s="380">
        <f t="shared" si="29"/>
        <v>-1.3727745957146098E-3</v>
      </c>
      <c r="AS34" s="393">
        <v>2006</v>
      </c>
      <c r="AT34" s="391">
        <f t="shared" si="30"/>
        <v>2.0063</v>
      </c>
      <c r="AU34" s="155">
        <f>'Preisindizes Gas 2023 Bas.''15'!H34</f>
        <v>2.0062000000000002</v>
      </c>
      <c r="AV34" s="384">
        <f t="shared" si="31"/>
        <v>2.2628719533469566E-2</v>
      </c>
      <c r="AW34" s="384">
        <f t="shared" si="32"/>
        <v>2.3975675406240571E-2</v>
      </c>
      <c r="AX34" s="427">
        <f t="shared" si="33"/>
        <v>-1.3469558727710051E-3</v>
      </c>
      <c r="AY34" s="450">
        <f t="shared" si="34"/>
        <v>9.9999999999766942E-5</v>
      </c>
      <c r="AZ34" s="387">
        <f t="shared" si="35"/>
        <v>4.9845479014987149E-5</v>
      </c>
      <c r="BB34" s="393">
        <v>2006</v>
      </c>
      <c r="BC34" s="390">
        <f t="shared" si="36"/>
        <v>66.400000000000006</v>
      </c>
      <c r="BD34" s="155">
        <f>'Preisindizes Gas 2023 Bas.''15'!O34</f>
        <v>83.8</v>
      </c>
      <c r="BE34" s="384">
        <f t="shared" si="37"/>
        <v>2.4691358024691468E-2</v>
      </c>
      <c r="BF34" s="384">
        <f t="shared" si="38"/>
        <v>2.4449877750611249E-2</v>
      </c>
      <c r="BG34" s="387">
        <f t="shared" si="39"/>
        <v>2.414802740802191E-4</v>
      </c>
      <c r="BI34" s="393">
        <v>2006</v>
      </c>
      <c r="BJ34" s="390">
        <f t="shared" si="11"/>
        <v>1.8976</v>
      </c>
      <c r="BK34" s="155">
        <f>'Preisindizes Gas 2023 Bas.''15'!P34</f>
        <v>1.9045000000000001</v>
      </c>
      <c r="BL34" s="384">
        <f t="shared" si="40"/>
        <v>2.4662731871837984E-2</v>
      </c>
      <c r="BM34" s="384">
        <f t="shared" si="41"/>
        <v>2.4468364400104914E-2</v>
      </c>
      <c r="BN34" s="427">
        <f t="shared" si="12"/>
        <v>1.9436747173307012E-4</v>
      </c>
      <c r="BO34" s="450">
        <f t="shared" si="13"/>
        <v>-6.9000000000001283E-3</v>
      </c>
      <c r="BP34" s="387">
        <f t="shared" si="14"/>
        <v>-3.6229981622474261E-3</v>
      </c>
      <c r="BR34" s="393">
        <v>2006</v>
      </c>
      <c r="BS34" s="390">
        <f t="shared" si="42"/>
        <v>71.5</v>
      </c>
      <c r="BT34" s="155">
        <f>'Preisindizes Gas 2023 Bas.''15'!AC34</f>
        <v>87.7</v>
      </c>
      <c r="BU34" s="384">
        <f t="shared" si="43"/>
        <v>2.2889842632331847E-2</v>
      </c>
      <c r="BV34" s="384">
        <f t="shared" si="44"/>
        <v>2.3337222870478458E-2</v>
      </c>
      <c r="BW34" s="387">
        <f t="shared" si="55"/>
        <v>-4.4738023814661076E-4</v>
      </c>
      <c r="BY34" s="393">
        <v>2006</v>
      </c>
      <c r="BZ34" s="390">
        <f t="shared" si="15"/>
        <v>1.8028</v>
      </c>
      <c r="CA34" s="155">
        <f>'Preisindizes Gas 2023 Bas.''15'!AD34</f>
        <v>1.8449</v>
      </c>
      <c r="CB34" s="384">
        <f t="shared" si="45"/>
        <v>2.2908808520079926E-2</v>
      </c>
      <c r="CC34" s="384">
        <f t="shared" si="46"/>
        <v>2.3361699821128568E-2</v>
      </c>
      <c r="CD34" s="426">
        <f t="shared" si="16"/>
        <v>-4.5289130104864128E-4</v>
      </c>
      <c r="CE34" s="449">
        <f t="shared" si="17"/>
        <v>-4.2100000000000026E-2</v>
      </c>
      <c r="CF34" s="385">
        <f t="shared" si="18"/>
        <v>-2.281966502249444E-2</v>
      </c>
      <c r="CH34" s="393">
        <v>2006</v>
      </c>
      <c r="CI34" s="390">
        <f t="shared" si="19"/>
        <v>81.7</v>
      </c>
      <c r="CJ34" s="155">
        <f>'Preisindizes Gas 2023 Bas.''15'!AI34</f>
        <v>92.5</v>
      </c>
      <c r="CK34" s="384">
        <f t="shared" si="47"/>
        <v>5.2835051546391787E-2</v>
      </c>
      <c r="CL34" s="384">
        <f t="shared" si="48"/>
        <v>5.3530751708428248E-2</v>
      </c>
      <c r="CM34" s="387">
        <f t="shared" si="54"/>
        <v>-6.9570016203646112E-4</v>
      </c>
      <c r="CO34" s="393">
        <v>2006</v>
      </c>
      <c r="CP34" s="390">
        <f t="shared" si="20"/>
        <v>1.5961000000000001</v>
      </c>
      <c r="CQ34" s="155">
        <f>'Preisindizes Gas 2023 Bas.''15'!AJ34</f>
        <v>1.6096999999999999</v>
      </c>
      <c r="CR34" s="384">
        <f t="shared" si="50"/>
        <v>5.2816239583985958E-2</v>
      </c>
      <c r="CS34" s="384">
        <f t="shared" si="51"/>
        <v>5.3550350997080276E-2</v>
      </c>
      <c r="CT34" s="426">
        <f t="shared" si="21"/>
        <v>-7.3411141309431827E-4</v>
      </c>
      <c r="CU34" s="449">
        <f t="shared" si="22"/>
        <v>-1.3599999999999834E-2</v>
      </c>
      <c r="CV34" s="385">
        <f t="shared" si="23"/>
        <v>-8.4487792756413604E-3</v>
      </c>
      <c r="CX34" s="233"/>
    </row>
    <row r="35" spans="2:102" x14ac:dyDescent="0.6">
      <c r="B35" s="183">
        <v>2005</v>
      </c>
      <c r="C35" s="154">
        <f>VLOOKUP(B35,'Basisreihen Destatis 2023 B.''21'!$B$7:$I$95,2,FALSE)</f>
        <v>61.9</v>
      </c>
      <c r="D35" s="155"/>
      <c r="E35" s="155">
        <f t="shared" si="0"/>
        <v>61.9</v>
      </c>
      <c r="F35" s="155"/>
      <c r="G35" s="156">
        <f t="shared" si="1"/>
        <v>61.9</v>
      </c>
      <c r="H35" s="157">
        <f t="shared" si="2"/>
        <v>2.0516999999999999</v>
      </c>
      <c r="J35" s="162">
        <v>2005</v>
      </c>
      <c r="K35" s="154">
        <f>VLOOKUP(J35,'Basisreihen Destatis 2023 B.''21'!$B$7:$I$95,3,FALSE)</f>
        <v>64.8</v>
      </c>
      <c r="L35" s="155"/>
      <c r="M35" s="155">
        <f t="shared" si="3"/>
        <v>64.8</v>
      </c>
      <c r="N35" s="155"/>
      <c r="O35" s="156">
        <f t="shared" si="4"/>
        <v>64.8</v>
      </c>
      <c r="P35" s="157">
        <f t="shared" si="5"/>
        <v>1.9443999999999999</v>
      </c>
      <c r="Q35" s="163"/>
      <c r="R35" s="162">
        <v>2005</v>
      </c>
      <c r="S35" s="159">
        <f>VLOOKUP(R35,'Basisreihen Destatis 2023 B.''21'!$B$7:$I$95,8,FALSE)</f>
        <v>77.5</v>
      </c>
      <c r="T35" s="160"/>
      <c r="U35" s="160">
        <f t="shared" si="52"/>
        <v>77.5</v>
      </c>
      <c r="V35" s="160"/>
      <c r="W35" s="160">
        <f t="shared" si="6"/>
        <v>77.5</v>
      </c>
      <c r="X35" s="160">
        <f>VLOOKUP(R35,'Basisreihen Destatis 2023 B.''21'!$B$7:$I$95,3,FALSE)</f>
        <v>64.8</v>
      </c>
      <c r="Y35" s="160"/>
      <c r="Z35" s="160">
        <f t="shared" si="7"/>
        <v>64.8</v>
      </c>
      <c r="AA35" s="160"/>
      <c r="AB35" s="160">
        <f t="shared" si="8"/>
        <v>64.8</v>
      </c>
      <c r="AC35" s="161">
        <f t="shared" si="9"/>
        <v>69.900000000000006</v>
      </c>
      <c r="AD35" s="157">
        <f t="shared" si="24"/>
        <v>1.8441000000000001</v>
      </c>
      <c r="AF35" s="162">
        <v>2005</v>
      </c>
      <c r="AG35" s="159">
        <f>VLOOKUP(AF35,'Basisreihen Destatis 2023 B.''21'!$B$7:$I$95,6,FALSE)</f>
        <v>77.599999999999994</v>
      </c>
      <c r="AH35" s="160"/>
      <c r="AI35" s="161">
        <f t="shared" si="10"/>
        <v>77.599999999999994</v>
      </c>
      <c r="AJ35" s="157">
        <f t="shared" si="25"/>
        <v>1.6803999999999999</v>
      </c>
      <c r="AL35" s="396">
        <v>2005</v>
      </c>
      <c r="AM35" s="106">
        <f t="shared" si="26"/>
        <v>61.9</v>
      </c>
      <c r="AN35" s="107">
        <f>'Preisindizes Gas 2023 Bas.''15'!G35</f>
        <v>79.2</v>
      </c>
      <c r="AO35" s="359">
        <f t="shared" si="27"/>
        <v>2.1452145214521323E-2</v>
      </c>
      <c r="AP35" s="359">
        <f t="shared" si="28"/>
        <v>2.0618556701031077E-2</v>
      </c>
      <c r="AQ35" s="380">
        <f t="shared" si="29"/>
        <v>8.3358851349024654E-4</v>
      </c>
      <c r="AS35" s="393">
        <v>2005</v>
      </c>
      <c r="AT35" s="391">
        <f t="shared" si="30"/>
        <v>2.0516999999999999</v>
      </c>
      <c r="AU35" s="155">
        <f>'Preisindizes Gas 2023 Bas.''15'!H35</f>
        <v>2.0543</v>
      </c>
      <c r="AV35" s="384">
        <f t="shared" si="31"/>
        <v>2.1445630452795239E-2</v>
      </c>
      <c r="AW35" s="384">
        <f t="shared" si="32"/>
        <v>2.0590955556637258E-2</v>
      </c>
      <c r="AX35" s="427">
        <f t="shared" si="33"/>
        <v>8.5467489615798087E-4</v>
      </c>
      <c r="AY35" s="450">
        <f t="shared" si="34"/>
        <v>-2.6000000000001577E-3</v>
      </c>
      <c r="AZ35" s="387">
        <f t="shared" si="35"/>
        <v>-1.2656379301952958E-3</v>
      </c>
      <c r="BB35" s="393">
        <v>2005</v>
      </c>
      <c r="BC35" s="390">
        <f t="shared" si="36"/>
        <v>64.8</v>
      </c>
      <c r="BD35" s="155">
        <f>'Preisindizes Gas 2023 Bas.''15'!O35</f>
        <v>81.8</v>
      </c>
      <c r="BE35" s="384">
        <f t="shared" si="37"/>
        <v>1.5455950540956831E-3</v>
      </c>
      <c r="BF35" s="384">
        <f t="shared" si="38"/>
        <v>1.2239902080781739E-3</v>
      </c>
      <c r="BG35" s="387">
        <f t="shared" si="39"/>
        <v>3.2160484601750916E-4</v>
      </c>
      <c r="BI35" s="393">
        <v>2005</v>
      </c>
      <c r="BJ35" s="390">
        <f t="shared" si="11"/>
        <v>1.9443999999999999</v>
      </c>
      <c r="BK35" s="155">
        <f>'Preisindizes Gas 2023 Bas.''15'!P35</f>
        <v>1.9511000000000001</v>
      </c>
      <c r="BL35" s="384">
        <f t="shared" si="40"/>
        <v>1.5428924089693208E-3</v>
      </c>
      <c r="BM35" s="384">
        <f t="shared" si="41"/>
        <v>1.2300753421146116E-3</v>
      </c>
      <c r="BN35" s="427">
        <f t="shared" si="12"/>
        <v>3.1281706685470922E-4</v>
      </c>
      <c r="BO35" s="450">
        <f t="shared" si="13"/>
        <v>-6.7000000000001503E-3</v>
      </c>
      <c r="BP35" s="387">
        <f t="shared" si="14"/>
        <v>-3.4339603300702626E-3</v>
      </c>
      <c r="BR35" s="393">
        <v>2005</v>
      </c>
      <c r="BS35" s="390">
        <f t="shared" si="42"/>
        <v>69.900000000000006</v>
      </c>
      <c r="BT35" s="155">
        <f>'Preisindizes Gas 2023 Bas.''15'!AC35</f>
        <v>85.7</v>
      </c>
      <c r="BU35" s="384">
        <f t="shared" si="43"/>
        <v>5.2710843373493965E-2</v>
      </c>
      <c r="BV35" s="384">
        <f t="shared" si="44"/>
        <v>5.024509803921573E-2</v>
      </c>
      <c r="BW35" s="387">
        <f t="shared" si="55"/>
        <v>2.4657453342782354E-3</v>
      </c>
      <c r="BY35" s="393">
        <v>2005</v>
      </c>
      <c r="BZ35" s="390">
        <f t="shared" si="15"/>
        <v>1.8441000000000001</v>
      </c>
      <c r="CA35" s="155">
        <f>'Preisindizes Gas 2023 Bas.''15'!AD35</f>
        <v>1.8879999999999999</v>
      </c>
      <c r="CB35" s="384">
        <f t="shared" si="45"/>
        <v>5.2708638360175586E-2</v>
      </c>
      <c r="CC35" s="384">
        <f t="shared" si="46"/>
        <v>5.0211864406779716E-2</v>
      </c>
      <c r="CD35" s="426">
        <f t="shared" si="16"/>
        <v>2.4967739533958699E-3</v>
      </c>
      <c r="CE35" s="449">
        <f t="shared" si="17"/>
        <v>-4.3899999999999828E-2</v>
      </c>
      <c r="CF35" s="385">
        <f t="shared" si="18"/>
        <v>-2.3252118644067732E-2</v>
      </c>
      <c r="CH35" s="393">
        <v>2005</v>
      </c>
      <c r="CI35" s="390">
        <f t="shared" si="19"/>
        <v>77.599999999999994</v>
      </c>
      <c r="CJ35" s="155">
        <f>'Preisindizes Gas 2023 Bas.''15'!AI35</f>
        <v>87.8</v>
      </c>
      <c r="CK35" s="384">
        <f t="shared" si="47"/>
        <v>3.8821954484604904E-2</v>
      </c>
      <c r="CL35" s="384">
        <f t="shared" si="48"/>
        <v>3.7825059101654901E-2</v>
      </c>
      <c r="CM35" s="387">
        <f t="shared" si="54"/>
        <v>9.9689538295000268E-4</v>
      </c>
      <c r="CO35" s="393">
        <v>2005</v>
      </c>
      <c r="CP35" s="390">
        <f t="shared" si="20"/>
        <v>1.6803999999999999</v>
      </c>
      <c r="CQ35" s="155">
        <f>'Preisindizes Gas 2023 Bas.''15'!AJ35</f>
        <v>1.6959</v>
      </c>
      <c r="CR35" s="384">
        <f t="shared" si="50"/>
        <v>3.8800285646274801E-2</v>
      </c>
      <c r="CS35" s="384">
        <f t="shared" si="51"/>
        <v>3.7797039919806652E-2</v>
      </c>
      <c r="CT35" s="426">
        <f t="shared" si="21"/>
        <v>1.0032457264681494E-3</v>
      </c>
      <c r="CU35" s="449">
        <f t="shared" si="22"/>
        <v>-1.5500000000000069E-2</v>
      </c>
      <c r="CV35" s="385">
        <f t="shared" si="23"/>
        <v>-9.1396898402028581E-3</v>
      </c>
      <c r="CX35" s="233"/>
    </row>
    <row r="36" spans="2:102" x14ac:dyDescent="0.6">
      <c r="B36" s="183">
        <v>2004</v>
      </c>
      <c r="C36" s="154">
        <f>VLOOKUP(B36,'Basisreihen Destatis 2023 B.''21'!$B$7:$I$95,2,FALSE)</f>
        <v>60.6</v>
      </c>
      <c r="D36" s="155"/>
      <c r="E36" s="155">
        <f t="shared" si="0"/>
        <v>60.6</v>
      </c>
      <c r="F36" s="155"/>
      <c r="G36" s="156">
        <f t="shared" si="1"/>
        <v>60.6</v>
      </c>
      <c r="H36" s="157">
        <f t="shared" si="2"/>
        <v>2.0956999999999999</v>
      </c>
      <c r="J36" s="162">
        <v>2004</v>
      </c>
      <c r="K36" s="154">
        <f>VLOOKUP(J36,'Basisreihen Destatis 2023 B.''21'!$B$7:$I$95,3,FALSE)</f>
        <v>64.7</v>
      </c>
      <c r="L36" s="155"/>
      <c r="M36" s="155">
        <f t="shared" si="3"/>
        <v>64.7</v>
      </c>
      <c r="N36" s="155"/>
      <c r="O36" s="156">
        <f t="shared" si="4"/>
        <v>64.7</v>
      </c>
      <c r="P36" s="157">
        <f t="shared" si="5"/>
        <v>1.9474</v>
      </c>
      <c r="Q36" s="163"/>
      <c r="R36" s="162">
        <v>2004</v>
      </c>
      <c r="S36" s="159">
        <f>VLOOKUP(R36,'Basisreihen Destatis 2023 B.''21'!$B$7:$I$95,8,FALSE)</f>
        <v>68.900000000000006</v>
      </c>
      <c r="T36" s="160"/>
      <c r="U36" s="160">
        <f t="shared" si="52"/>
        <v>68.900000000000006</v>
      </c>
      <c r="V36" s="160"/>
      <c r="W36" s="160">
        <f t="shared" si="6"/>
        <v>68.900000000000006</v>
      </c>
      <c r="X36" s="160">
        <f>VLOOKUP(R36,'Basisreihen Destatis 2023 B.''21'!$B$7:$I$95,3,FALSE)</f>
        <v>64.7</v>
      </c>
      <c r="Y36" s="160"/>
      <c r="Z36" s="160">
        <f t="shared" si="7"/>
        <v>64.7</v>
      </c>
      <c r="AA36" s="160"/>
      <c r="AB36" s="160">
        <f t="shared" si="8"/>
        <v>64.7</v>
      </c>
      <c r="AC36" s="161">
        <f t="shared" si="9"/>
        <v>66.400000000000006</v>
      </c>
      <c r="AD36" s="157">
        <f t="shared" si="24"/>
        <v>1.9413</v>
      </c>
      <c r="AF36" s="162">
        <v>2004</v>
      </c>
      <c r="AG36" s="159">
        <f>VLOOKUP(AF36,'Basisreihen Destatis 2023 B.''21'!$B$7:$I$95,6,FALSE)</f>
        <v>74.7</v>
      </c>
      <c r="AH36" s="160"/>
      <c r="AI36" s="161">
        <f t="shared" si="10"/>
        <v>74.7</v>
      </c>
      <c r="AJ36" s="157">
        <f t="shared" si="25"/>
        <v>1.7456</v>
      </c>
      <c r="AL36" s="397">
        <v>2004</v>
      </c>
      <c r="AM36" s="106">
        <f t="shared" si="26"/>
        <v>60.6</v>
      </c>
      <c r="AN36" s="107">
        <f>'Preisindizes Gas 2023 Bas.''15'!G36</f>
        <v>77.599999999999994</v>
      </c>
      <c r="AO36" s="359">
        <f t="shared" si="27"/>
        <v>1.5075376884422065E-2</v>
      </c>
      <c r="AP36" s="359">
        <f t="shared" si="28"/>
        <v>1.437908496732021E-2</v>
      </c>
      <c r="AQ36" s="380">
        <f t="shared" si="29"/>
        <v>6.9629191710185445E-4</v>
      </c>
      <c r="AS36" s="393">
        <v>2004</v>
      </c>
      <c r="AT36" s="391">
        <f t="shared" si="30"/>
        <v>2.0956999999999999</v>
      </c>
      <c r="AU36" s="155">
        <f>'Preisindizes Gas 2023 Bas.''15'!H36</f>
        <v>2.0966</v>
      </c>
      <c r="AV36" s="384">
        <f t="shared" si="31"/>
        <v>1.5078494059264314E-2</v>
      </c>
      <c r="AW36" s="384">
        <f t="shared" si="32"/>
        <v>1.4404273585805427E-2</v>
      </c>
      <c r="AX36" s="427">
        <f t="shared" si="33"/>
        <v>6.7422047345888636E-4</v>
      </c>
      <c r="AY36" s="450">
        <f t="shared" si="34"/>
        <v>-9.0000000000012292E-4</v>
      </c>
      <c r="AZ36" s="387">
        <f t="shared" si="35"/>
        <v>-4.2926643136509401E-4</v>
      </c>
      <c r="BB36" s="393">
        <v>2004</v>
      </c>
      <c r="BC36" s="390">
        <f t="shared" si="36"/>
        <v>64.7</v>
      </c>
      <c r="BD36" s="155">
        <f>'Preisindizes Gas 2023 Bas.''15'!O36</f>
        <v>81.7</v>
      </c>
      <c r="BE36" s="384">
        <f t="shared" si="37"/>
        <v>0</v>
      </c>
      <c r="BF36" s="384">
        <f t="shared" si="38"/>
        <v>0</v>
      </c>
      <c r="BG36" s="387">
        <f t="shared" si="39"/>
        <v>0</v>
      </c>
      <c r="BI36" s="393">
        <v>2004</v>
      </c>
      <c r="BJ36" s="390">
        <f t="shared" si="11"/>
        <v>1.9474</v>
      </c>
      <c r="BK36" s="155">
        <f>'Preisindizes Gas 2023 Bas.''15'!P36</f>
        <v>1.9535</v>
      </c>
      <c r="BL36" s="384">
        <f t="shared" si="40"/>
        <v>0</v>
      </c>
      <c r="BM36" s="384">
        <f t="shared" si="41"/>
        <v>0</v>
      </c>
      <c r="BN36" s="427">
        <f t="shared" si="12"/>
        <v>0</v>
      </c>
      <c r="BO36" s="450">
        <f t="shared" si="13"/>
        <v>-6.0999999999999943E-3</v>
      </c>
      <c r="BP36" s="387">
        <f t="shared" si="14"/>
        <v>-3.1226004607115554E-3</v>
      </c>
      <c r="BR36" s="393">
        <v>2004</v>
      </c>
      <c r="BS36" s="390">
        <f t="shared" si="42"/>
        <v>66.400000000000006</v>
      </c>
      <c r="BT36" s="155">
        <f>'Preisindizes Gas 2023 Bas.''15'!AC36</f>
        <v>81.599999999999994</v>
      </c>
      <c r="BU36" s="384">
        <f t="shared" si="43"/>
        <v>5.3968253968253999E-2</v>
      </c>
      <c r="BV36" s="384">
        <f t="shared" si="44"/>
        <v>5.1546391752577359E-2</v>
      </c>
      <c r="BW36" s="387">
        <f t="shared" si="55"/>
        <v>2.4218622156766401E-3</v>
      </c>
      <c r="BY36" s="393">
        <v>2004</v>
      </c>
      <c r="BZ36" s="390">
        <f t="shared" si="15"/>
        <v>1.9413</v>
      </c>
      <c r="CA36" s="155">
        <f>'Preisindizes Gas 2023 Bas.''15'!AD36</f>
        <v>1.9827999999999999</v>
      </c>
      <c r="CB36" s="384">
        <f t="shared" si="45"/>
        <v>5.3932931540719986E-2</v>
      </c>
      <c r="CC36" s="384">
        <f t="shared" si="46"/>
        <v>5.1593705870486284E-2</v>
      </c>
      <c r="CD36" s="426">
        <f t="shared" si="16"/>
        <v>2.3392256702337022E-3</v>
      </c>
      <c r="CE36" s="449">
        <f t="shared" si="17"/>
        <v>-4.149999999999987E-2</v>
      </c>
      <c r="CF36" s="385">
        <f t="shared" si="18"/>
        <v>-2.0929997982650717E-2</v>
      </c>
      <c r="CH36" s="393">
        <v>2004</v>
      </c>
      <c r="CI36" s="390">
        <f t="shared" si="19"/>
        <v>74.7</v>
      </c>
      <c r="CJ36" s="155">
        <f>'Preisindizes Gas 2023 Bas.''15'!AI36</f>
        <v>84.6</v>
      </c>
      <c r="CK36" s="384">
        <f t="shared" si="47"/>
        <v>1.3568521031207537E-2</v>
      </c>
      <c r="CL36" s="384">
        <f t="shared" si="48"/>
        <v>1.4388489208633004E-2</v>
      </c>
      <c r="CM36" s="387">
        <f t="shared" si="54"/>
        <v>-8.1996817742546746E-4</v>
      </c>
      <c r="CO36" s="393">
        <v>2004</v>
      </c>
      <c r="CP36" s="390">
        <f t="shared" si="20"/>
        <v>1.7456</v>
      </c>
      <c r="CQ36" s="155">
        <f>'Preisindizes Gas 2023 Bas.''15'!AJ36</f>
        <v>1.76</v>
      </c>
      <c r="CR36" s="384">
        <f t="shared" si="50"/>
        <v>1.3576993583868102E-2</v>
      </c>
      <c r="CS36" s="384">
        <f t="shared" si="51"/>
        <v>1.4431818181818157E-2</v>
      </c>
      <c r="CT36" s="426">
        <f t="shared" si="21"/>
        <v>-8.5482459795005461E-4</v>
      </c>
      <c r="CU36" s="449">
        <f t="shared" si="22"/>
        <v>-1.4399999999999968E-2</v>
      </c>
      <c r="CV36" s="385">
        <f t="shared" si="23"/>
        <v>-8.181818181818179E-3</v>
      </c>
      <c r="CX36" s="233"/>
    </row>
    <row r="37" spans="2:102" x14ac:dyDescent="0.6">
      <c r="B37" s="183">
        <v>2003</v>
      </c>
      <c r="C37" s="154">
        <f>VLOOKUP(B37,'Basisreihen Destatis 2023 B.''21'!$B$7:$I$95,2,FALSE)</f>
        <v>59.7</v>
      </c>
      <c r="D37" s="155"/>
      <c r="E37" s="155">
        <f t="shared" si="0"/>
        <v>59.7</v>
      </c>
      <c r="F37" s="155"/>
      <c r="G37" s="156">
        <f t="shared" si="1"/>
        <v>59.7</v>
      </c>
      <c r="H37" s="157">
        <f t="shared" si="2"/>
        <v>2.1273</v>
      </c>
      <c r="J37" s="162">
        <v>2003</v>
      </c>
      <c r="K37" s="154">
        <f>VLOOKUP(J37,'Basisreihen Destatis 2023 B.''21'!$B$7:$I$95,3,FALSE)</f>
        <v>64.7</v>
      </c>
      <c r="L37" s="155"/>
      <c r="M37" s="155">
        <f t="shared" si="3"/>
        <v>64.7</v>
      </c>
      <c r="N37" s="155"/>
      <c r="O37" s="156">
        <f t="shared" si="4"/>
        <v>64.7</v>
      </c>
      <c r="P37" s="157">
        <f t="shared" si="5"/>
        <v>1.9474</v>
      </c>
      <c r="Q37" s="163"/>
      <c r="R37" s="162">
        <v>2003</v>
      </c>
      <c r="S37" s="159">
        <f>VLOOKUP(R37,'Basisreihen Destatis 2023 B.''21'!$B$7:$I$95,8,FALSE)</f>
        <v>60.5</v>
      </c>
      <c r="T37" s="160"/>
      <c r="U37" s="160">
        <f t="shared" si="52"/>
        <v>60.5</v>
      </c>
      <c r="V37" s="160"/>
      <c r="W37" s="160">
        <f t="shared" si="6"/>
        <v>60.5</v>
      </c>
      <c r="X37" s="160">
        <f>VLOOKUP(R37,'Basisreihen Destatis 2023 B.''21'!$B$7:$I$95,3,FALSE)</f>
        <v>64.7</v>
      </c>
      <c r="Y37" s="160"/>
      <c r="Z37" s="160">
        <f t="shared" si="7"/>
        <v>64.7</v>
      </c>
      <c r="AA37" s="160"/>
      <c r="AB37" s="160">
        <f t="shared" si="8"/>
        <v>64.7</v>
      </c>
      <c r="AC37" s="161">
        <f t="shared" si="9"/>
        <v>63</v>
      </c>
      <c r="AD37" s="157">
        <f t="shared" si="24"/>
        <v>2.0459999999999998</v>
      </c>
      <c r="AF37" s="162">
        <v>2003</v>
      </c>
      <c r="AG37" s="159">
        <f>VLOOKUP(AF37,'Basisreihen Destatis 2023 B.''21'!$B$7:$I$95,6,FALSE)</f>
        <v>73.7</v>
      </c>
      <c r="AH37" s="160"/>
      <c r="AI37" s="161">
        <f t="shared" si="10"/>
        <v>73.7</v>
      </c>
      <c r="AJ37" s="157">
        <f t="shared" si="25"/>
        <v>1.7693000000000001</v>
      </c>
      <c r="AL37" s="396">
        <v>2003</v>
      </c>
      <c r="AM37" s="106">
        <f t="shared" si="26"/>
        <v>59.7</v>
      </c>
      <c r="AN37" s="107">
        <f>'Preisindizes Gas 2023 Bas.''15'!G37</f>
        <v>76.5</v>
      </c>
      <c r="AO37" s="359">
        <f t="shared" si="27"/>
        <v>1.6778523489933139E-3</v>
      </c>
      <c r="AP37" s="359">
        <f t="shared" si="28"/>
        <v>2.6212319790301919E-3</v>
      </c>
      <c r="AQ37" s="380">
        <f t="shared" si="29"/>
        <v>-9.4337963003687797E-4</v>
      </c>
      <c r="AS37" s="393">
        <v>2003</v>
      </c>
      <c r="AT37" s="391">
        <f t="shared" si="30"/>
        <v>2.1273</v>
      </c>
      <c r="AU37" s="155">
        <f>'Preisindizes Gas 2023 Bas.''15'!H37</f>
        <v>2.1267999999999998</v>
      </c>
      <c r="AV37" s="384">
        <f t="shared" si="31"/>
        <v>1.6922859963333092E-3</v>
      </c>
      <c r="AW37" s="384">
        <f t="shared" si="32"/>
        <v>2.6330637577582916E-3</v>
      </c>
      <c r="AX37" s="427">
        <f t="shared" si="33"/>
        <v>-9.4077776142498237E-4</v>
      </c>
      <c r="AY37" s="450">
        <f t="shared" si="34"/>
        <v>5.0000000000016698E-4</v>
      </c>
      <c r="AZ37" s="387">
        <f t="shared" si="35"/>
        <v>2.3509497837137516E-4</v>
      </c>
      <c r="BB37" s="393">
        <v>2003</v>
      </c>
      <c r="BC37" s="390">
        <f t="shared" si="36"/>
        <v>64.7</v>
      </c>
      <c r="BD37" s="155">
        <f>'Preisindizes Gas 2023 Bas.''15'!O37</f>
        <v>81.7</v>
      </c>
      <c r="BE37" s="384">
        <f t="shared" si="37"/>
        <v>-4.6153846153845768E-3</v>
      </c>
      <c r="BF37" s="384">
        <f t="shared" si="38"/>
        <v>-3.6585365853658569E-3</v>
      </c>
      <c r="BG37" s="387">
        <f t="shared" si="39"/>
        <v>-9.5684803001871988E-4</v>
      </c>
      <c r="BI37" s="393">
        <v>2003</v>
      </c>
      <c r="BJ37" s="390">
        <f t="shared" si="11"/>
        <v>1.9474</v>
      </c>
      <c r="BK37" s="155">
        <f>'Preisindizes Gas 2023 Bas.''15'!P37</f>
        <v>1.9535</v>
      </c>
      <c r="BL37" s="384">
        <f t="shared" si="40"/>
        <v>-4.5701961589812434E-3</v>
      </c>
      <c r="BM37" s="384">
        <f t="shared" si="41"/>
        <v>-3.6856923470693914E-3</v>
      </c>
      <c r="BN37" s="427">
        <f t="shared" si="12"/>
        <v>-8.8450381191185201E-4</v>
      </c>
      <c r="BO37" s="450">
        <f t="shared" si="13"/>
        <v>-6.0999999999999943E-3</v>
      </c>
      <c r="BP37" s="387">
        <f t="shared" si="14"/>
        <v>-3.1226004607115554E-3</v>
      </c>
      <c r="BR37" s="393">
        <v>2003</v>
      </c>
      <c r="BS37" s="390">
        <f t="shared" si="42"/>
        <v>63</v>
      </c>
      <c r="BT37" s="155">
        <f>'Preisindizes Gas 2023 Bas.''15'!AC37</f>
        <v>77.599999999999994</v>
      </c>
      <c r="BU37" s="384">
        <f t="shared" si="43"/>
        <v>8.0000000000000071E-3</v>
      </c>
      <c r="BV37" s="384">
        <f t="shared" si="44"/>
        <v>7.7922077922076838E-3</v>
      </c>
      <c r="BW37" s="387">
        <f t="shared" si="55"/>
        <v>2.0779220779232332E-4</v>
      </c>
      <c r="BY37" s="393">
        <v>2003</v>
      </c>
      <c r="BZ37" s="390">
        <f t="shared" si="15"/>
        <v>2.0459999999999998</v>
      </c>
      <c r="CA37" s="155">
        <f>'Preisindizes Gas 2023 Bas.''15'!AD37</f>
        <v>2.0851000000000002</v>
      </c>
      <c r="CB37" s="384">
        <f t="shared" si="45"/>
        <v>8.0156402737048271E-3</v>
      </c>
      <c r="CC37" s="384">
        <f t="shared" si="46"/>
        <v>7.7694115390150031E-3</v>
      </c>
      <c r="CD37" s="426">
        <f t="shared" si="16"/>
        <v>2.4622873468982398E-4</v>
      </c>
      <c r="CE37" s="449">
        <f t="shared" si="17"/>
        <v>-3.9100000000000357E-2</v>
      </c>
      <c r="CF37" s="385">
        <f t="shared" si="18"/>
        <v>-1.8752098220709001E-2</v>
      </c>
      <c r="CH37" s="393">
        <v>2003</v>
      </c>
      <c r="CI37" s="390">
        <f t="shared" si="19"/>
        <v>73.7</v>
      </c>
      <c r="CJ37" s="155">
        <f>'Preisindizes Gas 2023 Bas.''15'!AI37</f>
        <v>83.4</v>
      </c>
      <c r="CK37" s="384">
        <f t="shared" si="47"/>
        <v>1.515151515151536E-2</v>
      </c>
      <c r="CL37" s="384">
        <f t="shared" si="48"/>
        <v>1.4598540145985384E-2</v>
      </c>
      <c r="CM37" s="387">
        <f t="shared" si="54"/>
        <v>5.5297500552997647E-4</v>
      </c>
      <c r="CO37" s="393">
        <v>2003</v>
      </c>
      <c r="CP37" s="390">
        <f t="shared" si="20"/>
        <v>1.7693000000000001</v>
      </c>
      <c r="CQ37" s="155">
        <f>'Preisindizes Gas 2023 Bas.''15'!AJ37</f>
        <v>1.7854000000000001</v>
      </c>
      <c r="CR37" s="384">
        <f t="shared" si="50"/>
        <v>1.5147233369128932E-2</v>
      </c>
      <c r="CS37" s="384">
        <f t="shared" si="51"/>
        <v>1.4562563011089935E-2</v>
      </c>
      <c r="CT37" s="426">
        <f t="shared" si="21"/>
        <v>5.846703580389967E-4</v>
      </c>
      <c r="CU37" s="449">
        <f t="shared" si="22"/>
        <v>-1.6100000000000003E-2</v>
      </c>
      <c r="CV37" s="385">
        <f t="shared" si="23"/>
        <v>-9.0175870953287385E-3</v>
      </c>
      <c r="CX37" s="233"/>
    </row>
    <row r="38" spans="2:102" x14ac:dyDescent="0.6">
      <c r="B38" s="183">
        <v>2002</v>
      </c>
      <c r="C38" s="154">
        <f>VLOOKUP(B38,'Basisreihen Destatis 2023 B.''21'!$B$7:$I$95,2,FALSE)</f>
        <v>59.6</v>
      </c>
      <c r="D38" s="155"/>
      <c r="E38" s="155">
        <f t="shared" si="0"/>
        <v>59.6</v>
      </c>
      <c r="F38" s="155"/>
      <c r="G38" s="156">
        <f t="shared" si="1"/>
        <v>59.6</v>
      </c>
      <c r="H38" s="157">
        <f t="shared" si="2"/>
        <v>2.1309</v>
      </c>
      <c r="J38" s="162">
        <v>2002</v>
      </c>
      <c r="K38" s="154">
        <f>VLOOKUP(J38,'Basisreihen Destatis 2023 B.''21'!$B$7:$I$95,3,FALSE)</f>
        <v>65</v>
      </c>
      <c r="L38" s="155"/>
      <c r="M38" s="155">
        <f t="shared" si="3"/>
        <v>65</v>
      </c>
      <c r="N38" s="155"/>
      <c r="O38" s="156">
        <f t="shared" si="4"/>
        <v>65</v>
      </c>
      <c r="P38" s="157">
        <f t="shared" si="5"/>
        <v>1.9384999999999999</v>
      </c>
      <c r="Q38" s="163"/>
      <c r="R38" s="162">
        <v>2002</v>
      </c>
      <c r="S38" s="159">
        <f>VLOOKUP(R38,'Basisreihen Destatis 2023 B.''21'!$B$7:$I$95,8,FALSE)</f>
        <v>58.8</v>
      </c>
      <c r="T38" s="160"/>
      <c r="U38" s="160">
        <f t="shared" si="52"/>
        <v>58.8</v>
      </c>
      <c r="V38" s="160"/>
      <c r="W38" s="160">
        <f t="shared" si="6"/>
        <v>58.8</v>
      </c>
      <c r="X38" s="160">
        <f>VLOOKUP(R38,'Basisreihen Destatis 2023 B.''21'!$B$7:$I$95,3,FALSE)</f>
        <v>65</v>
      </c>
      <c r="Y38" s="160"/>
      <c r="Z38" s="160">
        <f t="shared" si="7"/>
        <v>65</v>
      </c>
      <c r="AA38" s="160"/>
      <c r="AB38" s="160">
        <f t="shared" si="8"/>
        <v>65</v>
      </c>
      <c r="AC38" s="161">
        <f t="shared" si="9"/>
        <v>62.5</v>
      </c>
      <c r="AD38" s="157">
        <f t="shared" si="24"/>
        <v>2.0623999999999998</v>
      </c>
      <c r="AF38" s="162">
        <v>2002</v>
      </c>
      <c r="AG38" s="159">
        <f>VLOOKUP(AF38,'Basisreihen Destatis 2023 B.''21'!$B$7:$I$95,6,FALSE)</f>
        <v>72.599999999999994</v>
      </c>
      <c r="AH38" s="160"/>
      <c r="AI38" s="161">
        <f t="shared" si="10"/>
        <v>72.599999999999994</v>
      </c>
      <c r="AJ38" s="157">
        <f t="shared" si="25"/>
        <v>1.7961</v>
      </c>
      <c r="AL38" s="397">
        <v>2002</v>
      </c>
      <c r="AM38" s="106">
        <f t="shared" si="26"/>
        <v>59.6</v>
      </c>
      <c r="AN38" s="107">
        <f>'Preisindizes Gas 2023 Bas.''15'!G38</f>
        <v>76.3</v>
      </c>
      <c r="AO38" s="359">
        <f t="shared" si="27"/>
        <v>3.3670033670034627E-3</v>
      </c>
      <c r="AP38" s="359">
        <f t="shared" si="28"/>
        <v>2.6281208935612366E-3</v>
      </c>
      <c r="AQ38" s="380">
        <f t="shared" si="29"/>
        <v>7.3888247344222613E-4</v>
      </c>
      <c r="AS38" s="393">
        <v>2002</v>
      </c>
      <c r="AT38" s="391">
        <f t="shared" si="30"/>
        <v>2.1309</v>
      </c>
      <c r="AU38" s="155">
        <f>'Preisindizes Gas 2023 Bas.''15'!H38</f>
        <v>2.1324000000000001</v>
      </c>
      <c r="AV38" s="384">
        <f t="shared" si="31"/>
        <v>3.3319254774977214E-3</v>
      </c>
      <c r="AW38" s="384">
        <f t="shared" si="32"/>
        <v>2.6261489401613325E-3</v>
      </c>
      <c r="AX38" s="427">
        <f t="shared" si="33"/>
        <v>7.057765373363889E-4</v>
      </c>
      <c r="AY38" s="450">
        <f t="shared" si="34"/>
        <v>-1.5000000000000568E-3</v>
      </c>
      <c r="AZ38" s="387">
        <f t="shared" si="35"/>
        <v>-7.0343275182893628E-4</v>
      </c>
      <c r="BB38" s="393">
        <v>2002</v>
      </c>
      <c r="BC38" s="390">
        <f t="shared" si="36"/>
        <v>65</v>
      </c>
      <c r="BD38" s="155">
        <f>'Preisindizes Gas 2023 Bas.''15'!O38</f>
        <v>82</v>
      </c>
      <c r="BE38" s="384">
        <f t="shared" si="37"/>
        <v>-1.536098310291778E-3</v>
      </c>
      <c r="BF38" s="384">
        <f t="shared" si="38"/>
        <v>-2.4330900243308973E-3</v>
      </c>
      <c r="BG38" s="387">
        <f t="shared" si="39"/>
        <v>8.9699171403911926E-4</v>
      </c>
      <c r="BI38" s="393">
        <v>2002</v>
      </c>
      <c r="BJ38" s="390">
        <f t="shared" si="11"/>
        <v>1.9384999999999999</v>
      </c>
      <c r="BK38" s="155">
        <f>'Preisindizes Gas 2023 Bas.''15'!P38</f>
        <v>1.9462999999999999</v>
      </c>
      <c r="BL38" s="384">
        <f t="shared" si="40"/>
        <v>-1.5475883415011493E-3</v>
      </c>
      <c r="BM38" s="384">
        <f t="shared" si="41"/>
        <v>-2.4148384113445998E-3</v>
      </c>
      <c r="BN38" s="427">
        <f t="shared" si="12"/>
        <v>8.6725006984345043E-4</v>
      </c>
      <c r="BO38" s="450">
        <f t="shared" si="13"/>
        <v>-7.8000000000000291E-3</v>
      </c>
      <c r="BP38" s="387">
        <f t="shared" si="14"/>
        <v>-4.0076041720187305E-3</v>
      </c>
      <c r="BR38" s="393">
        <v>2002</v>
      </c>
      <c r="BS38" s="390">
        <f t="shared" si="42"/>
        <v>62.5</v>
      </c>
      <c r="BT38" s="155">
        <f>'Preisindizes Gas 2023 Bas.''15'!AC38</f>
        <v>77</v>
      </c>
      <c r="BU38" s="384">
        <f t="shared" si="43"/>
        <v>-1.5974440894569453E-3</v>
      </c>
      <c r="BV38" s="384">
        <f t="shared" si="44"/>
        <v>-2.5906735751295429E-3</v>
      </c>
      <c r="BW38" s="387">
        <f t="shared" si="55"/>
        <v>9.9322948567259761E-4</v>
      </c>
      <c r="BY38" s="393">
        <v>2002</v>
      </c>
      <c r="BZ38" s="390">
        <f t="shared" si="15"/>
        <v>2.0623999999999998</v>
      </c>
      <c r="CA38" s="155">
        <f>'Preisindizes Gas 2023 Bas.''15'!AD38</f>
        <v>2.1013000000000002</v>
      </c>
      <c r="CB38" s="384">
        <f t="shared" si="45"/>
        <v>-1.6000775795189659E-3</v>
      </c>
      <c r="CC38" s="384">
        <f t="shared" si="46"/>
        <v>-2.5698377195071398E-3</v>
      </c>
      <c r="CD38" s="426">
        <f t="shared" si="16"/>
        <v>9.697601399881739E-4</v>
      </c>
      <c r="CE38" s="449">
        <f t="shared" si="17"/>
        <v>-3.8900000000000379E-2</v>
      </c>
      <c r="CF38" s="385">
        <f t="shared" si="18"/>
        <v>-1.8512349497930014E-2</v>
      </c>
      <c r="CH38" s="393">
        <v>2002</v>
      </c>
      <c r="CI38" s="390">
        <f t="shared" si="19"/>
        <v>72.599999999999994</v>
      </c>
      <c r="CJ38" s="155">
        <f>'Preisindizes Gas 2023 Bas.''15'!AI38</f>
        <v>82.2</v>
      </c>
      <c r="CK38" s="384">
        <f t="shared" si="47"/>
        <v>-5.4794520547946091E-3</v>
      </c>
      <c r="CL38" s="384">
        <f t="shared" si="48"/>
        <v>-6.0459492140265692E-3</v>
      </c>
      <c r="CM38" s="387">
        <f t="shared" si="54"/>
        <v>5.6649715923196009E-4</v>
      </c>
      <c r="CO38" s="393">
        <v>2002</v>
      </c>
      <c r="CP38" s="390">
        <f t="shared" si="20"/>
        <v>1.7961</v>
      </c>
      <c r="CQ38" s="155">
        <f>'Preisindizes Gas 2023 Bas.''15'!AJ38</f>
        <v>1.8113999999999999</v>
      </c>
      <c r="CR38" s="384">
        <f t="shared" si="50"/>
        <v>-5.4562663548800572E-3</v>
      </c>
      <c r="CS38" s="384">
        <f t="shared" si="51"/>
        <v>-6.0174450701114823E-3</v>
      </c>
      <c r="CT38" s="426">
        <f t="shared" si="21"/>
        <v>5.6117871523142515E-4</v>
      </c>
      <c r="CU38" s="449">
        <f t="shared" si="22"/>
        <v>-1.5299999999999869E-2</v>
      </c>
      <c r="CV38" s="385">
        <f t="shared" si="23"/>
        <v>-8.446505465385834E-3</v>
      </c>
      <c r="CX38" s="233"/>
    </row>
    <row r="39" spans="2:102" x14ac:dyDescent="0.6">
      <c r="B39" s="183">
        <v>2001</v>
      </c>
      <c r="C39" s="154">
        <f>VLOOKUP(B39,'Basisreihen Destatis 2023 B.''21'!$B$7:$I$95,2,FALSE)</f>
        <v>59.4</v>
      </c>
      <c r="D39" s="155"/>
      <c r="E39" s="155">
        <f t="shared" si="0"/>
        <v>59.4</v>
      </c>
      <c r="F39" s="155"/>
      <c r="G39" s="156">
        <f t="shared" si="1"/>
        <v>59.4</v>
      </c>
      <c r="H39" s="157">
        <f t="shared" si="2"/>
        <v>2.1379999999999999</v>
      </c>
      <c r="J39" s="162">
        <v>2001</v>
      </c>
      <c r="K39" s="154">
        <f>VLOOKUP(J39,'Basisreihen Destatis 2023 B.''21'!$B$7:$I$95,3,FALSE)</f>
        <v>65.099999999999994</v>
      </c>
      <c r="L39" s="155"/>
      <c r="M39" s="155">
        <f t="shared" si="3"/>
        <v>65.099999999999994</v>
      </c>
      <c r="N39" s="155"/>
      <c r="O39" s="156">
        <f t="shared" si="4"/>
        <v>65.099999999999994</v>
      </c>
      <c r="P39" s="157">
        <f t="shared" si="5"/>
        <v>1.9355</v>
      </c>
      <c r="Q39" s="163"/>
      <c r="R39" s="162">
        <v>2001</v>
      </c>
      <c r="S39" s="159">
        <f>VLOOKUP(R39,'Basisreihen Destatis 2023 B.''21'!$B$7:$I$95,8,FALSE)</f>
        <v>58.9</v>
      </c>
      <c r="T39" s="160"/>
      <c r="U39" s="160">
        <f t="shared" si="52"/>
        <v>58.9</v>
      </c>
      <c r="V39" s="160"/>
      <c r="W39" s="160">
        <f t="shared" si="6"/>
        <v>58.9</v>
      </c>
      <c r="X39" s="160">
        <f>VLOOKUP(R39,'Basisreihen Destatis 2023 B.''21'!$B$7:$I$95,3,FALSE)</f>
        <v>65.099999999999994</v>
      </c>
      <c r="Y39" s="160"/>
      <c r="Z39" s="160">
        <f t="shared" si="7"/>
        <v>65.099999999999994</v>
      </c>
      <c r="AA39" s="160"/>
      <c r="AB39" s="160">
        <f t="shared" si="8"/>
        <v>65.099999999999994</v>
      </c>
      <c r="AC39" s="161">
        <f t="shared" si="9"/>
        <v>62.6</v>
      </c>
      <c r="AD39" s="157">
        <f t="shared" si="24"/>
        <v>2.0590999999999999</v>
      </c>
      <c r="AF39" s="162">
        <v>2001</v>
      </c>
      <c r="AG39" s="159">
        <f>VLOOKUP(AF39,'Basisreihen Destatis 2023 B.''21'!$B$7:$I$95,6,FALSE)</f>
        <v>73</v>
      </c>
      <c r="AH39" s="160"/>
      <c r="AI39" s="161">
        <f t="shared" si="10"/>
        <v>73</v>
      </c>
      <c r="AJ39" s="157">
        <f t="shared" si="25"/>
        <v>1.7863</v>
      </c>
      <c r="AL39" s="396">
        <v>2001</v>
      </c>
      <c r="AM39" s="106">
        <f t="shared" si="26"/>
        <v>59.4</v>
      </c>
      <c r="AN39" s="107">
        <f>'Preisindizes Gas 2023 Bas.''15'!G39</f>
        <v>76.099999999999994</v>
      </c>
      <c r="AO39" s="359">
        <f t="shared" si="27"/>
        <v>3.3783783783782884E-3</v>
      </c>
      <c r="AP39" s="359">
        <f t="shared" si="28"/>
        <v>3.9577836411608391E-3</v>
      </c>
      <c r="AQ39" s="380">
        <f t="shared" si="29"/>
        <v>-5.7940526278255078E-4</v>
      </c>
      <c r="AS39" s="393">
        <v>2001</v>
      </c>
      <c r="AT39" s="391">
        <f t="shared" si="30"/>
        <v>2.1379999999999999</v>
      </c>
      <c r="AU39" s="155">
        <f>'Preisindizes Gas 2023 Bas.''15'!H39</f>
        <v>2.1379999999999999</v>
      </c>
      <c r="AV39" s="384">
        <f t="shared" si="31"/>
        <v>3.4144059869039012E-3</v>
      </c>
      <c r="AW39" s="384">
        <f t="shared" si="32"/>
        <v>3.9289055191766842E-3</v>
      </c>
      <c r="AX39" s="427">
        <f t="shared" si="33"/>
        <v>-5.14499532272783E-4</v>
      </c>
      <c r="AY39" s="450">
        <f t="shared" si="34"/>
        <v>0</v>
      </c>
      <c r="AZ39" s="387">
        <f t="shared" si="35"/>
        <v>0</v>
      </c>
      <c r="BB39" s="393">
        <v>2001</v>
      </c>
      <c r="BC39" s="390">
        <f t="shared" si="36"/>
        <v>65.099999999999994</v>
      </c>
      <c r="BD39" s="155">
        <f>'Preisindizes Gas 2023 Bas.''15'!O39</f>
        <v>82.2</v>
      </c>
      <c r="BE39" s="384">
        <f t="shared" si="37"/>
        <v>-3.0627871362940429E-3</v>
      </c>
      <c r="BF39" s="384">
        <f t="shared" si="38"/>
        <v>-2.4271844660194164E-3</v>
      </c>
      <c r="BG39" s="387">
        <f t="shared" si="39"/>
        <v>-6.3560267027462647E-4</v>
      </c>
      <c r="BI39" s="393">
        <v>2001</v>
      </c>
      <c r="BJ39" s="390">
        <f t="shared" si="11"/>
        <v>1.9355</v>
      </c>
      <c r="BK39" s="155">
        <f>'Preisindizes Gas 2023 Bas.''15'!P39</f>
        <v>1.9416</v>
      </c>
      <c r="BL39" s="384">
        <f t="shared" si="40"/>
        <v>-3.0483079307672689E-3</v>
      </c>
      <c r="BM39" s="384">
        <f t="shared" si="41"/>
        <v>-2.4206839719818074E-3</v>
      </c>
      <c r="BN39" s="427">
        <f t="shared" si="12"/>
        <v>-6.2762395878546151E-4</v>
      </c>
      <c r="BO39" s="450">
        <f t="shared" si="13"/>
        <v>-6.0999999999999943E-3</v>
      </c>
      <c r="BP39" s="387">
        <f t="shared" si="14"/>
        <v>-3.1417387721466294E-3</v>
      </c>
      <c r="BR39" s="393">
        <v>2001</v>
      </c>
      <c r="BS39" s="390">
        <f t="shared" si="42"/>
        <v>62.6</v>
      </c>
      <c r="BT39" s="155">
        <f>'Preisindizes Gas 2023 Bas.''15'!AC39</f>
        <v>77.2</v>
      </c>
      <c r="BU39" s="384">
        <f t="shared" si="43"/>
        <v>1.4586709886547755E-2</v>
      </c>
      <c r="BV39" s="384">
        <f t="shared" si="44"/>
        <v>1.4454664914586246E-2</v>
      </c>
      <c r="BW39" s="387">
        <f t="shared" si="55"/>
        <v>1.3204497196150911E-4</v>
      </c>
      <c r="BY39" s="393">
        <v>2001</v>
      </c>
      <c r="BZ39" s="390">
        <f t="shared" si="15"/>
        <v>2.0590999999999999</v>
      </c>
      <c r="CA39" s="155">
        <f>'Preisindizes Gas 2023 Bas.''15'!AD39</f>
        <v>2.0958999999999999</v>
      </c>
      <c r="CB39" s="384">
        <f t="shared" si="45"/>
        <v>1.4569472099461134E-2</v>
      </c>
      <c r="CC39" s="384">
        <f t="shared" si="46"/>
        <v>1.4409084402881911E-2</v>
      </c>
      <c r="CD39" s="426">
        <f t="shared" si="16"/>
        <v>1.603876965792228E-4</v>
      </c>
      <c r="CE39" s="449">
        <f t="shared" si="17"/>
        <v>-3.6799999999999944E-2</v>
      </c>
      <c r="CF39" s="385">
        <f t="shared" si="18"/>
        <v>-1.7558089603511573E-2</v>
      </c>
      <c r="CH39" s="393">
        <v>2001</v>
      </c>
      <c r="CI39" s="390">
        <f t="shared" si="19"/>
        <v>73</v>
      </c>
      <c r="CJ39" s="155">
        <f>'Preisindizes Gas 2023 Bas.''15'!AI39</f>
        <v>82.7</v>
      </c>
      <c r="CK39" s="384">
        <f t="shared" si="47"/>
        <v>3.2531824611032434E-2</v>
      </c>
      <c r="CL39" s="384">
        <f t="shared" si="48"/>
        <v>3.2459425717852763E-2</v>
      </c>
      <c r="CM39" s="387">
        <f t="shared" si="54"/>
        <v>7.2398893179670409E-5</v>
      </c>
      <c r="CO39" s="393">
        <v>2001</v>
      </c>
      <c r="CP39" s="390">
        <f t="shared" si="20"/>
        <v>1.7863</v>
      </c>
      <c r="CQ39" s="155">
        <f>'Preisindizes Gas 2023 Bas.''15'!AJ39</f>
        <v>1.8005</v>
      </c>
      <c r="CR39" s="384">
        <f t="shared" si="50"/>
        <v>3.2525331691205306E-2</v>
      </c>
      <c r="CS39" s="384">
        <f t="shared" si="51"/>
        <v>3.2435434601499669E-2</v>
      </c>
      <c r="CT39" s="426">
        <f t="shared" si="21"/>
        <v>8.9897089705637256E-5</v>
      </c>
      <c r="CU39" s="449">
        <f t="shared" si="22"/>
        <v>-1.419999999999999E-2</v>
      </c>
      <c r="CV39" s="385">
        <f t="shared" si="23"/>
        <v>-7.886698139405679E-3</v>
      </c>
      <c r="CX39" s="233"/>
    </row>
    <row r="40" spans="2:102" x14ac:dyDescent="0.6">
      <c r="B40" s="183">
        <v>2000</v>
      </c>
      <c r="C40" s="154">
        <f>VLOOKUP(B40,'Basisreihen Destatis 2023 B.''21'!$B$7:$I$95,2,FALSE)</f>
        <v>59.2</v>
      </c>
      <c r="D40" s="155"/>
      <c r="E40" s="155">
        <f t="shared" si="0"/>
        <v>59.2</v>
      </c>
      <c r="F40" s="155"/>
      <c r="G40" s="156">
        <f t="shared" si="1"/>
        <v>59.2</v>
      </c>
      <c r="H40" s="157">
        <f t="shared" si="2"/>
        <v>2.1453000000000002</v>
      </c>
      <c r="J40" s="162">
        <v>2000</v>
      </c>
      <c r="K40" s="154">
        <f>VLOOKUP(J40,'Basisreihen Destatis 2023 B.''21'!$B$7:$I$95,3,FALSE)</f>
        <v>65.3</v>
      </c>
      <c r="L40" s="155"/>
      <c r="M40" s="155">
        <f t="shared" si="3"/>
        <v>65.3</v>
      </c>
      <c r="N40" s="155"/>
      <c r="O40" s="156">
        <f t="shared" si="4"/>
        <v>65.3</v>
      </c>
      <c r="P40" s="157">
        <f t="shared" si="5"/>
        <v>1.9296</v>
      </c>
      <c r="Q40" s="163"/>
      <c r="R40" s="162">
        <v>2000</v>
      </c>
      <c r="S40" s="159">
        <f>VLOOKUP(R40,'Basisreihen Destatis 2023 B.''21'!$B$7:$I$95,8,FALSE)</f>
        <v>56.4</v>
      </c>
      <c r="T40" s="160">
        <f>VLOOKUP(R40,'Basisreihen Destatis 2023 B.''21'!$K$7:$R$91,3,FALSE)</f>
        <v>100</v>
      </c>
      <c r="U40" s="160">
        <f t="shared" si="52"/>
        <v>56.4</v>
      </c>
      <c r="V40" s="160"/>
      <c r="W40" s="160">
        <f t="shared" si="6"/>
        <v>56.4</v>
      </c>
      <c r="X40" s="160">
        <f>VLOOKUP(R40,'Basisreihen Destatis 2023 B.''21'!$B$7:$I$95,3,FALSE)</f>
        <v>65.3</v>
      </c>
      <c r="Y40" s="160"/>
      <c r="Z40" s="160">
        <f t="shared" si="7"/>
        <v>65.3</v>
      </c>
      <c r="AA40" s="160"/>
      <c r="AB40" s="160">
        <f t="shared" si="8"/>
        <v>65.3</v>
      </c>
      <c r="AC40" s="161">
        <f t="shared" si="9"/>
        <v>61.7</v>
      </c>
      <c r="AD40" s="157">
        <f t="shared" si="24"/>
        <v>2.0891000000000002</v>
      </c>
      <c r="AF40" s="162">
        <v>2000</v>
      </c>
      <c r="AG40" s="159">
        <f>VLOOKUP(AF40,'Basisreihen Destatis 2023 B.''21'!$B$7:$I$95,6,FALSE)</f>
        <v>70.7</v>
      </c>
      <c r="AH40" s="160"/>
      <c r="AI40" s="161">
        <f t="shared" si="10"/>
        <v>70.7</v>
      </c>
      <c r="AJ40" s="157">
        <f t="shared" si="25"/>
        <v>1.8444</v>
      </c>
      <c r="AL40" s="397">
        <v>2000</v>
      </c>
      <c r="AM40" s="106">
        <f t="shared" si="26"/>
        <v>59.2</v>
      </c>
      <c r="AN40" s="107">
        <f>'Preisindizes Gas 2023 Bas.''15'!G40</f>
        <v>75.8</v>
      </c>
      <c r="AO40" s="359">
        <f t="shared" si="27"/>
        <v>6.8027210884353817E-3</v>
      </c>
      <c r="AP40" s="359">
        <f t="shared" si="28"/>
        <v>6.6401062416998613E-3</v>
      </c>
      <c r="AQ40" s="380">
        <f t="shared" si="29"/>
        <v>1.626148467355204E-4</v>
      </c>
      <c r="AS40" s="393">
        <v>2000</v>
      </c>
      <c r="AT40" s="391">
        <f t="shared" si="30"/>
        <v>2.1453000000000002</v>
      </c>
      <c r="AU40" s="155">
        <f>'Preisindizes Gas 2023 Bas.''15'!H40</f>
        <v>2.1463999999999999</v>
      </c>
      <c r="AV40" s="384">
        <f t="shared" si="31"/>
        <v>6.8055749778583863E-3</v>
      </c>
      <c r="AW40" s="384">
        <f t="shared" si="32"/>
        <v>6.6623183004099751E-3</v>
      </c>
      <c r="AX40" s="427">
        <f t="shared" si="33"/>
        <v>1.432566774484112E-4</v>
      </c>
      <c r="AY40" s="450">
        <f t="shared" si="34"/>
        <v>-1.0999999999996568E-3</v>
      </c>
      <c r="AZ40" s="387">
        <f t="shared" si="35"/>
        <v>-5.1248602310827174E-4</v>
      </c>
      <c r="BB40" s="393">
        <v>2000</v>
      </c>
      <c r="BC40" s="390">
        <f t="shared" si="36"/>
        <v>65.3</v>
      </c>
      <c r="BD40" s="155">
        <f>'Preisindizes Gas 2023 Bas.''15'!O40</f>
        <v>82.4</v>
      </c>
      <c r="BE40" s="384">
        <f t="shared" si="37"/>
        <v>3.0721966205837781E-3</v>
      </c>
      <c r="BF40" s="384">
        <f t="shared" si="38"/>
        <v>2.4330900243310083E-3</v>
      </c>
      <c r="BG40" s="387">
        <f t="shared" si="39"/>
        <v>6.3910659625276978E-4</v>
      </c>
      <c r="BI40" s="393">
        <v>2000</v>
      </c>
      <c r="BJ40" s="390">
        <f t="shared" si="11"/>
        <v>1.9296</v>
      </c>
      <c r="BK40" s="155">
        <f>'Preisindizes Gas 2023 Bas.''15'!P40</f>
        <v>1.9369000000000001</v>
      </c>
      <c r="BL40" s="384">
        <f t="shared" si="40"/>
        <v>3.0576285240464518E-3</v>
      </c>
      <c r="BM40" s="384">
        <f t="shared" si="41"/>
        <v>2.4265579018019068E-3</v>
      </c>
      <c r="BN40" s="427">
        <f t="shared" si="12"/>
        <v>6.3107062224454502E-4</v>
      </c>
      <c r="BO40" s="450">
        <f t="shared" si="13"/>
        <v>-7.3000000000000842E-3</v>
      </c>
      <c r="BP40" s="387">
        <f t="shared" si="14"/>
        <v>-3.7689090815220538E-3</v>
      </c>
      <c r="BR40" s="393">
        <v>2000</v>
      </c>
      <c r="BS40" s="390">
        <f t="shared" si="42"/>
        <v>61.7</v>
      </c>
      <c r="BT40" s="155">
        <f>'Preisindizes Gas 2023 Bas.''15'!AC40</f>
        <v>76.099999999999994</v>
      </c>
      <c r="BU40" s="384">
        <f t="shared" si="43"/>
        <v>2.6622296173044901E-2</v>
      </c>
      <c r="BV40" s="384">
        <f t="shared" si="44"/>
        <v>2.5606469002695365E-2</v>
      </c>
      <c r="BW40" s="387">
        <f t="shared" si="55"/>
        <v>1.015827170349537E-3</v>
      </c>
      <c r="BY40" s="393">
        <v>2000</v>
      </c>
      <c r="BZ40" s="390">
        <f t="shared" si="15"/>
        <v>2.0891000000000002</v>
      </c>
      <c r="CA40" s="155">
        <f>'Preisindizes Gas 2023 Bas.''15'!AD40</f>
        <v>2.1261000000000001</v>
      </c>
      <c r="CB40" s="384">
        <f t="shared" si="45"/>
        <v>2.6662199033076428E-2</v>
      </c>
      <c r="CC40" s="384">
        <f t="shared" si="46"/>
        <v>2.5633789567753196E-2</v>
      </c>
      <c r="CD40" s="426">
        <f t="shared" si="16"/>
        <v>1.0284094653232323E-3</v>
      </c>
      <c r="CE40" s="449">
        <f t="shared" si="17"/>
        <v>-3.6999999999999922E-2</v>
      </c>
      <c r="CF40" s="385">
        <f t="shared" si="18"/>
        <v>-1.7402756220309401E-2</v>
      </c>
      <c r="CH40" s="393">
        <v>2000</v>
      </c>
      <c r="CI40" s="390">
        <f t="shared" si="19"/>
        <v>70.7</v>
      </c>
      <c r="CJ40" s="155">
        <f>'Preisindizes Gas 2023 Bas.''15'!AI40</f>
        <v>80.099999999999994</v>
      </c>
      <c r="CK40" s="384">
        <f t="shared" si="47"/>
        <v>1.8731988472622474E-2</v>
      </c>
      <c r="CL40" s="384">
        <f t="shared" si="48"/>
        <v>1.9083969465648831E-2</v>
      </c>
      <c r="CM40" s="387">
        <f t="shared" si="54"/>
        <v>-3.5198099302635732E-4</v>
      </c>
      <c r="CO40" s="393">
        <v>2000</v>
      </c>
      <c r="CP40" s="390">
        <f t="shared" si="20"/>
        <v>1.8444</v>
      </c>
      <c r="CQ40" s="155">
        <f>'Preisindizes Gas 2023 Bas.''15'!AJ40</f>
        <v>1.8589</v>
      </c>
      <c r="CR40" s="384">
        <f t="shared" si="50"/>
        <v>1.8759488180438044E-2</v>
      </c>
      <c r="CS40" s="384">
        <f t="shared" si="51"/>
        <v>1.9097315616762645E-2</v>
      </c>
      <c r="CT40" s="426">
        <f t="shared" si="21"/>
        <v>-3.3782743632460033E-4</v>
      </c>
      <c r="CU40" s="449">
        <f t="shared" si="22"/>
        <v>-1.4499999999999957E-2</v>
      </c>
      <c r="CV40" s="385">
        <f t="shared" si="23"/>
        <v>-7.800312012480437E-3</v>
      </c>
      <c r="CX40" s="233"/>
    </row>
    <row r="41" spans="2:102" x14ac:dyDescent="0.6">
      <c r="B41" s="183">
        <v>1999</v>
      </c>
      <c r="C41" s="154">
        <f>VLOOKUP(B41,'Basisreihen Destatis 2023 B.''21'!$B$7:$I$95,2,FALSE)</f>
        <v>58.8</v>
      </c>
      <c r="D41" s="155"/>
      <c r="E41" s="155">
        <f t="shared" si="0"/>
        <v>58.8</v>
      </c>
      <c r="F41" s="155"/>
      <c r="G41" s="156">
        <f t="shared" si="1"/>
        <v>58.8</v>
      </c>
      <c r="H41" s="157">
        <f t="shared" si="2"/>
        <v>2.1598999999999999</v>
      </c>
      <c r="J41" s="162">
        <v>1999</v>
      </c>
      <c r="K41" s="154">
        <f>VLOOKUP(J41,'Basisreihen Destatis 2023 B.''21'!$B$7:$I$95,3,FALSE)</f>
        <v>65.099999999999994</v>
      </c>
      <c r="L41" s="155"/>
      <c r="M41" s="155">
        <f t="shared" si="3"/>
        <v>65.099999999999994</v>
      </c>
      <c r="N41" s="155"/>
      <c r="O41" s="156">
        <f t="shared" si="4"/>
        <v>65.099999999999994</v>
      </c>
      <c r="P41" s="157">
        <f t="shared" si="5"/>
        <v>1.9355</v>
      </c>
      <c r="Q41" s="163"/>
      <c r="R41" s="162">
        <v>1999</v>
      </c>
      <c r="S41" s="159"/>
      <c r="T41" s="160">
        <f>VLOOKUP(R41,'Basisreihen Destatis 2023 B.''21'!$K$7:$R$91,3,FALSE)</f>
        <v>93.2</v>
      </c>
      <c r="U41" s="160">
        <f t="shared" si="52"/>
        <v>52.6</v>
      </c>
      <c r="V41" s="160"/>
      <c r="W41" s="160">
        <f t="shared" si="6"/>
        <v>52.6</v>
      </c>
      <c r="X41" s="160">
        <f>VLOOKUP(R41,'Basisreihen Destatis 2023 B.''21'!$B$7:$I$95,3,FALSE)</f>
        <v>65.099999999999994</v>
      </c>
      <c r="Y41" s="160"/>
      <c r="Z41" s="160">
        <f t="shared" si="7"/>
        <v>65.099999999999994</v>
      </c>
      <c r="AA41" s="160"/>
      <c r="AB41" s="160">
        <f t="shared" si="8"/>
        <v>65.099999999999994</v>
      </c>
      <c r="AC41" s="161">
        <f t="shared" si="9"/>
        <v>60.1</v>
      </c>
      <c r="AD41" s="157">
        <f t="shared" si="24"/>
        <v>2.1448</v>
      </c>
      <c r="AF41" s="162">
        <v>1999</v>
      </c>
      <c r="AG41" s="159">
        <f>VLOOKUP(AF41,'Basisreihen Destatis 2023 B.''21'!$B$7:$I$95,6,FALSE)</f>
        <v>69.400000000000006</v>
      </c>
      <c r="AH41" s="160"/>
      <c r="AI41" s="161">
        <f t="shared" si="10"/>
        <v>69.400000000000006</v>
      </c>
      <c r="AJ41" s="157">
        <f t="shared" si="25"/>
        <v>1.879</v>
      </c>
      <c r="AL41" s="396">
        <v>1999</v>
      </c>
      <c r="AM41" s="106">
        <f t="shared" si="26"/>
        <v>58.8</v>
      </c>
      <c r="AN41" s="107">
        <f>'Preisindizes Gas 2023 Bas.''15'!G41</f>
        <v>75.3</v>
      </c>
      <c r="AO41" s="359">
        <f t="shared" si="27"/>
        <v>-5.0761421319798217E-3</v>
      </c>
      <c r="AP41" s="359">
        <f t="shared" si="28"/>
        <v>-5.2840158520476299E-3</v>
      </c>
      <c r="AQ41" s="380">
        <f t="shared" si="29"/>
        <v>2.0787372006780824E-4</v>
      </c>
      <c r="AS41" s="393">
        <v>1999</v>
      </c>
      <c r="AT41" s="391">
        <f t="shared" si="30"/>
        <v>2.1598999999999999</v>
      </c>
      <c r="AU41" s="155">
        <f>'Preisindizes Gas 2023 Bas.''15'!H41</f>
        <v>2.1606999999999998</v>
      </c>
      <c r="AV41" s="384">
        <f t="shared" si="31"/>
        <v>-5.0928283716838996E-3</v>
      </c>
      <c r="AW41" s="384">
        <f t="shared" si="32"/>
        <v>-5.2760679409449285E-3</v>
      </c>
      <c r="AX41" s="427">
        <f t="shared" si="33"/>
        <v>1.8323956926102891E-4</v>
      </c>
      <c r="AY41" s="450">
        <f t="shared" si="34"/>
        <v>-7.9999999999991189E-4</v>
      </c>
      <c r="AZ41" s="387">
        <f t="shared" si="35"/>
        <v>-3.7025038182070258E-4</v>
      </c>
      <c r="BB41" s="393">
        <v>1999</v>
      </c>
      <c r="BC41" s="390">
        <f t="shared" si="36"/>
        <v>65.099999999999994</v>
      </c>
      <c r="BD41" s="155">
        <f>'Preisindizes Gas 2023 Bas.''15'!O41</f>
        <v>82.2</v>
      </c>
      <c r="BE41" s="384">
        <f t="shared" si="37"/>
        <v>-4.5871559633029468E-3</v>
      </c>
      <c r="BF41" s="384">
        <f t="shared" si="38"/>
        <v>-4.842615012106477E-3</v>
      </c>
      <c r="BG41" s="387">
        <f t="shared" si="39"/>
        <v>2.5545904880353021E-4</v>
      </c>
      <c r="BI41" s="393">
        <v>1999</v>
      </c>
      <c r="BJ41" s="390">
        <f t="shared" si="11"/>
        <v>1.9355</v>
      </c>
      <c r="BK41" s="155">
        <f>'Preisindizes Gas 2023 Bas.''15'!P41</f>
        <v>1.9416</v>
      </c>
      <c r="BL41" s="384">
        <f t="shared" si="40"/>
        <v>-4.5982950142081647E-3</v>
      </c>
      <c r="BM41" s="384">
        <f t="shared" si="41"/>
        <v>-4.8413679439637258E-3</v>
      </c>
      <c r="BN41" s="427">
        <f t="shared" si="12"/>
        <v>2.4307292975556116E-4</v>
      </c>
      <c r="BO41" s="450">
        <f t="shared" si="13"/>
        <v>-6.0999999999999943E-3</v>
      </c>
      <c r="BP41" s="387">
        <f t="shared" si="14"/>
        <v>-3.1417387721466294E-3</v>
      </c>
      <c r="BR41" s="393">
        <v>1999</v>
      </c>
      <c r="BS41" s="390">
        <f t="shared" si="42"/>
        <v>60.1</v>
      </c>
      <c r="BT41" s="155">
        <f>'Preisindizes Gas 2023 Bas.''15'!AC41</f>
        <v>74.2</v>
      </c>
      <c r="BU41" s="384">
        <f t="shared" si="43"/>
        <v>-1.4754098360655665E-2</v>
      </c>
      <c r="BV41" s="384">
        <f t="shared" si="44"/>
        <v>-1.4608233731739584E-2</v>
      </c>
      <c r="BW41" s="387">
        <f t="shared" si="55"/>
        <v>-1.4586462891608143E-4</v>
      </c>
      <c r="BY41" s="393">
        <v>1999</v>
      </c>
      <c r="BZ41" s="390">
        <f t="shared" si="15"/>
        <v>2.1448</v>
      </c>
      <c r="CA41" s="155">
        <f>'Preisindizes Gas 2023 Bas.''15'!AD41</f>
        <v>2.1806000000000001</v>
      </c>
      <c r="CB41" s="384">
        <f t="shared" si="45"/>
        <v>-1.4779932860872758E-2</v>
      </c>
      <c r="CC41" s="384">
        <f t="shared" si="46"/>
        <v>-1.4629001192332458E-2</v>
      </c>
      <c r="CD41" s="426">
        <f t="shared" si="16"/>
        <v>-1.5093166854029949E-4</v>
      </c>
      <c r="CE41" s="449">
        <f t="shared" si="17"/>
        <v>-3.5800000000000054E-2</v>
      </c>
      <c r="CF41" s="385">
        <f t="shared" si="18"/>
        <v>-1.6417499770705279E-2</v>
      </c>
      <c r="CH41" s="393">
        <v>1999</v>
      </c>
      <c r="CI41" s="390">
        <f t="shared" si="19"/>
        <v>69.400000000000006</v>
      </c>
      <c r="CJ41" s="155">
        <f>'Preisindizes Gas 2023 Bas.''15'!AI41</f>
        <v>78.599999999999994</v>
      </c>
      <c r="CK41" s="384">
        <f t="shared" si="47"/>
        <v>-1.5602836879432536E-2</v>
      </c>
      <c r="CL41" s="384">
        <f t="shared" si="48"/>
        <v>-1.5037593984962405E-2</v>
      </c>
      <c r="CM41" s="387">
        <f t="shared" si="54"/>
        <v>-5.6524289447013043E-4</v>
      </c>
      <c r="CO41" s="393">
        <v>1999</v>
      </c>
      <c r="CP41" s="390">
        <f t="shared" si="20"/>
        <v>1.879</v>
      </c>
      <c r="CQ41" s="155">
        <f>'Preisindizes Gas 2023 Bas.''15'!AJ41</f>
        <v>1.8944000000000001</v>
      </c>
      <c r="CR41" s="384">
        <f t="shared" si="50"/>
        <v>-1.5646620542841938E-2</v>
      </c>
      <c r="CS41" s="384">
        <f t="shared" si="51"/>
        <v>-1.5044341216216339E-2</v>
      </c>
      <c r="CT41" s="426">
        <f t="shared" si="21"/>
        <v>-6.022793266255988E-4</v>
      </c>
      <c r="CU41" s="449">
        <f t="shared" si="22"/>
        <v>-1.540000000000008E-2</v>
      </c>
      <c r="CV41" s="385">
        <f t="shared" si="23"/>
        <v>-8.129222972973027E-3</v>
      </c>
      <c r="CX41" s="233"/>
    </row>
    <row r="42" spans="2:102" x14ac:dyDescent="0.6">
      <c r="B42" s="183">
        <v>1998</v>
      </c>
      <c r="C42" s="154">
        <f>VLOOKUP(B42,'Basisreihen Destatis 2023 B.''21'!$B$7:$I$95,2,FALSE)</f>
        <v>59.1</v>
      </c>
      <c r="D42" s="155"/>
      <c r="E42" s="155">
        <f t="shared" si="0"/>
        <v>59.1</v>
      </c>
      <c r="F42" s="155"/>
      <c r="G42" s="156">
        <f t="shared" si="1"/>
        <v>59.1</v>
      </c>
      <c r="H42" s="157">
        <f t="shared" si="2"/>
        <v>2.1488999999999998</v>
      </c>
      <c r="J42" s="162">
        <v>1998</v>
      </c>
      <c r="K42" s="154">
        <f>VLOOKUP(J42,'Basisreihen Destatis 2023 B.''21'!$B$7:$I$95,3,FALSE)</f>
        <v>65.400000000000006</v>
      </c>
      <c r="L42" s="155"/>
      <c r="M42" s="155">
        <f t="shared" si="3"/>
        <v>65.400000000000006</v>
      </c>
      <c r="N42" s="155"/>
      <c r="O42" s="156">
        <f t="shared" si="4"/>
        <v>65.400000000000006</v>
      </c>
      <c r="P42" s="157">
        <f t="shared" si="5"/>
        <v>1.9266000000000001</v>
      </c>
      <c r="Q42" s="163"/>
      <c r="R42" s="162">
        <v>1998</v>
      </c>
      <c r="S42" s="159"/>
      <c r="T42" s="160">
        <f>VLOOKUP(R42,'Basisreihen Destatis 2023 B.''21'!$K$7:$R$91,3,FALSE)</f>
        <v>96.4</v>
      </c>
      <c r="U42" s="160">
        <f t="shared" si="52"/>
        <v>54.4</v>
      </c>
      <c r="V42" s="160"/>
      <c r="W42" s="160">
        <f t="shared" si="6"/>
        <v>54.4</v>
      </c>
      <c r="X42" s="160">
        <f>VLOOKUP(R42,'Basisreihen Destatis 2023 B.''21'!$B$7:$I$95,3,FALSE)</f>
        <v>65.400000000000006</v>
      </c>
      <c r="Y42" s="160"/>
      <c r="Z42" s="160">
        <f t="shared" si="7"/>
        <v>65.400000000000006</v>
      </c>
      <c r="AA42" s="160"/>
      <c r="AB42" s="160">
        <f t="shared" si="8"/>
        <v>65.400000000000006</v>
      </c>
      <c r="AC42" s="161">
        <f t="shared" si="9"/>
        <v>61</v>
      </c>
      <c r="AD42" s="157">
        <f t="shared" si="24"/>
        <v>2.1131000000000002</v>
      </c>
      <c r="AF42" s="162">
        <v>1998</v>
      </c>
      <c r="AG42" s="159">
        <f>VLOOKUP(AF42,'Basisreihen Destatis 2023 B.''21'!$B$7:$I$95,6,FALSE)</f>
        <v>70.5</v>
      </c>
      <c r="AH42" s="160"/>
      <c r="AI42" s="161">
        <f t="shared" si="10"/>
        <v>70.5</v>
      </c>
      <c r="AJ42" s="157">
        <f t="shared" si="25"/>
        <v>1.8495999999999999</v>
      </c>
      <c r="AL42" s="397">
        <v>1998</v>
      </c>
      <c r="AM42" s="106">
        <f t="shared" si="26"/>
        <v>59.1</v>
      </c>
      <c r="AN42" s="107">
        <f>'Preisindizes Gas 2023 Bas.''15'!G42</f>
        <v>75.7</v>
      </c>
      <c r="AO42" s="359">
        <f t="shared" si="27"/>
        <v>-5.050505050504972E-3</v>
      </c>
      <c r="AP42" s="359">
        <f t="shared" si="28"/>
        <v>-5.2562417871221401E-3</v>
      </c>
      <c r="AQ42" s="380">
        <f t="shared" si="29"/>
        <v>2.0573673661716807E-4</v>
      </c>
      <c r="AS42" s="393">
        <v>1998</v>
      </c>
      <c r="AT42" s="391">
        <f t="shared" si="30"/>
        <v>2.1488999999999998</v>
      </c>
      <c r="AU42" s="155">
        <f>'Preisindizes Gas 2023 Bas.''15'!H42</f>
        <v>2.1493000000000002</v>
      </c>
      <c r="AV42" s="384">
        <f t="shared" si="31"/>
        <v>-5.0723626041230263E-3</v>
      </c>
      <c r="AW42" s="384">
        <f t="shared" si="32"/>
        <v>-5.2575257060439862E-3</v>
      </c>
      <c r="AX42" s="427">
        <f t="shared" si="33"/>
        <v>1.8516310192095986E-4</v>
      </c>
      <c r="AY42" s="450">
        <f t="shared" si="34"/>
        <v>-4.0000000000040004E-4</v>
      </c>
      <c r="AZ42" s="387">
        <f t="shared" si="35"/>
        <v>-1.8610710463895508E-4</v>
      </c>
      <c r="BB42" s="393">
        <v>1998</v>
      </c>
      <c r="BC42" s="390">
        <f t="shared" si="36"/>
        <v>65.400000000000006</v>
      </c>
      <c r="BD42" s="155">
        <f>'Preisindizes Gas 2023 Bas.''15'!O42</f>
        <v>82.6</v>
      </c>
      <c r="BE42" s="384">
        <f t="shared" si="37"/>
        <v>-1.8018018018017834E-2</v>
      </c>
      <c r="BF42" s="384">
        <f t="shared" si="38"/>
        <v>-1.7835909631391256E-2</v>
      </c>
      <c r="BG42" s="387">
        <f t="shared" si="39"/>
        <v>-1.8210838662657824E-4</v>
      </c>
      <c r="BI42" s="393">
        <v>1998</v>
      </c>
      <c r="BJ42" s="390">
        <f t="shared" si="11"/>
        <v>1.9266000000000001</v>
      </c>
      <c r="BK42" s="155">
        <f>'Preisindizes Gas 2023 Bas.''15'!P42</f>
        <v>1.9321999999999999</v>
      </c>
      <c r="BL42" s="384">
        <f t="shared" si="40"/>
        <v>-1.8011003840963435E-2</v>
      </c>
      <c r="BM42" s="384">
        <f t="shared" si="41"/>
        <v>-1.7855294482972739E-2</v>
      </c>
      <c r="BN42" s="427">
        <f t="shared" si="12"/>
        <v>-1.5570935799069652E-4</v>
      </c>
      <c r="BO42" s="450">
        <f t="shared" si="13"/>
        <v>-5.5999999999998273E-3</v>
      </c>
      <c r="BP42" s="387">
        <f t="shared" si="14"/>
        <v>-2.8982506986853229E-3</v>
      </c>
      <c r="BR42" s="393">
        <v>1998</v>
      </c>
      <c r="BS42" s="390">
        <f t="shared" si="42"/>
        <v>61</v>
      </c>
      <c r="BT42" s="155">
        <f>'Preisindizes Gas 2023 Bas.''15'!AC42</f>
        <v>75.3</v>
      </c>
      <c r="BU42" s="384">
        <f t="shared" si="43"/>
        <v>-4.8939641109297938E-3</v>
      </c>
      <c r="BV42" s="384">
        <f t="shared" si="44"/>
        <v>-5.2840158520476299E-3</v>
      </c>
      <c r="BW42" s="387">
        <f t="shared" si="55"/>
        <v>3.9005174111783614E-4</v>
      </c>
      <c r="BY42" s="393">
        <v>1998</v>
      </c>
      <c r="BZ42" s="390">
        <f t="shared" si="15"/>
        <v>2.1131000000000002</v>
      </c>
      <c r="CA42" s="155">
        <f>'Preisindizes Gas 2023 Bas.''15'!AD42</f>
        <v>2.1486999999999998</v>
      </c>
      <c r="CB42" s="384">
        <f t="shared" si="45"/>
        <v>-4.8743552127208378E-3</v>
      </c>
      <c r="CC42" s="384">
        <f t="shared" si="46"/>
        <v>-5.2589938102107769E-3</v>
      </c>
      <c r="CD42" s="426">
        <f t="shared" si="16"/>
        <v>3.8463859748993912E-4</v>
      </c>
      <c r="CE42" s="449">
        <f t="shared" si="17"/>
        <v>-3.5599999999999632E-2</v>
      </c>
      <c r="CF42" s="385">
        <f t="shared" si="18"/>
        <v>-1.6568157490575497E-2</v>
      </c>
      <c r="CH42" s="393">
        <v>1998</v>
      </c>
      <c r="CI42" s="390">
        <f t="shared" si="19"/>
        <v>70.5</v>
      </c>
      <c r="CJ42" s="155">
        <f>'Preisindizes Gas 2023 Bas.''15'!AI42</f>
        <v>79.8</v>
      </c>
      <c r="CK42" s="384">
        <f t="shared" si="47"/>
        <v>0</v>
      </c>
      <c r="CL42" s="384">
        <f t="shared" si="48"/>
        <v>0</v>
      </c>
      <c r="CM42" s="387">
        <f t="shared" si="54"/>
        <v>0</v>
      </c>
      <c r="CO42" s="393">
        <v>1998</v>
      </c>
      <c r="CP42" s="390">
        <f t="shared" si="20"/>
        <v>1.8495999999999999</v>
      </c>
      <c r="CQ42" s="155">
        <f>'Preisindizes Gas 2023 Bas.''15'!AJ42</f>
        <v>1.8658999999999999</v>
      </c>
      <c r="CR42" s="384">
        <f t="shared" si="50"/>
        <v>0</v>
      </c>
      <c r="CS42" s="384">
        <f t="shared" si="51"/>
        <v>0</v>
      </c>
      <c r="CT42" s="426">
        <f t="shared" si="21"/>
        <v>0</v>
      </c>
      <c r="CU42" s="449">
        <f t="shared" si="22"/>
        <v>-1.6299999999999981E-2</v>
      </c>
      <c r="CV42" s="385">
        <f t="shared" si="23"/>
        <v>-8.7357307465566469E-3</v>
      </c>
      <c r="CX42" s="233"/>
    </row>
    <row r="43" spans="2:102" x14ac:dyDescent="0.6">
      <c r="B43" s="183">
        <v>1997</v>
      </c>
      <c r="C43" s="154">
        <f>VLOOKUP(B43,'Basisreihen Destatis 2023 B.''21'!$B$7:$I$95,2,FALSE)</f>
        <v>59.4</v>
      </c>
      <c r="D43" s="155"/>
      <c r="E43" s="155">
        <f t="shared" si="0"/>
        <v>59.4</v>
      </c>
      <c r="F43" s="155"/>
      <c r="G43" s="156">
        <f t="shared" si="1"/>
        <v>59.4</v>
      </c>
      <c r="H43" s="157">
        <f t="shared" si="2"/>
        <v>2.1379999999999999</v>
      </c>
      <c r="J43" s="162">
        <v>1997</v>
      </c>
      <c r="K43" s="154">
        <f>VLOOKUP(J43,'Basisreihen Destatis 2023 B.''21'!$B$7:$I$95,3,FALSE)</f>
        <v>66.599999999999994</v>
      </c>
      <c r="L43" s="155"/>
      <c r="M43" s="155">
        <f t="shared" si="3"/>
        <v>66.599999999999994</v>
      </c>
      <c r="N43" s="155"/>
      <c r="O43" s="156">
        <f t="shared" si="4"/>
        <v>66.599999999999994</v>
      </c>
      <c r="P43" s="157">
        <f t="shared" si="5"/>
        <v>1.8918999999999999</v>
      </c>
      <c r="Q43" s="163"/>
      <c r="R43" s="162">
        <v>1997</v>
      </c>
      <c r="S43" s="159"/>
      <c r="T43" s="160">
        <f>VLOOKUP(R43,'Basisreihen Destatis 2023 B.''21'!$K$7:$R$91,3,FALSE)</f>
        <v>94.5</v>
      </c>
      <c r="U43" s="160">
        <f t="shared" si="52"/>
        <v>53.3</v>
      </c>
      <c r="V43" s="160"/>
      <c r="W43" s="160">
        <f t="shared" si="6"/>
        <v>53.3</v>
      </c>
      <c r="X43" s="160">
        <f>VLOOKUP(R43,'Basisreihen Destatis 2023 B.''21'!$B$7:$I$95,3,FALSE)</f>
        <v>66.599999999999994</v>
      </c>
      <c r="Y43" s="160"/>
      <c r="Z43" s="160">
        <f t="shared" si="7"/>
        <v>66.599999999999994</v>
      </c>
      <c r="AA43" s="160"/>
      <c r="AB43" s="160">
        <f t="shared" si="8"/>
        <v>66.599999999999994</v>
      </c>
      <c r="AC43" s="161">
        <f t="shared" si="9"/>
        <v>61.3</v>
      </c>
      <c r="AD43" s="157">
        <f t="shared" si="24"/>
        <v>2.1027999999999998</v>
      </c>
      <c r="AF43" s="162">
        <v>1997</v>
      </c>
      <c r="AG43" s="159">
        <f>VLOOKUP(AF43,'Basisreihen Destatis 2023 B.''21'!$B$7:$I$95,6,FALSE)</f>
        <v>70.5</v>
      </c>
      <c r="AH43" s="160"/>
      <c r="AI43" s="161">
        <f t="shared" si="10"/>
        <v>70.5</v>
      </c>
      <c r="AJ43" s="157">
        <f t="shared" si="25"/>
        <v>1.8495999999999999</v>
      </c>
      <c r="AL43" s="396">
        <v>1997</v>
      </c>
      <c r="AM43" s="106">
        <f t="shared" si="26"/>
        <v>59.4</v>
      </c>
      <c r="AN43" s="107">
        <f>'Preisindizes Gas 2023 Bas.''15'!G43</f>
        <v>76.099999999999994</v>
      </c>
      <c r="AO43" s="359">
        <f t="shared" si="27"/>
        <v>-6.6889632107023367E-3</v>
      </c>
      <c r="AP43" s="359">
        <f t="shared" si="28"/>
        <v>-5.228758169934733E-3</v>
      </c>
      <c r="AQ43" s="380">
        <f t="shared" si="29"/>
        <v>-1.4602050407676037E-3</v>
      </c>
      <c r="AS43" s="393">
        <v>1997</v>
      </c>
      <c r="AT43" s="391">
        <f t="shared" si="30"/>
        <v>2.1379999999999999</v>
      </c>
      <c r="AU43" s="155">
        <f>'Preisindizes Gas 2023 Bas.''15'!H43</f>
        <v>2.1379999999999999</v>
      </c>
      <c r="AV43" s="384">
        <f t="shared" si="31"/>
        <v>-6.688493919550953E-3</v>
      </c>
      <c r="AW43" s="384">
        <f t="shared" si="32"/>
        <v>-5.2385406922357269E-3</v>
      </c>
      <c r="AX43" s="427">
        <f t="shared" si="33"/>
        <v>-1.449953227315226E-3</v>
      </c>
      <c r="AY43" s="450">
        <f t="shared" si="34"/>
        <v>0</v>
      </c>
      <c r="AZ43" s="387">
        <f t="shared" si="35"/>
        <v>0</v>
      </c>
      <c r="BB43" s="393">
        <v>1997</v>
      </c>
      <c r="BC43" s="390">
        <f t="shared" si="36"/>
        <v>66.599999999999994</v>
      </c>
      <c r="BD43" s="155">
        <f>'Preisindizes Gas 2023 Bas.''15'!O43</f>
        <v>84.1</v>
      </c>
      <c r="BE43" s="384">
        <f t="shared" si="37"/>
        <v>-1.7699115044247815E-2</v>
      </c>
      <c r="BF43" s="384">
        <f t="shared" si="38"/>
        <v>-1.7523364485981352E-2</v>
      </c>
      <c r="BG43" s="387">
        <f t="shared" si="39"/>
        <v>-1.7575055826646313E-4</v>
      </c>
      <c r="BI43" s="393">
        <v>1997</v>
      </c>
      <c r="BJ43" s="390">
        <f t="shared" si="11"/>
        <v>1.8918999999999999</v>
      </c>
      <c r="BK43" s="155">
        <f>'Preisindizes Gas 2023 Bas.''15'!P43</f>
        <v>1.8976999999999999</v>
      </c>
      <c r="BL43" s="384">
        <f t="shared" si="40"/>
        <v>-1.7707066969712915E-2</v>
      </c>
      <c r="BM43" s="384">
        <f t="shared" si="41"/>
        <v>-1.7494862201612449E-2</v>
      </c>
      <c r="BN43" s="427">
        <f t="shared" si="12"/>
        <v>-2.1220476810046573E-4</v>
      </c>
      <c r="BO43" s="450">
        <f t="shared" si="13"/>
        <v>-5.8000000000000274E-3</v>
      </c>
      <c r="BP43" s="387">
        <f t="shared" si="14"/>
        <v>-3.0563313484744947E-3</v>
      </c>
      <c r="BR43" s="393">
        <v>1997</v>
      </c>
      <c r="BS43" s="390">
        <f t="shared" si="42"/>
        <v>61.3</v>
      </c>
      <c r="BT43" s="155">
        <f>'Preisindizes Gas 2023 Bas.''15'!AC43</f>
        <v>75.7</v>
      </c>
      <c r="BU43" s="384">
        <f t="shared" si="43"/>
        <v>-1.2882447665056418E-2</v>
      </c>
      <c r="BV43" s="384">
        <f t="shared" si="44"/>
        <v>-1.3037809647979182E-2</v>
      </c>
      <c r="BW43" s="387">
        <f t="shared" si="55"/>
        <v>1.5536198292276371E-4</v>
      </c>
      <c r="BY43" s="393">
        <v>1997</v>
      </c>
      <c r="BZ43" s="390">
        <f t="shared" si="15"/>
        <v>2.1027999999999998</v>
      </c>
      <c r="CA43" s="155">
        <f>'Preisindizes Gas 2023 Bas.''15'!AD43</f>
        <v>2.1374</v>
      </c>
      <c r="CB43" s="384">
        <f t="shared" si="45"/>
        <v>-1.2887578466806104E-2</v>
      </c>
      <c r="CC43" s="384">
        <f t="shared" si="46"/>
        <v>-1.3053242256947595E-2</v>
      </c>
      <c r="CD43" s="426">
        <f t="shared" si="16"/>
        <v>1.6566379014149035E-4</v>
      </c>
      <c r="CE43" s="449">
        <f t="shared" si="17"/>
        <v>-3.4600000000000186E-2</v>
      </c>
      <c r="CF43" s="385">
        <f t="shared" si="18"/>
        <v>-1.6187891831196843E-2</v>
      </c>
      <c r="CH43" s="393">
        <v>1997</v>
      </c>
      <c r="CI43" s="390">
        <f t="shared" si="19"/>
        <v>70.5</v>
      </c>
      <c r="CJ43" s="155">
        <f>'Preisindizes Gas 2023 Bas.''15'!AI43</f>
        <v>79.8</v>
      </c>
      <c r="CK43" s="384">
        <f t="shared" si="47"/>
        <v>1.1477761836441891E-2</v>
      </c>
      <c r="CL43" s="384">
        <f t="shared" si="48"/>
        <v>1.1406844106463865E-2</v>
      </c>
      <c r="CM43" s="387">
        <f t="shared" si="54"/>
        <v>7.0917729978026145E-5</v>
      </c>
      <c r="CO43" s="393">
        <v>1997</v>
      </c>
      <c r="CP43" s="390">
        <f t="shared" si="20"/>
        <v>1.8495999999999999</v>
      </c>
      <c r="CQ43" s="155">
        <f>'Preisindizes Gas 2023 Bas.''15'!AJ43</f>
        <v>1.8658999999999999</v>
      </c>
      <c r="CR43" s="384">
        <f t="shared" si="50"/>
        <v>1.1516003460207758E-2</v>
      </c>
      <c r="CS43" s="384">
        <f t="shared" si="51"/>
        <v>1.1415402754702875E-2</v>
      </c>
      <c r="CT43" s="426">
        <f t="shared" si="21"/>
        <v>1.0060070550488298E-4</v>
      </c>
      <c r="CU43" s="449">
        <f t="shared" si="22"/>
        <v>-1.6299999999999981E-2</v>
      </c>
      <c r="CV43" s="385">
        <f t="shared" si="23"/>
        <v>-8.7357307465566469E-3</v>
      </c>
      <c r="CX43" s="233"/>
    </row>
    <row r="44" spans="2:102" x14ac:dyDescent="0.6">
      <c r="B44" s="183">
        <v>1996</v>
      </c>
      <c r="C44" s="154">
        <f>VLOOKUP(B44,'Basisreihen Destatis 2023 B.''21'!$B$7:$I$95,2,FALSE)</f>
        <v>59.8</v>
      </c>
      <c r="D44" s="155"/>
      <c r="E44" s="155">
        <f t="shared" si="0"/>
        <v>59.8</v>
      </c>
      <c r="F44" s="155"/>
      <c r="G44" s="156">
        <f t="shared" si="1"/>
        <v>59.8</v>
      </c>
      <c r="H44" s="157">
        <f t="shared" si="2"/>
        <v>2.1236999999999999</v>
      </c>
      <c r="J44" s="162">
        <v>1996</v>
      </c>
      <c r="K44" s="154">
        <f>VLOOKUP(J44,'Basisreihen Destatis 2023 B.''21'!$B$7:$I$95,3,FALSE)</f>
        <v>67.8</v>
      </c>
      <c r="L44" s="155"/>
      <c r="M44" s="155">
        <f t="shared" si="3"/>
        <v>67.8</v>
      </c>
      <c r="N44" s="155"/>
      <c r="O44" s="156">
        <f t="shared" si="4"/>
        <v>67.8</v>
      </c>
      <c r="P44" s="157">
        <f t="shared" si="5"/>
        <v>1.8584000000000001</v>
      </c>
      <c r="Q44" s="163"/>
      <c r="R44" s="162">
        <v>1996</v>
      </c>
      <c r="S44" s="159"/>
      <c r="T44" s="160">
        <f>VLOOKUP(R44,'Basisreihen Destatis 2023 B.''21'!$K$7:$R$91,3,FALSE)</f>
        <v>94.9</v>
      </c>
      <c r="U44" s="160">
        <f t="shared" si="52"/>
        <v>53.5</v>
      </c>
      <c r="V44" s="160"/>
      <c r="W44" s="160">
        <f t="shared" si="6"/>
        <v>53.5</v>
      </c>
      <c r="X44" s="160">
        <f>VLOOKUP(R44,'Basisreihen Destatis 2023 B.''21'!$B$7:$I$95,3,FALSE)</f>
        <v>67.8</v>
      </c>
      <c r="Y44" s="160"/>
      <c r="Z44" s="160">
        <f t="shared" si="7"/>
        <v>67.8</v>
      </c>
      <c r="AA44" s="160"/>
      <c r="AB44" s="160">
        <f t="shared" si="8"/>
        <v>67.8</v>
      </c>
      <c r="AC44" s="161">
        <f t="shared" si="9"/>
        <v>62.1</v>
      </c>
      <c r="AD44" s="157">
        <f t="shared" si="24"/>
        <v>2.0756999999999999</v>
      </c>
      <c r="AF44" s="162">
        <v>1996</v>
      </c>
      <c r="AG44" s="159">
        <f>VLOOKUP(AF44,'Basisreihen Destatis 2023 B.''21'!$B$7:$I$95,6,FALSE)</f>
        <v>69.7</v>
      </c>
      <c r="AH44" s="160"/>
      <c r="AI44" s="161">
        <f t="shared" si="10"/>
        <v>69.7</v>
      </c>
      <c r="AJ44" s="157">
        <f t="shared" si="25"/>
        <v>1.8709</v>
      </c>
      <c r="AL44" s="397">
        <v>1996</v>
      </c>
      <c r="AM44" s="106">
        <f t="shared" si="26"/>
        <v>59.8</v>
      </c>
      <c r="AN44" s="107">
        <f>'Preisindizes Gas 2023 Bas.''15'!G44</f>
        <v>76.5</v>
      </c>
      <c r="AO44" s="359">
        <f t="shared" si="27"/>
        <v>3.3557046979864058E-3</v>
      </c>
      <c r="AP44" s="359">
        <f t="shared" si="28"/>
        <v>2.6212319790301919E-3</v>
      </c>
      <c r="AQ44" s="380">
        <f t="shared" si="29"/>
        <v>7.3447271895621391E-4</v>
      </c>
      <c r="AS44" s="393">
        <v>1996</v>
      </c>
      <c r="AT44" s="391">
        <f t="shared" si="30"/>
        <v>2.1236999999999999</v>
      </c>
      <c r="AU44" s="155">
        <f>'Preisindizes Gas 2023 Bas.''15'!H44</f>
        <v>2.1267999999999998</v>
      </c>
      <c r="AV44" s="384">
        <f t="shared" si="31"/>
        <v>3.3903093657297045E-3</v>
      </c>
      <c r="AW44" s="384">
        <f t="shared" si="32"/>
        <v>2.6330637577582916E-3</v>
      </c>
      <c r="AX44" s="427">
        <f t="shared" si="33"/>
        <v>7.5724560797141294E-4</v>
      </c>
      <c r="AY44" s="450">
        <f t="shared" si="34"/>
        <v>-3.0999999999998806E-3</v>
      </c>
      <c r="AZ44" s="387">
        <f t="shared" si="35"/>
        <v>-1.4575888659017489E-3</v>
      </c>
      <c r="BB44" s="393">
        <v>1996</v>
      </c>
      <c r="BC44" s="390">
        <f t="shared" si="36"/>
        <v>67.8</v>
      </c>
      <c r="BD44" s="155">
        <f>'Preisindizes Gas 2023 Bas.''15'!O44</f>
        <v>85.6</v>
      </c>
      <c r="BE44" s="384">
        <f t="shared" si="37"/>
        <v>-1.7391304347826098E-2</v>
      </c>
      <c r="BF44" s="384">
        <f t="shared" si="38"/>
        <v>-1.7221584385763489E-2</v>
      </c>
      <c r="BG44" s="387">
        <f t="shared" si="39"/>
        <v>-1.6971996206260886E-4</v>
      </c>
      <c r="BI44" s="393">
        <v>1996</v>
      </c>
      <c r="BJ44" s="390">
        <f t="shared" si="11"/>
        <v>1.8584000000000001</v>
      </c>
      <c r="BK44" s="155">
        <f>'Preisindizes Gas 2023 Bas.''15'!P44</f>
        <v>1.8645</v>
      </c>
      <c r="BL44" s="384">
        <f t="shared" si="40"/>
        <v>-1.7380542402066324E-2</v>
      </c>
      <c r="BM44" s="384">
        <f t="shared" si="41"/>
        <v>-1.7216411906677442E-2</v>
      </c>
      <c r="BN44" s="427">
        <f t="shared" si="12"/>
        <v>-1.6413049538888114E-4</v>
      </c>
      <c r="BO44" s="450">
        <f t="shared" si="13"/>
        <v>-6.0999999999999943E-3</v>
      </c>
      <c r="BP44" s="387">
        <f t="shared" si="14"/>
        <v>-3.2716545990881807E-3</v>
      </c>
      <c r="BR44" s="393">
        <v>1996</v>
      </c>
      <c r="BS44" s="390">
        <f t="shared" si="42"/>
        <v>62.1</v>
      </c>
      <c r="BT44" s="155">
        <f>'Preisindizes Gas 2023 Bas.''15'!AC44</f>
        <v>76.7</v>
      </c>
      <c r="BU44" s="384">
        <f t="shared" si="43"/>
        <v>-2.2047244094488216E-2</v>
      </c>
      <c r="BV44" s="384">
        <f t="shared" si="44"/>
        <v>-2.0434227330778931E-2</v>
      </c>
      <c r="BW44" s="387">
        <f t="shared" si="55"/>
        <v>-1.6130167637092852E-3</v>
      </c>
      <c r="BY44" s="393">
        <v>1996</v>
      </c>
      <c r="BZ44" s="390">
        <f t="shared" si="15"/>
        <v>2.0756999999999999</v>
      </c>
      <c r="CA44" s="155">
        <f>'Preisindizes Gas 2023 Bas.''15'!AD44</f>
        <v>2.1095000000000002</v>
      </c>
      <c r="CB44" s="384">
        <f t="shared" si="45"/>
        <v>-2.2064845594257254E-2</v>
      </c>
      <c r="CC44" s="384">
        <f t="shared" si="46"/>
        <v>-2.0431381844039032E-2</v>
      </c>
      <c r="CD44" s="426">
        <f t="shared" si="16"/>
        <v>-1.6334637502182225E-3</v>
      </c>
      <c r="CE44" s="449">
        <f t="shared" si="17"/>
        <v>-3.3800000000000274E-2</v>
      </c>
      <c r="CF44" s="385">
        <f t="shared" si="18"/>
        <v>-1.6022754207158263E-2</v>
      </c>
      <c r="CH44" s="393">
        <v>1996</v>
      </c>
      <c r="CI44" s="390">
        <f t="shared" si="19"/>
        <v>69.7</v>
      </c>
      <c r="CJ44" s="155">
        <f>'Preisindizes Gas 2023 Bas.''15'!AI44</f>
        <v>78.900000000000006</v>
      </c>
      <c r="CK44" s="384">
        <f t="shared" si="47"/>
        <v>-1.6925246826516305E-2</v>
      </c>
      <c r="CL44" s="384">
        <f t="shared" si="48"/>
        <v>-1.6209476309226867E-2</v>
      </c>
      <c r="CM44" s="387">
        <f t="shared" si="54"/>
        <v>-7.1577051728943797E-4</v>
      </c>
      <c r="CO44" s="393">
        <v>1996</v>
      </c>
      <c r="CP44" s="390">
        <f t="shared" si="20"/>
        <v>1.8709</v>
      </c>
      <c r="CQ44" s="155">
        <f>'Preisindizes Gas 2023 Bas.''15'!AJ44</f>
        <v>1.8872</v>
      </c>
      <c r="CR44" s="384">
        <f t="shared" si="50"/>
        <v>-1.6943716927681929E-2</v>
      </c>
      <c r="CS44" s="384">
        <f t="shared" si="51"/>
        <v>-1.621449766850358E-2</v>
      </c>
      <c r="CT44" s="426">
        <f t="shared" si="21"/>
        <v>-7.2921925917834862E-4</v>
      </c>
      <c r="CU44" s="449">
        <f t="shared" si="22"/>
        <v>-1.6299999999999981E-2</v>
      </c>
      <c r="CV44" s="385">
        <f t="shared" si="23"/>
        <v>-8.6371343789741761E-3</v>
      </c>
      <c r="CX44" s="233"/>
    </row>
    <row r="45" spans="2:102" x14ac:dyDescent="0.6">
      <c r="B45" s="183">
        <v>1995</v>
      </c>
      <c r="C45" s="154">
        <f>VLOOKUP(B45,'Basisreihen Destatis 2023 B.''21'!$B$7:$I$95,2,FALSE)</f>
        <v>59.6</v>
      </c>
      <c r="D45" s="155"/>
      <c r="E45" s="155">
        <f t="shared" si="0"/>
        <v>59.6</v>
      </c>
      <c r="F45" s="155"/>
      <c r="G45" s="156">
        <f t="shared" si="1"/>
        <v>59.6</v>
      </c>
      <c r="H45" s="157">
        <f t="shared" si="2"/>
        <v>2.1309</v>
      </c>
      <c r="J45" s="162">
        <v>1995</v>
      </c>
      <c r="K45" s="154">
        <f>VLOOKUP(J45,'Basisreihen Destatis 2023 B.''21'!$B$7:$I$95,3,FALSE)</f>
        <v>69</v>
      </c>
      <c r="L45" s="155"/>
      <c r="M45" s="155">
        <f t="shared" si="3"/>
        <v>69</v>
      </c>
      <c r="N45" s="155"/>
      <c r="O45" s="156">
        <f t="shared" si="4"/>
        <v>69</v>
      </c>
      <c r="P45" s="157">
        <f t="shared" si="5"/>
        <v>1.8261000000000001</v>
      </c>
      <c r="Q45" s="163"/>
      <c r="R45" s="162">
        <v>1995</v>
      </c>
      <c r="S45" s="159"/>
      <c r="T45" s="160">
        <f>VLOOKUP(R45,'Basisreihen Destatis 2023 B.''21'!$K$7:$R$91,3,FALSE)</f>
        <v>97.8</v>
      </c>
      <c r="U45" s="160">
        <f t="shared" si="52"/>
        <v>55.2</v>
      </c>
      <c r="V45" s="160"/>
      <c r="W45" s="160">
        <f t="shared" si="6"/>
        <v>55.2</v>
      </c>
      <c r="X45" s="160">
        <f>VLOOKUP(R45,'Basisreihen Destatis 2023 B.''21'!$B$7:$I$95,3,FALSE)</f>
        <v>69</v>
      </c>
      <c r="Y45" s="160"/>
      <c r="Z45" s="160">
        <f t="shared" si="7"/>
        <v>69</v>
      </c>
      <c r="AA45" s="160"/>
      <c r="AB45" s="160">
        <f t="shared" si="8"/>
        <v>69</v>
      </c>
      <c r="AC45" s="161">
        <f t="shared" si="9"/>
        <v>63.5</v>
      </c>
      <c r="AD45" s="157">
        <f t="shared" si="24"/>
        <v>2.0299</v>
      </c>
      <c r="AF45" s="162">
        <v>1995</v>
      </c>
      <c r="AG45" s="159">
        <f>VLOOKUP(AF45,'Basisreihen Destatis 2023 B.''21'!$B$7:$I$95,6,FALSE)</f>
        <v>70.900000000000006</v>
      </c>
      <c r="AH45" s="160"/>
      <c r="AI45" s="161">
        <f t="shared" si="10"/>
        <v>70.900000000000006</v>
      </c>
      <c r="AJ45" s="157">
        <f t="shared" si="25"/>
        <v>1.8391999999999999</v>
      </c>
      <c r="AL45" s="396">
        <v>1995</v>
      </c>
      <c r="AM45" s="106">
        <f t="shared" si="26"/>
        <v>59.6</v>
      </c>
      <c r="AN45" s="107">
        <f>'Preisindizes Gas 2023 Bas.''15'!G45</f>
        <v>76.3</v>
      </c>
      <c r="AO45" s="359">
        <f t="shared" si="27"/>
        <v>2.2298456260720467E-2</v>
      </c>
      <c r="AP45" s="359">
        <f t="shared" si="28"/>
        <v>2.2788203753351333E-2</v>
      </c>
      <c r="AQ45" s="380">
        <f t="shared" si="29"/>
        <v>-4.8974749263086537E-4</v>
      </c>
      <c r="AS45" s="393">
        <v>1995</v>
      </c>
      <c r="AT45" s="391">
        <f t="shared" si="30"/>
        <v>2.1309</v>
      </c>
      <c r="AU45" s="155">
        <f>'Preisindizes Gas 2023 Bas.''15'!H45</f>
        <v>2.1324000000000001</v>
      </c>
      <c r="AV45" s="384">
        <f t="shared" si="31"/>
        <v>2.2291050729738471E-2</v>
      </c>
      <c r="AW45" s="384">
        <f t="shared" si="32"/>
        <v>2.2791221159257136E-2</v>
      </c>
      <c r="AX45" s="427">
        <f t="shared" si="33"/>
        <v>-5.0017042951866486E-4</v>
      </c>
      <c r="AY45" s="450">
        <f t="shared" si="34"/>
        <v>-1.5000000000000568E-3</v>
      </c>
      <c r="AZ45" s="387">
        <f t="shared" si="35"/>
        <v>-7.0343275182893628E-4</v>
      </c>
      <c r="BB45" s="393">
        <v>1995</v>
      </c>
      <c r="BC45" s="390">
        <f t="shared" si="36"/>
        <v>69</v>
      </c>
      <c r="BD45" s="155">
        <f>'Preisindizes Gas 2023 Bas.''15'!O45</f>
        <v>87.1</v>
      </c>
      <c r="BE45" s="384">
        <f t="shared" si="37"/>
        <v>1.024890190336758E-2</v>
      </c>
      <c r="BF45" s="384">
        <f t="shared" si="38"/>
        <v>9.2699884125144738E-3</v>
      </c>
      <c r="BG45" s="387">
        <f t="shared" si="39"/>
        <v>9.7891349085310608E-4</v>
      </c>
      <c r="BI45" s="393">
        <v>1995</v>
      </c>
      <c r="BJ45" s="390">
        <f t="shared" si="11"/>
        <v>1.8261000000000001</v>
      </c>
      <c r="BK45" s="155">
        <f>'Preisindizes Gas 2023 Bas.''15'!P45</f>
        <v>1.8324</v>
      </c>
      <c r="BL45" s="384">
        <f t="shared" si="40"/>
        <v>1.0240403044740054E-2</v>
      </c>
      <c r="BM45" s="384">
        <f t="shared" si="41"/>
        <v>9.2774503383539209E-3</v>
      </c>
      <c r="BN45" s="427">
        <f t="shared" si="12"/>
        <v>9.6295270638613317E-4</v>
      </c>
      <c r="BO45" s="450">
        <f t="shared" si="13"/>
        <v>-6.2999999999999723E-3</v>
      </c>
      <c r="BP45" s="387">
        <f t="shared" si="14"/>
        <v>-3.4381139489194634E-3</v>
      </c>
      <c r="BR45" s="393">
        <v>1995</v>
      </c>
      <c r="BS45" s="390">
        <f t="shared" si="42"/>
        <v>63.5</v>
      </c>
      <c r="BT45" s="155">
        <f>'Preisindizes Gas 2023 Bas.''15'!AC45</f>
        <v>78.3</v>
      </c>
      <c r="BU45" s="384">
        <f t="shared" si="43"/>
        <v>4.0983606557376984E-2</v>
      </c>
      <c r="BV45" s="384">
        <f t="shared" si="44"/>
        <v>3.7086092715231667E-2</v>
      </c>
      <c r="BW45" s="387">
        <f t="shared" si="55"/>
        <v>3.897513842145317E-3</v>
      </c>
      <c r="BY45" s="393">
        <v>1995</v>
      </c>
      <c r="BZ45" s="390">
        <f t="shared" si="15"/>
        <v>2.0299</v>
      </c>
      <c r="CA45" s="155">
        <f>'Preisindizes Gas 2023 Bas.''15'!AD45</f>
        <v>2.0663999999999998</v>
      </c>
      <c r="CB45" s="384">
        <f t="shared" si="45"/>
        <v>4.0987240750776088E-2</v>
      </c>
      <c r="CC45" s="384">
        <f t="shared" si="46"/>
        <v>3.7069299264421263E-2</v>
      </c>
      <c r="CD45" s="426">
        <f t="shared" si="16"/>
        <v>3.9179414863548256E-3</v>
      </c>
      <c r="CE45" s="449">
        <f t="shared" si="17"/>
        <v>-3.6499999999999755E-2</v>
      </c>
      <c r="CF45" s="385">
        <f t="shared" si="18"/>
        <v>-1.766356949283765E-2</v>
      </c>
      <c r="CH45" s="393">
        <v>1995</v>
      </c>
      <c r="CI45" s="390">
        <f t="shared" si="19"/>
        <v>70.900000000000006</v>
      </c>
      <c r="CJ45" s="155">
        <f>'Preisindizes Gas 2023 Bas.''15'!AI45</f>
        <v>80.2</v>
      </c>
      <c r="CK45" s="384">
        <f t="shared" si="47"/>
        <v>1.8678160919540332E-2</v>
      </c>
      <c r="CL45" s="384">
        <f t="shared" si="48"/>
        <v>1.7766497461928932E-2</v>
      </c>
      <c r="CM45" s="387">
        <f t="shared" si="54"/>
        <v>9.1166345761140022E-4</v>
      </c>
      <c r="CO45" s="393">
        <v>1995</v>
      </c>
      <c r="CP45" s="390">
        <f t="shared" si="20"/>
        <v>1.8391999999999999</v>
      </c>
      <c r="CQ45" s="155">
        <f>'Preisindizes Gas 2023 Bas.''15'!AJ45</f>
        <v>1.8566</v>
      </c>
      <c r="CR45" s="384">
        <f t="shared" si="50"/>
        <v>1.8703784254023414E-2</v>
      </c>
      <c r="CS45" s="384">
        <f t="shared" si="51"/>
        <v>1.7774426370785301E-2</v>
      </c>
      <c r="CT45" s="426">
        <f t="shared" si="21"/>
        <v>9.293578832381133E-4</v>
      </c>
      <c r="CU45" s="449">
        <f t="shared" si="22"/>
        <v>-1.7400000000000082E-2</v>
      </c>
      <c r="CV45" s="385">
        <f t="shared" si="23"/>
        <v>-9.3719702682323325E-3</v>
      </c>
      <c r="CX45" s="233"/>
    </row>
    <row r="46" spans="2:102" x14ac:dyDescent="0.6">
      <c r="B46" s="183">
        <v>1994</v>
      </c>
      <c r="C46" s="154">
        <f>VLOOKUP(B46,'Basisreihen Destatis 2023 B.''21'!$B$7:$I$95,2,FALSE)</f>
        <v>58.3</v>
      </c>
      <c r="D46" s="155"/>
      <c r="E46" s="155">
        <f t="shared" si="0"/>
        <v>58.3</v>
      </c>
      <c r="F46" s="155"/>
      <c r="G46" s="156">
        <f t="shared" si="1"/>
        <v>58.3</v>
      </c>
      <c r="H46" s="157">
        <f t="shared" si="2"/>
        <v>2.1783999999999999</v>
      </c>
      <c r="J46" s="162">
        <v>1994</v>
      </c>
      <c r="K46" s="154">
        <f>VLOOKUP(J46,'Basisreihen Destatis 2023 B.''21'!$B$7:$I$95,3,FALSE)</f>
        <v>68.3</v>
      </c>
      <c r="L46" s="155"/>
      <c r="M46" s="155">
        <f t="shared" si="3"/>
        <v>68.3</v>
      </c>
      <c r="N46" s="155"/>
      <c r="O46" s="156">
        <f t="shared" si="4"/>
        <v>68.3</v>
      </c>
      <c r="P46" s="157">
        <f t="shared" si="5"/>
        <v>1.8448</v>
      </c>
      <c r="Q46" s="163"/>
      <c r="R46" s="162">
        <v>1994</v>
      </c>
      <c r="S46" s="159"/>
      <c r="T46" s="160">
        <f>VLOOKUP(R46,'Basisreihen Destatis 2023 B.''21'!$K$7:$R$91,3,FALSE)</f>
        <v>88.7</v>
      </c>
      <c r="U46" s="160">
        <f t="shared" si="52"/>
        <v>50</v>
      </c>
      <c r="V46" s="160"/>
      <c r="W46" s="160">
        <f t="shared" si="6"/>
        <v>50</v>
      </c>
      <c r="X46" s="160">
        <f>VLOOKUP(R46,'Basisreihen Destatis 2023 B.''21'!$B$7:$I$95,3,FALSE)</f>
        <v>68.3</v>
      </c>
      <c r="Y46" s="160"/>
      <c r="Z46" s="160">
        <f t="shared" si="7"/>
        <v>68.3</v>
      </c>
      <c r="AA46" s="160"/>
      <c r="AB46" s="160">
        <f t="shared" si="8"/>
        <v>68.3</v>
      </c>
      <c r="AC46" s="161">
        <f t="shared" si="9"/>
        <v>61</v>
      </c>
      <c r="AD46" s="157">
        <f t="shared" si="24"/>
        <v>2.1131000000000002</v>
      </c>
      <c r="AF46" s="162">
        <v>1994</v>
      </c>
      <c r="AG46" s="159">
        <f>VLOOKUP(AF46,'Basisreihen Destatis 2023 B.''21'!$B$7:$I$95,6,FALSE)</f>
        <v>69.599999999999994</v>
      </c>
      <c r="AH46" s="160"/>
      <c r="AI46" s="161">
        <f t="shared" si="10"/>
        <v>69.599999999999994</v>
      </c>
      <c r="AJ46" s="157">
        <f t="shared" si="25"/>
        <v>1.8735999999999999</v>
      </c>
      <c r="AL46" s="397">
        <v>1994</v>
      </c>
      <c r="AM46" s="106">
        <f t="shared" si="26"/>
        <v>58.3</v>
      </c>
      <c r="AN46" s="107">
        <f>'Preisindizes Gas 2023 Bas.''15'!G46</f>
        <v>74.599999999999994</v>
      </c>
      <c r="AO46" s="359">
        <f t="shared" si="27"/>
        <v>2.1015761821365997E-2</v>
      </c>
      <c r="AP46" s="359">
        <f t="shared" si="28"/>
        <v>2.0519835841313228E-2</v>
      </c>
      <c r="AQ46" s="380">
        <f t="shared" si="29"/>
        <v>4.9592598005276933E-4</v>
      </c>
      <c r="AS46" s="393">
        <v>1994</v>
      </c>
      <c r="AT46" s="391">
        <f t="shared" si="30"/>
        <v>2.1783999999999999</v>
      </c>
      <c r="AU46" s="155">
        <f>'Preisindizes Gas 2023 Bas.''15'!H46</f>
        <v>2.181</v>
      </c>
      <c r="AV46" s="384">
        <f t="shared" si="31"/>
        <v>2.1024605214836622E-2</v>
      </c>
      <c r="AW46" s="384">
        <f t="shared" si="32"/>
        <v>2.0495185694635376E-2</v>
      </c>
      <c r="AX46" s="427">
        <f t="shared" si="33"/>
        <v>5.2941952020124639E-4</v>
      </c>
      <c r="AY46" s="450">
        <f t="shared" si="34"/>
        <v>-2.6000000000001577E-3</v>
      </c>
      <c r="AZ46" s="387">
        <f t="shared" si="35"/>
        <v>-1.1921137093077183E-3</v>
      </c>
      <c r="BB46" s="393">
        <v>1994</v>
      </c>
      <c r="BC46" s="390">
        <f t="shared" si="36"/>
        <v>68.3</v>
      </c>
      <c r="BD46" s="155">
        <f>'Preisindizes Gas 2023 Bas.''15'!O46</f>
        <v>86.3</v>
      </c>
      <c r="BE46" s="384">
        <f t="shared" si="37"/>
        <v>1.0355029585798814E-2</v>
      </c>
      <c r="BF46" s="384">
        <f t="shared" si="38"/>
        <v>1.1723329425556761E-2</v>
      </c>
      <c r="BG46" s="387">
        <f t="shared" si="39"/>
        <v>-1.3682998397579471E-3</v>
      </c>
      <c r="BI46" s="393">
        <v>1994</v>
      </c>
      <c r="BJ46" s="390">
        <f t="shared" si="11"/>
        <v>1.8448</v>
      </c>
      <c r="BK46" s="155">
        <f>'Preisindizes Gas 2023 Bas.''15'!P46</f>
        <v>1.8493999999999999</v>
      </c>
      <c r="BL46" s="384">
        <f t="shared" si="40"/>
        <v>1.0353425845620157E-2</v>
      </c>
      <c r="BM46" s="384">
        <f t="shared" si="41"/>
        <v>1.1679463609819418E-2</v>
      </c>
      <c r="BN46" s="427">
        <f t="shared" si="12"/>
        <v>-1.3260377641992616E-3</v>
      </c>
      <c r="BO46" s="450">
        <f t="shared" si="13"/>
        <v>-4.5999999999999375E-3</v>
      </c>
      <c r="BP46" s="387">
        <f t="shared" si="14"/>
        <v>-2.4872931761652506E-3</v>
      </c>
      <c r="BR46" s="393">
        <v>1994</v>
      </c>
      <c r="BS46" s="390">
        <f t="shared" si="42"/>
        <v>61</v>
      </c>
      <c r="BT46" s="155">
        <f>'Preisindizes Gas 2023 Bas.''15'!AC46</f>
        <v>75.5</v>
      </c>
      <c r="BU46" s="384">
        <f t="shared" si="43"/>
        <v>9.9337748344370258E-3</v>
      </c>
      <c r="BV46" s="384">
        <f t="shared" si="44"/>
        <v>1.2064343163538993E-2</v>
      </c>
      <c r="BW46" s="387">
        <f t="shared" si="55"/>
        <v>-2.1305683291019673E-3</v>
      </c>
      <c r="BY46" s="393">
        <v>1994</v>
      </c>
      <c r="BZ46" s="390">
        <f t="shared" si="15"/>
        <v>2.1131000000000002</v>
      </c>
      <c r="CA46" s="155">
        <f>'Preisindizes Gas 2023 Bas.''15'!AD46</f>
        <v>2.1429999999999998</v>
      </c>
      <c r="CB46" s="384">
        <f t="shared" si="45"/>
        <v>9.9380057735081184E-3</v>
      </c>
      <c r="CC46" s="384">
        <f t="shared" si="46"/>
        <v>1.2085860942603777E-2</v>
      </c>
      <c r="CD46" s="426">
        <f t="shared" si="16"/>
        <v>-2.1478551690956582E-3</v>
      </c>
      <c r="CE46" s="449">
        <f t="shared" si="17"/>
        <v>-2.9899999999999594E-2</v>
      </c>
      <c r="CF46" s="385">
        <f t="shared" si="18"/>
        <v>-1.395240317312163E-2</v>
      </c>
      <c r="CH46" s="393">
        <v>1994</v>
      </c>
      <c r="CI46" s="390">
        <f t="shared" si="19"/>
        <v>69.599999999999994</v>
      </c>
      <c r="CJ46" s="155">
        <f>'Preisindizes Gas 2023 Bas.''15'!AI46</f>
        <v>78.8</v>
      </c>
      <c r="CK46" s="384">
        <f t="shared" si="47"/>
        <v>2.8818443804032867E-3</v>
      </c>
      <c r="CL46" s="384">
        <f t="shared" si="48"/>
        <v>2.5445292620864812E-3</v>
      </c>
      <c r="CM46" s="387">
        <f t="shared" si="54"/>
        <v>3.373151183168055E-4</v>
      </c>
      <c r="CO46" s="393">
        <v>1994</v>
      </c>
      <c r="CP46" s="390">
        <f t="shared" si="20"/>
        <v>1.8735999999999999</v>
      </c>
      <c r="CQ46" s="155">
        <f>'Preisindizes Gas 2023 Bas.''15'!AJ46</f>
        <v>1.8895999999999999</v>
      </c>
      <c r="CR46" s="384">
        <f t="shared" si="50"/>
        <v>2.8821520068318396E-3</v>
      </c>
      <c r="CS46" s="384">
        <f t="shared" si="51"/>
        <v>2.5402201524131751E-3</v>
      </c>
      <c r="CT46" s="426">
        <f t="shared" si="21"/>
        <v>3.4193185441866447E-4</v>
      </c>
      <c r="CU46" s="449">
        <f t="shared" si="22"/>
        <v>-1.6000000000000014E-2</v>
      </c>
      <c r="CV46" s="385">
        <f t="shared" si="23"/>
        <v>-8.4674005080440651E-3</v>
      </c>
      <c r="CX46" s="233"/>
    </row>
    <row r="47" spans="2:102" x14ac:dyDescent="0.6">
      <c r="B47" s="183">
        <v>1993</v>
      </c>
      <c r="C47" s="154">
        <f>VLOOKUP(B47,'Basisreihen Destatis 2023 B.''21'!$B$7:$I$95,2,FALSE)</f>
        <v>57.1</v>
      </c>
      <c r="D47" s="155"/>
      <c r="E47" s="155">
        <f t="shared" si="0"/>
        <v>57.1</v>
      </c>
      <c r="F47" s="155"/>
      <c r="G47" s="156">
        <f t="shared" si="1"/>
        <v>57.1</v>
      </c>
      <c r="H47" s="157">
        <f t="shared" si="2"/>
        <v>2.2242000000000002</v>
      </c>
      <c r="J47" s="162">
        <v>1993</v>
      </c>
      <c r="K47" s="154">
        <f>VLOOKUP(J47,'Basisreihen Destatis 2023 B.''21'!$B$7:$I$95,3,FALSE)</f>
        <v>67.599999999999994</v>
      </c>
      <c r="L47" s="155"/>
      <c r="M47" s="155">
        <f t="shared" si="3"/>
        <v>67.599999999999994</v>
      </c>
      <c r="N47" s="155"/>
      <c r="O47" s="156">
        <f t="shared" si="4"/>
        <v>67.599999999999994</v>
      </c>
      <c r="P47" s="157">
        <f t="shared" si="5"/>
        <v>1.8638999999999999</v>
      </c>
      <c r="Q47" s="163"/>
      <c r="R47" s="162">
        <v>1993</v>
      </c>
      <c r="S47" s="159"/>
      <c r="T47" s="160">
        <f>VLOOKUP(R47,'Basisreihen Destatis 2023 B.''21'!$K$7:$R$91,3,FALSE)</f>
        <v>87.7</v>
      </c>
      <c r="U47" s="160">
        <f t="shared" si="52"/>
        <v>49.5</v>
      </c>
      <c r="V47" s="160"/>
      <c r="W47" s="160">
        <f t="shared" si="6"/>
        <v>49.5</v>
      </c>
      <c r="X47" s="160">
        <f>VLOOKUP(R47,'Basisreihen Destatis 2023 B.''21'!$B$7:$I$95,3,FALSE)</f>
        <v>67.599999999999994</v>
      </c>
      <c r="Y47" s="160"/>
      <c r="Z47" s="160">
        <f t="shared" si="7"/>
        <v>67.599999999999994</v>
      </c>
      <c r="AA47" s="160"/>
      <c r="AB47" s="160">
        <f t="shared" si="8"/>
        <v>67.599999999999994</v>
      </c>
      <c r="AC47" s="161">
        <f t="shared" si="9"/>
        <v>60.4</v>
      </c>
      <c r="AD47" s="157">
        <f t="shared" si="24"/>
        <v>2.1341000000000001</v>
      </c>
      <c r="AF47" s="162">
        <v>1993</v>
      </c>
      <c r="AG47" s="159">
        <f>VLOOKUP(AF47,'Basisreihen Destatis 2023 B.''21'!$B$7:$I$95,6,FALSE)</f>
        <v>69.400000000000006</v>
      </c>
      <c r="AH47" s="160"/>
      <c r="AI47" s="161">
        <f t="shared" si="10"/>
        <v>69.400000000000006</v>
      </c>
      <c r="AJ47" s="157">
        <f t="shared" si="25"/>
        <v>1.879</v>
      </c>
      <c r="AL47" s="396">
        <v>1993</v>
      </c>
      <c r="AM47" s="106">
        <f t="shared" si="26"/>
        <v>57.1</v>
      </c>
      <c r="AN47" s="107">
        <f>'Preisindizes Gas 2023 Bas.''15'!G47</f>
        <v>73.099999999999994</v>
      </c>
      <c r="AO47" s="359">
        <f t="shared" si="27"/>
        <v>3.4420289855072506E-2</v>
      </c>
      <c r="AP47" s="359">
        <f t="shared" si="28"/>
        <v>3.3946251768033786E-2</v>
      </c>
      <c r="AQ47" s="380">
        <f t="shared" si="29"/>
        <v>4.7403808703871952E-4</v>
      </c>
      <c r="AS47" s="393">
        <v>1993</v>
      </c>
      <c r="AT47" s="391">
        <f t="shared" si="30"/>
        <v>2.2242000000000002</v>
      </c>
      <c r="AU47" s="155">
        <f>'Preisindizes Gas 2023 Bas.''15'!H47</f>
        <v>2.2256999999999998</v>
      </c>
      <c r="AV47" s="384">
        <f t="shared" si="31"/>
        <v>3.4394388993795433E-2</v>
      </c>
      <c r="AW47" s="384">
        <f t="shared" si="32"/>
        <v>3.3966841892438371E-2</v>
      </c>
      <c r="AX47" s="427">
        <f t="shared" si="33"/>
        <v>4.2754710135706198E-4</v>
      </c>
      <c r="AY47" s="450">
        <f t="shared" si="34"/>
        <v>-1.4999999999996128E-3</v>
      </c>
      <c r="AZ47" s="387">
        <f t="shared" si="35"/>
        <v>-6.7394527564346163E-4</v>
      </c>
      <c r="BB47" s="393">
        <v>1993</v>
      </c>
      <c r="BC47" s="390">
        <f t="shared" si="36"/>
        <v>67.599999999999994</v>
      </c>
      <c r="BD47" s="155">
        <f>'Preisindizes Gas 2023 Bas.''15'!O47</f>
        <v>85.3</v>
      </c>
      <c r="BE47" s="384">
        <f t="shared" si="37"/>
        <v>2.8919330289193246E-2</v>
      </c>
      <c r="BF47" s="384">
        <f t="shared" si="38"/>
        <v>2.8950542822677727E-2</v>
      </c>
      <c r="BG47" s="387">
        <f t="shared" si="39"/>
        <v>-3.1212533484481497E-5</v>
      </c>
      <c r="BI47" s="393">
        <v>1993</v>
      </c>
      <c r="BJ47" s="390">
        <f t="shared" si="11"/>
        <v>1.8638999999999999</v>
      </c>
      <c r="BK47" s="155">
        <f>'Preisindizes Gas 2023 Bas.''15'!P47</f>
        <v>1.871</v>
      </c>
      <c r="BL47" s="384">
        <f t="shared" si="40"/>
        <v>2.8917860400236028E-2</v>
      </c>
      <c r="BM47" s="384">
        <f t="shared" si="41"/>
        <v>2.8968466060929954E-2</v>
      </c>
      <c r="BN47" s="427">
        <f t="shared" si="12"/>
        <v>-5.0605660693925358E-5</v>
      </c>
      <c r="BO47" s="450">
        <f t="shared" si="13"/>
        <v>-7.1000000000001062E-3</v>
      </c>
      <c r="BP47" s="387">
        <f t="shared" si="14"/>
        <v>-3.7947621592732128E-3</v>
      </c>
      <c r="BR47" s="393">
        <v>1993</v>
      </c>
      <c r="BS47" s="390">
        <f t="shared" si="42"/>
        <v>60.4</v>
      </c>
      <c r="BT47" s="155">
        <f>'Preisindizes Gas 2023 Bas.''15'!AC47</f>
        <v>74.599999999999994</v>
      </c>
      <c r="BU47" s="384">
        <f t="shared" si="43"/>
        <v>-1.4681892332789492E-2</v>
      </c>
      <c r="BV47" s="384">
        <f t="shared" si="44"/>
        <v>-1.4531043593130843E-2</v>
      </c>
      <c r="BW47" s="387">
        <f t="shared" si="55"/>
        <v>-1.5084873965864887E-4</v>
      </c>
      <c r="BY47" s="393">
        <v>1993</v>
      </c>
      <c r="BZ47" s="390">
        <f t="shared" si="15"/>
        <v>2.1341000000000001</v>
      </c>
      <c r="CA47" s="155">
        <f>'Preisindizes Gas 2023 Bas.''15'!AD47</f>
        <v>2.1688999999999998</v>
      </c>
      <c r="CB47" s="384">
        <f t="shared" si="45"/>
        <v>-1.4666604189119692E-2</v>
      </c>
      <c r="CC47" s="384">
        <f t="shared" si="46"/>
        <v>-1.4523491170639447E-2</v>
      </c>
      <c r="CD47" s="426">
        <f t="shared" si="16"/>
        <v>-1.4311301848024538E-4</v>
      </c>
      <c r="CE47" s="449">
        <f t="shared" si="17"/>
        <v>-3.479999999999972E-2</v>
      </c>
      <c r="CF47" s="385">
        <f t="shared" si="18"/>
        <v>-1.6044999769468271E-2</v>
      </c>
      <c r="CH47" s="393">
        <v>1993</v>
      </c>
      <c r="CI47" s="390">
        <f t="shared" si="19"/>
        <v>69.400000000000006</v>
      </c>
      <c r="CJ47" s="155">
        <f>'Preisindizes Gas 2023 Bas.''15'!AI47</f>
        <v>78.599999999999994</v>
      </c>
      <c r="CK47" s="384">
        <f t="shared" si="47"/>
        <v>0</v>
      </c>
      <c r="CL47" s="384">
        <f t="shared" si="48"/>
        <v>1.2738853503184711E-3</v>
      </c>
      <c r="CM47" s="387">
        <f t="shared" si="54"/>
        <v>-1.2738853503184711E-3</v>
      </c>
      <c r="CO47" s="393">
        <v>1993</v>
      </c>
      <c r="CP47" s="390">
        <f t="shared" si="20"/>
        <v>1.879</v>
      </c>
      <c r="CQ47" s="155">
        <f>'Preisindizes Gas 2023 Bas.''15'!AJ47</f>
        <v>1.8944000000000001</v>
      </c>
      <c r="CR47" s="384">
        <f t="shared" si="50"/>
        <v>0</v>
      </c>
      <c r="CS47" s="384">
        <f t="shared" si="51"/>
        <v>1.2668918918918859E-3</v>
      </c>
      <c r="CT47" s="426">
        <f t="shared" si="21"/>
        <v>-1.2668918918918859E-3</v>
      </c>
      <c r="CU47" s="449">
        <f t="shared" si="22"/>
        <v>-1.540000000000008E-2</v>
      </c>
      <c r="CV47" s="385">
        <f t="shared" si="23"/>
        <v>-8.129222972973027E-3</v>
      </c>
      <c r="CX47" s="233"/>
    </row>
    <row r="48" spans="2:102" x14ac:dyDescent="0.6">
      <c r="B48" s="183">
        <v>1992</v>
      </c>
      <c r="C48" s="154">
        <f>VLOOKUP(B48,'Basisreihen Destatis 2023 B.''21'!$B$7:$I$95,2,FALSE)</f>
        <v>55.2</v>
      </c>
      <c r="D48" s="155"/>
      <c r="E48" s="155">
        <f t="shared" si="0"/>
        <v>55.2</v>
      </c>
      <c r="F48" s="155"/>
      <c r="G48" s="156">
        <f t="shared" si="1"/>
        <v>55.2</v>
      </c>
      <c r="H48" s="157">
        <f t="shared" si="2"/>
        <v>2.3007</v>
      </c>
      <c r="J48" s="162">
        <v>1992</v>
      </c>
      <c r="K48" s="154">
        <f>VLOOKUP(J48,'Basisreihen Destatis 2023 B.''21'!$B$7:$I$95,3,FALSE)</f>
        <v>65.7</v>
      </c>
      <c r="L48" s="155"/>
      <c r="M48" s="155">
        <f t="shared" si="3"/>
        <v>65.7</v>
      </c>
      <c r="N48" s="155"/>
      <c r="O48" s="156">
        <f t="shared" si="4"/>
        <v>65.7</v>
      </c>
      <c r="P48" s="157">
        <f t="shared" si="5"/>
        <v>1.9177999999999999</v>
      </c>
      <c r="Q48" s="163"/>
      <c r="R48" s="162">
        <v>1992</v>
      </c>
      <c r="S48" s="159"/>
      <c r="T48" s="160">
        <f>VLOOKUP(R48,'Basisreihen Destatis 2023 B.''21'!$K$7:$R$91,3,FALSE)</f>
        <v>97.2</v>
      </c>
      <c r="U48" s="160">
        <f t="shared" si="52"/>
        <v>54.8</v>
      </c>
      <c r="V48" s="160"/>
      <c r="W48" s="160">
        <f t="shared" si="6"/>
        <v>54.8</v>
      </c>
      <c r="X48" s="160">
        <f>VLOOKUP(R48,'Basisreihen Destatis 2023 B.''21'!$B$7:$I$95,3,FALSE)</f>
        <v>65.7</v>
      </c>
      <c r="Y48" s="160"/>
      <c r="Z48" s="160">
        <f t="shared" si="7"/>
        <v>65.7</v>
      </c>
      <c r="AA48" s="160"/>
      <c r="AB48" s="160">
        <f t="shared" si="8"/>
        <v>65.7</v>
      </c>
      <c r="AC48" s="161">
        <f t="shared" si="9"/>
        <v>61.3</v>
      </c>
      <c r="AD48" s="157">
        <f t="shared" si="24"/>
        <v>2.1027999999999998</v>
      </c>
      <c r="AF48" s="162">
        <v>1992</v>
      </c>
      <c r="AG48" s="159">
        <f>VLOOKUP(AF48,'Basisreihen Destatis 2023 B.''21'!$B$7:$I$95,6,FALSE)</f>
        <v>69.400000000000006</v>
      </c>
      <c r="AH48" s="160"/>
      <c r="AI48" s="161">
        <f t="shared" si="10"/>
        <v>69.400000000000006</v>
      </c>
      <c r="AJ48" s="157">
        <f t="shared" si="25"/>
        <v>1.879</v>
      </c>
      <c r="AL48" s="397">
        <v>1992</v>
      </c>
      <c r="AM48" s="106">
        <f t="shared" si="26"/>
        <v>55.2</v>
      </c>
      <c r="AN48" s="107">
        <f>'Preisindizes Gas 2023 Bas.''15'!G48</f>
        <v>70.7</v>
      </c>
      <c r="AO48" s="359">
        <f t="shared" si="27"/>
        <v>6.1538461538461542E-2</v>
      </c>
      <c r="AP48" s="359">
        <f t="shared" si="28"/>
        <v>6.315789473684208E-2</v>
      </c>
      <c r="AQ48" s="380">
        <f t="shared" si="29"/>
        <v>-1.6194331983805377E-3</v>
      </c>
      <c r="AS48" s="393">
        <v>1992</v>
      </c>
      <c r="AT48" s="391">
        <f t="shared" si="30"/>
        <v>2.3007</v>
      </c>
      <c r="AU48" s="155">
        <f>'Preisindizes Gas 2023 Bas.''15'!H48</f>
        <v>2.3012999999999999</v>
      </c>
      <c r="AV48" s="384">
        <f t="shared" si="31"/>
        <v>6.154648585213196E-2</v>
      </c>
      <c r="AW48" s="384">
        <f t="shared" si="32"/>
        <v>6.3138226219962679E-2</v>
      </c>
      <c r="AX48" s="427">
        <f t="shared" si="33"/>
        <v>-1.5917403678307185E-3</v>
      </c>
      <c r="AY48" s="450">
        <f t="shared" si="34"/>
        <v>-5.9999999999993392E-4</v>
      </c>
      <c r="AZ48" s="387">
        <f t="shared" si="35"/>
        <v>-2.6072220049533357E-4</v>
      </c>
      <c r="BB48" s="393">
        <v>1992</v>
      </c>
      <c r="BC48" s="390">
        <f t="shared" si="36"/>
        <v>65.7</v>
      </c>
      <c r="BD48" s="155">
        <f>'Preisindizes Gas 2023 Bas.''15'!O48</f>
        <v>82.9</v>
      </c>
      <c r="BE48" s="384">
        <f t="shared" si="37"/>
        <v>6.4829821717990344E-2</v>
      </c>
      <c r="BF48" s="384">
        <f t="shared" si="38"/>
        <v>6.4184852374839618E-2</v>
      </c>
      <c r="BG48" s="387">
        <f t="shared" si="39"/>
        <v>6.4496934315072529E-4</v>
      </c>
      <c r="BI48" s="393">
        <v>1992</v>
      </c>
      <c r="BJ48" s="390">
        <f t="shared" si="11"/>
        <v>1.9177999999999999</v>
      </c>
      <c r="BK48" s="155">
        <f>'Preisindizes Gas 2023 Bas.''15'!P48</f>
        <v>1.9252</v>
      </c>
      <c r="BL48" s="384">
        <f t="shared" si="40"/>
        <v>6.4813849202211005E-2</v>
      </c>
      <c r="BM48" s="384">
        <f t="shared" si="41"/>
        <v>6.4201121961354524E-2</v>
      </c>
      <c r="BN48" s="427">
        <f t="shared" si="12"/>
        <v>6.12727240856481E-4</v>
      </c>
      <c r="BO48" s="450">
        <f t="shared" si="13"/>
        <v>-7.4000000000000732E-3</v>
      </c>
      <c r="BP48" s="387">
        <f t="shared" si="14"/>
        <v>-3.8437564928319734E-3</v>
      </c>
      <c r="BR48" s="393">
        <v>1992</v>
      </c>
      <c r="BS48" s="390">
        <f t="shared" si="42"/>
        <v>61.3</v>
      </c>
      <c r="BT48" s="155">
        <f>'Preisindizes Gas 2023 Bas.''15'!AC48</f>
        <v>75.7</v>
      </c>
      <c r="BU48" s="384">
        <f t="shared" si="43"/>
        <v>3.8983050847457568E-2</v>
      </c>
      <c r="BV48" s="384">
        <f t="shared" si="44"/>
        <v>4.126547455295726E-2</v>
      </c>
      <c r="BW48" s="387">
        <f t="shared" si="55"/>
        <v>-2.2824237054996921E-3</v>
      </c>
      <c r="BY48" s="393">
        <v>1992</v>
      </c>
      <c r="BZ48" s="390">
        <f t="shared" si="15"/>
        <v>2.1027999999999998</v>
      </c>
      <c r="CA48" s="155">
        <f>'Preisindizes Gas 2023 Bas.''15'!AD48</f>
        <v>2.1374</v>
      </c>
      <c r="CB48" s="384">
        <f t="shared" si="45"/>
        <v>3.8948069241012018E-2</v>
      </c>
      <c r="CC48" s="384">
        <f t="shared" si="46"/>
        <v>4.12650884251895E-2</v>
      </c>
      <c r="CD48" s="426">
        <f t="shared" si="16"/>
        <v>-2.3170191841774823E-3</v>
      </c>
      <c r="CE48" s="449">
        <f t="shared" si="17"/>
        <v>-3.4600000000000186E-2</v>
      </c>
      <c r="CF48" s="385">
        <f t="shared" si="18"/>
        <v>-1.6187891831196843E-2</v>
      </c>
      <c r="CH48" s="393">
        <v>1992</v>
      </c>
      <c r="CI48" s="390">
        <f t="shared" si="19"/>
        <v>69.400000000000006</v>
      </c>
      <c r="CJ48" s="155">
        <f>'Preisindizes Gas 2023 Bas.''15'!AI48</f>
        <v>78.5</v>
      </c>
      <c r="CK48" s="384">
        <f t="shared" si="47"/>
        <v>1.4619883040935644E-2</v>
      </c>
      <c r="CL48" s="384">
        <f t="shared" si="48"/>
        <v>1.4211886304909438E-2</v>
      </c>
      <c r="CM48" s="387">
        <f t="shared" si="54"/>
        <v>4.0799673602620601E-4</v>
      </c>
      <c r="CO48" s="393">
        <v>1992</v>
      </c>
      <c r="CP48" s="390">
        <f t="shared" si="20"/>
        <v>1.879</v>
      </c>
      <c r="CQ48" s="155">
        <f>'Preisindizes Gas 2023 Bas.''15'!AJ48</f>
        <v>1.8968</v>
      </c>
      <c r="CR48" s="384">
        <f t="shared" si="50"/>
        <v>1.4582224587546655E-2</v>
      </c>
      <c r="CS48" s="384">
        <f t="shared" si="51"/>
        <v>1.4234500210881462E-2</v>
      </c>
      <c r="CT48" s="426">
        <f t="shared" si="21"/>
        <v>3.4772437666519274E-4</v>
      </c>
      <c r="CU48" s="449">
        <f t="shared" si="22"/>
        <v>-1.7800000000000038E-2</v>
      </c>
      <c r="CV48" s="385">
        <f t="shared" si="23"/>
        <v>-9.3842260649514841E-3</v>
      </c>
      <c r="CX48" s="233"/>
    </row>
    <row r="49" spans="2:102" x14ac:dyDescent="0.6">
      <c r="B49" s="183">
        <v>1991</v>
      </c>
      <c r="C49" s="154">
        <f>VLOOKUP(B49,'Basisreihen Destatis 2023 B.''21'!$B$7:$I$95,2,FALSE)</f>
        <v>52</v>
      </c>
      <c r="D49" s="155"/>
      <c r="E49" s="155">
        <f t="shared" si="0"/>
        <v>52</v>
      </c>
      <c r="F49" s="155"/>
      <c r="G49" s="156">
        <f t="shared" si="1"/>
        <v>52</v>
      </c>
      <c r="H49" s="157">
        <f t="shared" si="2"/>
        <v>2.4422999999999999</v>
      </c>
      <c r="J49" s="162">
        <v>1991</v>
      </c>
      <c r="K49" s="154">
        <f>VLOOKUP(J49,'Basisreihen Destatis 2023 B.''21'!$B$7:$I$95,3,FALSE)</f>
        <v>61.7</v>
      </c>
      <c r="L49" s="155"/>
      <c r="M49" s="155">
        <f t="shared" si="3"/>
        <v>61.7</v>
      </c>
      <c r="N49" s="155"/>
      <c r="O49" s="156">
        <f t="shared" si="4"/>
        <v>61.7</v>
      </c>
      <c r="P49" s="157">
        <f t="shared" si="5"/>
        <v>2.0421</v>
      </c>
      <c r="Q49" s="163"/>
      <c r="R49" s="162">
        <v>1991</v>
      </c>
      <c r="S49" s="159"/>
      <c r="T49" s="160">
        <f>VLOOKUP(R49,'Basisreihen Destatis 2023 B.''21'!$K$7:$R$91,3,FALSE)</f>
        <v>97.5</v>
      </c>
      <c r="U49" s="160">
        <f t="shared" si="52"/>
        <v>55</v>
      </c>
      <c r="V49" s="160"/>
      <c r="W49" s="160">
        <f t="shared" si="6"/>
        <v>55</v>
      </c>
      <c r="X49" s="160">
        <f>VLOOKUP(R49,'Basisreihen Destatis 2023 B.''21'!$B$7:$I$95,3,FALSE)</f>
        <v>61.7</v>
      </c>
      <c r="Y49" s="160"/>
      <c r="Z49" s="160">
        <f t="shared" si="7"/>
        <v>61.7</v>
      </c>
      <c r="AA49" s="160"/>
      <c r="AB49" s="160">
        <f t="shared" si="8"/>
        <v>61.7</v>
      </c>
      <c r="AC49" s="161">
        <f t="shared" si="9"/>
        <v>59</v>
      </c>
      <c r="AD49" s="157">
        <f t="shared" si="24"/>
        <v>2.1846999999999999</v>
      </c>
      <c r="AF49" s="162">
        <v>1991</v>
      </c>
      <c r="AG49" s="159">
        <f>VLOOKUP(AF49,'Basisreihen Destatis 2023 B.''21'!$B$7:$I$95,6,FALSE)</f>
        <v>68.400000000000006</v>
      </c>
      <c r="AH49" s="160"/>
      <c r="AI49" s="161">
        <f t="shared" si="10"/>
        <v>68.400000000000006</v>
      </c>
      <c r="AJ49" s="157">
        <f t="shared" si="25"/>
        <v>1.9064000000000001</v>
      </c>
      <c r="AL49" s="396">
        <v>1991</v>
      </c>
      <c r="AM49" s="106">
        <f t="shared" si="26"/>
        <v>52</v>
      </c>
      <c r="AN49" s="107">
        <f>'Preisindizes Gas 2023 Bas.''15'!G49</f>
        <v>66.5</v>
      </c>
      <c r="AO49" s="359">
        <f t="shared" si="27"/>
        <v>6.3394683026584797E-2</v>
      </c>
      <c r="AP49" s="359">
        <f t="shared" si="28"/>
        <v>6.0606060606060552E-2</v>
      </c>
      <c r="AQ49" s="380">
        <f t="shared" si="29"/>
        <v>2.7886224205242449E-3</v>
      </c>
      <c r="AS49" s="393">
        <v>1991</v>
      </c>
      <c r="AT49" s="391">
        <f t="shared" si="30"/>
        <v>2.4422999999999999</v>
      </c>
      <c r="AU49" s="155">
        <f>'Preisindizes Gas 2023 Bas.''15'!H49</f>
        <v>2.4466000000000001</v>
      </c>
      <c r="AV49" s="384">
        <f t="shared" si="31"/>
        <v>6.3382876796462373E-2</v>
      </c>
      <c r="AW49" s="384">
        <f t="shared" si="32"/>
        <v>6.0614730646611603E-2</v>
      </c>
      <c r="AX49" s="427">
        <f t="shared" si="33"/>
        <v>2.7681461498507698E-3</v>
      </c>
      <c r="AY49" s="450">
        <f t="shared" si="34"/>
        <v>-4.3000000000001926E-3</v>
      </c>
      <c r="AZ49" s="387">
        <f t="shared" si="35"/>
        <v>-1.7575410774136602E-3</v>
      </c>
      <c r="BB49" s="393">
        <v>1991</v>
      </c>
      <c r="BC49" s="390">
        <f t="shared" si="36"/>
        <v>61.7</v>
      </c>
      <c r="BD49" s="155">
        <f>'Preisindizes Gas 2023 Bas.''15'!O49</f>
        <v>77.900000000000006</v>
      </c>
      <c r="BE49" s="384">
        <f t="shared" si="37"/>
        <v>7.3043478260869543E-2</v>
      </c>
      <c r="BF49" s="384">
        <f t="shared" si="38"/>
        <v>7.3002754820936877E-2</v>
      </c>
      <c r="BG49" s="387">
        <f t="shared" si="39"/>
        <v>4.0723439932666139E-5</v>
      </c>
      <c r="BI49" s="393">
        <v>1991</v>
      </c>
      <c r="BJ49" s="390">
        <f t="shared" ref="BJ49:BJ80" si="56">P49</f>
        <v>2.0421</v>
      </c>
      <c r="BK49" s="155">
        <f>'Preisindizes Gas 2023 Bas.''15'!P49</f>
        <v>2.0488</v>
      </c>
      <c r="BL49" s="384">
        <f t="shared" si="40"/>
        <v>7.306204397434013E-2</v>
      </c>
      <c r="BM49" s="384">
        <f t="shared" si="41"/>
        <v>7.296954314720816E-2</v>
      </c>
      <c r="BN49" s="427">
        <f t="shared" si="12"/>
        <v>9.2500827131969388E-5</v>
      </c>
      <c r="BO49" s="450">
        <f t="shared" si="13"/>
        <v>-6.6999999999999282E-3</v>
      </c>
      <c r="BP49" s="387">
        <f t="shared" si="14"/>
        <v>-3.2702069504099152E-3</v>
      </c>
      <c r="BR49" s="393">
        <v>1991</v>
      </c>
      <c r="BS49" s="390">
        <f t="shared" si="42"/>
        <v>59</v>
      </c>
      <c r="BT49" s="155">
        <f>'Preisindizes Gas 2023 Bas.''15'!AC49</f>
        <v>72.7</v>
      </c>
      <c r="BU49" s="384">
        <f t="shared" si="43"/>
        <v>4.0564373897707284E-2</v>
      </c>
      <c r="BV49" s="384">
        <f t="shared" si="44"/>
        <v>4.1547277936962779E-2</v>
      </c>
      <c r="BW49" s="387">
        <f t="shared" si="55"/>
        <v>-9.8290403925549441E-4</v>
      </c>
      <c r="BY49" s="393">
        <v>1991</v>
      </c>
      <c r="BZ49" s="390">
        <f t="shared" ref="BZ49:BZ80" si="57">AD49</f>
        <v>2.1846999999999999</v>
      </c>
      <c r="CA49" s="155">
        <f>'Preisindizes Gas 2023 Bas.''15'!AD49</f>
        <v>2.2256</v>
      </c>
      <c r="CB49" s="384">
        <f t="shared" si="45"/>
        <v>4.0600540119924977E-2</v>
      </c>
      <c r="CC49" s="384">
        <f t="shared" si="46"/>
        <v>4.1561826024442805E-2</v>
      </c>
      <c r="CD49" s="426">
        <f t="shared" si="16"/>
        <v>-9.6128590451782792E-4</v>
      </c>
      <c r="CE49" s="449">
        <f t="shared" si="17"/>
        <v>-4.0900000000000158E-2</v>
      </c>
      <c r="CF49" s="385">
        <f t="shared" si="18"/>
        <v>-1.8377066858375368E-2</v>
      </c>
      <c r="CH49" s="393">
        <v>1991</v>
      </c>
      <c r="CI49" s="390">
        <f t="shared" ref="CI49:CI80" si="58">AI49</f>
        <v>68.400000000000006</v>
      </c>
      <c r="CJ49" s="155">
        <f>'Preisindizes Gas 2023 Bas.''15'!AI49</f>
        <v>77.400000000000006</v>
      </c>
      <c r="CK49" s="384">
        <f t="shared" si="47"/>
        <v>2.2421524663677195E-2</v>
      </c>
      <c r="CL49" s="384">
        <f t="shared" si="48"/>
        <v>2.1108179419525142E-2</v>
      </c>
      <c r="CM49" s="387">
        <f t="shared" si="54"/>
        <v>1.3133452441520532E-3</v>
      </c>
      <c r="CO49" s="393">
        <v>1991</v>
      </c>
      <c r="CP49" s="390">
        <f t="shared" ref="CP49:CP80" si="59">AJ49</f>
        <v>1.9064000000000001</v>
      </c>
      <c r="CQ49" s="155">
        <f>'Preisindizes Gas 2023 Bas.''15'!AJ49</f>
        <v>1.9238</v>
      </c>
      <c r="CR49" s="384">
        <f t="shared" si="50"/>
        <v>2.2450692404532013E-2</v>
      </c>
      <c r="CS49" s="384">
        <f t="shared" si="51"/>
        <v>2.1104064871608319E-2</v>
      </c>
      <c r="CT49" s="426">
        <f t="shared" si="21"/>
        <v>1.3466275329236943E-3</v>
      </c>
      <c r="CU49" s="449">
        <f t="shared" si="22"/>
        <v>-1.739999999999986E-2</v>
      </c>
      <c r="CV49" s="385">
        <f t="shared" si="23"/>
        <v>-9.044599230689232E-3</v>
      </c>
      <c r="CX49" s="233"/>
    </row>
    <row r="50" spans="2:102" x14ac:dyDescent="0.6">
      <c r="B50" s="183">
        <v>1990</v>
      </c>
      <c r="C50" s="154">
        <f>VLOOKUP(B50,'Basisreihen Destatis 2023 B.''21'!$B$7:$I$95,2,FALSE)</f>
        <v>48.9</v>
      </c>
      <c r="D50" s="155"/>
      <c r="E50" s="155">
        <f t="shared" si="0"/>
        <v>48.9</v>
      </c>
      <c r="F50" s="155"/>
      <c r="G50" s="156">
        <f t="shared" si="1"/>
        <v>48.9</v>
      </c>
      <c r="H50" s="157">
        <f t="shared" si="2"/>
        <v>2.5971000000000002</v>
      </c>
      <c r="J50" s="162">
        <v>1990</v>
      </c>
      <c r="K50" s="154">
        <f>VLOOKUP(J50,'Basisreihen Destatis 2023 B.''21'!$B$7:$I$95,3,FALSE)</f>
        <v>57.5</v>
      </c>
      <c r="L50" s="155"/>
      <c r="M50" s="155">
        <f t="shared" si="3"/>
        <v>57.5</v>
      </c>
      <c r="N50" s="155"/>
      <c r="O50" s="156">
        <f t="shared" si="4"/>
        <v>57.5</v>
      </c>
      <c r="P50" s="157">
        <f t="shared" si="5"/>
        <v>2.1913</v>
      </c>
      <c r="Q50" s="163"/>
      <c r="R50" s="162">
        <v>1990</v>
      </c>
      <c r="S50" s="159"/>
      <c r="T50" s="160">
        <f>VLOOKUP(R50,'Basisreihen Destatis 2023 B.''21'!$K$7:$R$91,3,FALSE)</f>
        <v>98.2</v>
      </c>
      <c r="U50" s="160">
        <f t="shared" si="52"/>
        <v>55.4</v>
      </c>
      <c r="V50" s="160"/>
      <c r="W50" s="160">
        <f t="shared" si="6"/>
        <v>55.4</v>
      </c>
      <c r="X50" s="160">
        <f>VLOOKUP(R50,'Basisreihen Destatis 2023 B.''21'!$B$7:$I$95,3,FALSE)</f>
        <v>57.5</v>
      </c>
      <c r="Y50" s="160"/>
      <c r="Z50" s="160">
        <f t="shared" si="7"/>
        <v>57.5</v>
      </c>
      <c r="AA50" s="160"/>
      <c r="AB50" s="160">
        <f t="shared" si="8"/>
        <v>57.5</v>
      </c>
      <c r="AC50" s="161">
        <f t="shared" si="9"/>
        <v>56.7</v>
      </c>
      <c r="AD50" s="157">
        <f t="shared" si="24"/>
        <v>2.2734000000000001</v>
      </c>
      <c r="AF50" s="162">
        <v>1990</v>
      </c>
      <c r="AG50" s="159">
        <f>VLOOKUP(AF50,'Basisreihen Destatis 2023 B.''21'!$B$7:$I$95,6,FALSE)</f>
        <v>66.900000000000006</v>
      </c>
      <c r="AH50" s="160"/>
      <c r="AI50" s="161">
        <f t="shared" si="10"/>
        <v>66.900000000000006</v>
      </c>
      <c r="AJ50" s="157">
        <f t="shared" si="25"/>
        <v>1.9492</v>
      </c>
      <c r="AL50" s="397">
        <v>1990</v>
      </c>
      <c r="AM50" s="106">
        <f t="shared" si="26"/>
        <v>48.9</v>
      </c>
      <c r="AN50" s="107">
        <f>'Preisindizes Gas 2023 Bas.''15'!G50</f>
        <v>62.7</v>
      </c>
      <c r="AO50" s="359">
        <f t="shared" si="27"/>
        <v>6.0737527114967493E-2</v>
      </c>
      <c r="AP50" s="359">
        <f t="shared" si="28"/>
        <v>6.0913705583756306E-2</v>
      </c>
      <c r="AQ50" s="380">
        <f t="shared" si="29"/>
        <v>-1.7617846878881238E-4</v>
      </c>
      <c r="AS50" s="393">
        <v>1990</v>
      </c>
      <c r="AT50" s="391">
        <f t="shared" si="30"/>
        <v>2.5971000000000002</v>
      </c>
      <c r="AU50" s="155">
        <f>'Preisindizes Gas 2023 Bas.''15'!H50</f>
        <v>2.5949</v>
      </c>
      <c r="AV50" s="384">
        <f t="shared" si="31"/>
        <v>6.0760078549150887E-2</v>
      </c>
      <c r="AW50" s="384">
        <f t="shared" si="32"/>
        <v>6.0927203360437776E-2</v>
      </c>
      <c r="AX50" s="427">
        <f t="shared" si="33"/>
        <v>-1.671248112868895E-4</v>
      </c>
      <c r="AY50" s="450">
        <f t="shared" si="34"/>
        <v>2.2000000000002018E-3</v>
      </c>
      <c r="AZ50" s="387">
        <f t="shared" si="35"/>
        <v>8.4781687155577323E-4</v>
      </c>
      <c r="BB50" s="393">
        <v>1990</v>
      </c>
      <c r="BC50" s="390">
        <f t="shared" si="36"/>
        <v>57.5</v>
      </c>
      <c r="BD50" s="155">
        <f>'Preisindizes Gas 2023 Bas.''15'!O50</f>
        <v>72.599999999999994</v>
      </c>
      <c r="BE50" s="384">
        <f t="shared" si="37"/>
        <v>6.877323420074366E-2</v>
      </c>
      <c r="BF50" s="384">
        <f t="shared" si="38"/>
        <v>6.7647058823529393E-2</v>
      </c>
      <c r="BG50" s="387">
        <f t="shared" si="39"/>
        <v>1.1261753772142669E-3</v>
      </c>
      <c r="BI50" s="393">
        <v>1990</v>
      </c>
      <c r="BJ50" s="390">
        <f t="shared" si="56"/>
        <v>2.1913</v>
      </c>
      <c r="BK50" s="155">
        <f>'Preisindizes Gas 2023 Bas.''15'!P50</f>
        <v>2.1983000000000001</v>
      </c>
      <c r="BL50" s="384">
        <f t="shared" si="40"/>
        <v>6.8771961849130703E-2</v>
      </c>
      <c r="BM50" s="384">
        <f t="shared" si="41"/>
        <v>6.7688668516580952E-2</v>
      </c>
      <c r="BN50" s="427">
        <f t="shared" si="12"/>
        <v>1.0832933325497507E-3</v>
      </c>
      <c r="BO50" s="450">
        <f t="shared" si="13"/>
        <v>-7.0000000000001172E-3</v>
      </c>
      <c r="BP50" s="387">
        <f t="shared" si="14"/>
        <v>-3.1842787608606926E-3</v>
      </c>
      <c r="BR50" s="393">
        <v>1990</v>
      </c>
      <c r="BS50" s="390">
        <f t="shared" si="42"/>
        <v>56.7</v>
      </c>
      <c r="BT50" s="155">
        <f>'Preisindizes Gas 2023 Bas.''15'!AC50</f>
        <v>69.8</v>
      </c>
      <c r="BU50" s="384">
        <f t="shared" si="43"/>
        <v>4.6125461254612476E-2</v>
      </c>
      <c r="BV50" s="384">
        <f t="shared" si="44"/>
        <v>4.6476761619190343E-2</v>
      </c>
      <c r="BW50" s="387">
        <f t="shared" si="55"/>
        <v>-3.5130036457786673E-4</v>
      </c>
      <c r="BY50" s="393">
        <v>1990</v>
      </c>
      <c r="BZ50" s="390">
        <f t="shared" si="57"/>
        <v>2.2734000000000001</v>
      </c>
      <c r="CA50" s="155">
        <f>'Preisindizes Gas 2023 Bas.''15'!AD50</f>
        <v>2.3180999999999998</v>
      </c>
      <c r="CB50" s="384">
        <f t="shared" si="45"/>
        <v>4.6098354886953352E-2</v>
      </c>
      <c r="CC50" s="384">
        <f t="shared" si="46"/>
        <v>4.6460463310469935E-2</v>
      </c>
      <c r="CD50" s="426">
        <f t="shared" si="16"/>
        <v>-3.6210842351658279E-4</v>
      </c>
      <c r="CE50" s="449">
        <f t="shared" si="17"/>
        <v>-4.469999999999974E-2</v>
      </c>
      <c r="CF50" s="385">
        <f t="shared" si="18"/>
        <v>-1.9283033518829984E-2</v>
      </c>
      <c r="CH50" s="393">
        <v>1990</v>
      </c>
      <c r="CI50" s="390">
        <f t="shared" si="58"/>
        <v>66.900000000000006</v>
      </c>
      <c r="CJ50" s="155">
        <f>'Preisindizes Gas 2023 Bas.''15'!AI50</f>
        <v>75.8</v>
      </c>
      <c r="CK50" s="384">
        <f t="shared" si="47"/>
        <v>1.5174506828528056E-2</v>
      </c>
      <c r="CL50" s="384">
        <f t="shared" si="48"/>
        <v>1.6085790884718509E-2</v>
      </c>
      <c r="CM50" s="387">
        <f t="shared" si="54"/>
        <v>-9.1128405619045338E-4</v>
      </c>
      <c r="CO50" s="393">
        <v>1990</v>
      </c>
      <c r="CP50" s="390">
        <f t="shared" si="59"/>
        <v>1.9492</v>
      </c>
      <c r="CQ50" s="155">
        <f>'Preisindizes Gas 2023 Bas.''15'!AJ50</f>
        <v>1.9643999999999999</v>
      </c>
      <c r="CR50" s="384">
        <f t="shared" si="50"/>
        <v>1.5185717217319761E-2</v>
      </c>
      <c r="CS50" s="384">
        <f t="shared" si="51"/>
        <v>1.6086336794950196E-2</v>
      </c>
      <c r="CT50" s="426">
        <f t="shared" si="21"/>
        <v>-9.0061957763043488E-4</v>
      </c>
      <c r="CU50" s="449">
        <f t="shared" si="22"/>
        <v>-1.519999999999988E-2</v>
      </c>
      <c r="CV50" s="385">
        <f t="shared" si="23"/>
        <v>-7.7377316228873783E-3</v>
      </c>
      <c r="CX50" s="233"/>
    </row>
    <row r="51" spans="2:102" x14ac:dyDescent="0.6">
      <c r="B51" s="183">
        <v>1989</v>
      </c>
      <c r="C51" s="154">
        <f>VLOOKUP(B51,'Basisreihen Destatis 2023 B.''21'!$B$7:$I$95,2,FALSE)</f>
        <v>46.1</v>
      </c>
      <c r="D51" s="155"/>
      <c r="E51" s="155">
        <f t="shared" si="0"/>
        <v>46.1</v>
      </c>
      <c r="F51" s="155"/>
      <c r="G51" s="156">
        <f t="shared" si="1"/>
        <v>46.1</v>
      </c>
      <c r="H51" s="157">
        <f t="shared" si="2"/>
        <v>2.7549000000000001</v>
      </c>
      <c r="J51" s="162">
        <v>1989</v>
      </c>
      <c r="K51" s="154">
        <f>VLOOKUP(J51,'Basisreihen Destatis 2023 B.''21'!$B$7:$I$95,3,FALSE)</f>
        <v>53.8</v>
      </c>
      <c r="L51" s="155"/>
      <c r="M51" s="155">
        <f t="shared" si="3"/>
        <v>53.8</v>
      </c>
      <c r="N51" s="155"/>
      <c r="O51" s="156">
        <f t="shared" si="4"/>
        <v>53.8</v>
      </c>
      <c r="P51" s="157">
        <f t="shared" si="5"/>
        <v>2.3420000000000001</v>
      </c>
      <c r="Q51" s="163"/>
      <c r="R51" s="162">
        <v>1989</v>
      </c>
      <c r="S51" s="159"/>
      <c r="T51" s="160">
        <f>VLOOKUP(R51,'Basisreihen Destatis 2023 B.''21'!$K$7:$R$91,3,FALSE)</f>
        <v>97.1</v>
      </c>
      <c r="U51" s="160">
        <f t="shared" si="52"/>
        <v>54.8</v>
      </c>
      <c r="V51" s="160"/>
      <c r="W51" s="160">
        <f t="shared" si="6"/>
        <v>54.8</v>
      </c>
      <c r="X51" s="160">
        <f>VLOOKUP(R51,'Basisreihen Destatis 2023 B.''21'!$B$7:$I$95,3,FALSE)</f>
        <v>53.8</v>
      </c>
      <c r="Y51" s="160"/>
      <c r="Z51" s="160">
        <f t="shared" si="7"/>
        <v>53.8</v>
      </c>
      <c r="AA51" s="160"/>
      <c r="AB51" s="160">
        <f t="shared" si="8"/>
        <v>53.8</v>
      </c>
      <c r="AC51" s="161">
        <f t="shared" si="9"/>
        <v>54.2</v>
      </c>
      <c r="AD51" s="157">
        <f t="shared" si="24"/>
        <v>2.3782000000000001</v>
      </c>
      <c r="AF51" s="162">
        <v>1989</v>
      </c>
      <c r="AG51" s="159">
        <f>VLOOKUP(AF51,'Basisreihen Destatis 2023 B.''21'!$B$7:$I$95,6,FALSE)</f>
        <v>65.900000000000006</v>
      </c>
      <c r="AH51" s="160"/>
      <c r="AI51" s="161">
        <f t="shared" si="10"/>
        <v>65.900000000000006</v>
      </c>
      <c r="AJ51" s="157">
        <f t="shared" si="25"/>
        <v>1.9787999999999999</v>
      </c>
      <c r="AL51" s="396">
        <v>1989</v>
      </c>
      <c r="AM51" s="106">
        <f t="shared" si="26"/>
        <v>46.1</v>
      </c>
      <c r="AN51" s="107">
        <f>'Preisindizes Gas 2023 Bas.''15'!G51</f>
        <v>59.1</v>
      </c>
      <c r="AO51" s="359">
        <f t="shared" si="27"/>
        <v>3.3632286995515681E-2</v>
      </c>
      <c r="AP51" s="359">
        <f t="shared" si="28"/>
        <v>3.5026269702276736E-2</v>
      </c>
      <c r="AQ51" s="380">
        <f t="shared" si="29"/>
        <v>-1.3939827067610544E-3</v>
      </c>
      <c r="AS51" s="393">
        <v>1989</v>
      </c>
      <c r="AT51" s="391">
        <f t="shared" si="30"/>
        <v>2.7549000000000001</v>
      </c>
      <c r="AU51" s="155">
        <f>'Preisindizes Gas 2023 Bas.''15'!H51</f>
        <v>2.7530000000000001</v>
      </c>
      <c r="AV51" s="384">
        <f t="shared" si="31"/>
        <v>3.361283531162651E-2</v>
      </c>
      <c r="AW51" s="384">
        <f t="shared" si="32"/>
        <v>3.5016345804576909E-2</v>
      </c>
      <c r="AX51" s="427">
        <f t="shared" si="33"/>
        <v>-1.4035104929503994E-3</v>
      </c>
      <c r="AY51" s="450">
        <f t="shared" si="34"/>
        <v>1.9000000000000128E-3</v>
      </c>
      <c r="AZ51" s="387">
        <f t="shared" si="35"/>
        <v>6.9015619324375166E-4</v>
      </c>
      <c r="BB51" s="393">
        <v>1989</v>
      </c>
      <c r="BC51" s="390">
        <f t="shared" si="36"/>
        <v>53.8</v>
      </c>
      <c r="BD51" s="155">
        <f>'Preisindizes Gas 2023 Bas.''15'!O51</f>
        <v>68</v>
      </c>
      <c r="BE51" s="384">
        <f t="shared" si="37"/>
        <v>2.8680688336520044E-2</v>
      </c>
      <c r="BF51" s="384">
        <f t="shared" si="38"/>
        <v>3.0303030303030276E-2</v>
      </c>
      <c r="BG51" s="387">
        <f t="shared" si="39"/>
        <v>-1.6223419665102323E-3</v>
      </c>
      <c r="BI51" s="393">
        <v>1989</v>
      </c>
      <c r="BJ51" s="390">
        <f t="shared" si="56"/>
        <v>2.3420000000000001</v>
      </c>
      <c r="BK51" s="155">
        <f>'Preisindizes Gas 2023 Bas.''15'!P51</f>
        <v>2.3471000000000002</v>
      </c>
      <c r="BL51" s="384">
        <f t="shared" si="40"/>
        <v>2.869342442356948E-2</v>
      </c>
      <c r="BM51" s="384">
        <f t="shared" si="41"/>
        <v>3.0292701631800867E-2</v>
      </c>
      <c r="BN51" s="427">
        <f t="shared" si="12"/>
        <v>-1.5992772082313866E-3</v>
      </c>
      <c r="BO51" s="450">
        <f t="shared" si="13"/>
        <v>-5.1000000000001044E-3</v>
      </c>
      <c r="BP51" s="387">
        <f t="shared" si="14"/>
        <v>-2.1728942098760973E-3</v>
      </c>
      <c r="BR51" s="393">
        <v>1989</v>
      </c>
      <c r="BS51" s="390">
        <f t="shared" si="42"/>
        <v>54.2</v>
      </c>
      <c r="BT51" s="155">
        <f>'Preisindizes Gas 2023 Bas.''15'!AC51</f>
        <v>66.7</v>
      </c>
      <c r="BU51" s="384">
        <f t="shared" si="43"/>
        <v>3.6328871892925552E-2</v>
      </c>
      <c r="BV51" s="384">
        <f t="shared" si="44"/>
        <v>3.7325038880248851E-2</v>
      </c>
      <c r="BW51" s="387">
        <f t="shared" si="55"/>
        <v>-9.9616698732329922E-4</v>
      </c>
      <c r="BY51" s="393">
        <v>1989</v>
      </c>
      <c r="BZ51" s="390">
        <f t="shared" si="57"/>
        <v>2.3782000000000001</v>
      </c>
      <c r="CA51" s="155">
        <f>'Preisindizes Gas 2023 Bas.''15'!AD51</f>
        <v>2.4258000000000002</v>
      </c>
      <c r="CB51" s="384">
        <f t="shared" si="45"/>
        <v>3.6329997477083431E-2</v>
      </c>
      <c r="CC51" s="384">
        <f t="shared" si="46"/>
        <v>3.730728007255335E-2</v>
      </c>
      <c r="CD51" s="426">
        <f t="shared" si="16"/>
        <v>-9.7728259546991936E-4</v>
      </c>
      <c r="CE51" s="449">
        <f t="shared" si="17"/>
        <v>-4.7600000000000087E-2</v>
      </c>
      <c r="CF51" s="385">
        <f t="shared" si="18"/>
        <v>-1.9622392612746342E-2</v>
      </c>
      <c r="CH51" s="393">
        <v>1989</v>
      </c>
      <c r="CI51" s="390">
        <f t="shared" si="58"/>
        <v>65.900000000000006</v>
      </c>
      <c r="CJ51" s="155">
        <f>'Preisindizes Gas 2023 Bas.''15'!AI51</f>
        <v>74.599999999999994</v>
      </c>
      <c r="CK51" s="384">
        <f t="shared" si="47"/>
        <v>2.6479750778816147E-2</v>
      </c>
      <c r="CL51" s="384">
        <f t="shared" si="48"/>
        <v>2.6134800550206227E-2</v>
      </c>
      <c r="CM51" s="387">
        <f t="shared" si="54"/>
        <v>3.4495022860991931E-4</v>
      </c>
      <c r="CO51" s="393">
        <v>1989</v>
      </c>
      <c r="CP51" s="390">
        <f t="shared" si="59"/>
        <v>1.9787999999999999</v>
      </c>
      <c r="CQ51" s="155">
        <f>'Preisindizes Gas 2023 Bas.''15'!AJ51</f>
        <v>1.996</v>
      </c>
      <c r="CR51" s="384">
        <f t="shared" si="50"/>
        <v>2.6480695370932006E-2</v>
      </c>
      <c r="CS51" s="384">
        <f t="shared" si="51"/>
        <v>2.6102204408817498E-2</v>
      </c>
      <c r="CT51" s="426">
        <f t="shared" si="21"/>
        <v>3.7849096211450828E-4</v>
      </c>
      <c r="CU51" s="449">
        <f t="shared" si="22"/>
        <v>-1.7200000000000104E-2</v>
      </c>
      <c r="CV51" s="385">
        <f t="shared" si="23"/>
        <v>-8.6172344689379177E-3</v>
      </c>
      <c r="CX51" s="233"/>
    </row>
    <row r="52" spans="2:102" x14ac:dyDescent="0.6">
      <c r="B52" s="183">
        <v>1988</v>
      </c>
      <c r="C52" s="154">
        <f>VLOOKUP(B52,'Basisreihen Destatis 2023 B.''21'!$B$7:$I$95,2,FALSE)</f>
        <v>44.6</v>
      </c>
      <c r="D52" s="155"/>
      <c r="E52" s="155">
        <f t="shared" si="0"/>
        <v>44.6</v>
      </c>
      <c r="F52" s="155"/>
      <c r="G52" s="156">
        <f t="shared" si="1"/>
        <v>44.6</v>
      </c>
      <c r="H52" s="157">
        <f t="shared" si="2"/>
        <v>2.8475000000000001</v>
      </c>
      <c r="J52" s="162">
        <v>1988</v>
      </c>
      <c r="K52" s="154">
        <f>VLOOKUP(J52,'Basisreihen Destatis 2023 B.''21'!$B$7:$I$95,3,FALSE)</f>
        <v>52.3</v>
      </c>
      <c r="L52" s="155"/>
      <c r="M52" s="155">
        <f t="shared" si="3"/>
        <v>52.3</v>
      </c>
      <c r="N52" s="155"/>
      <c r="O52" s="156">
        <f t="shared" si="4"/>
        <v>52.3</v>
      </c>
      <c r="P52" s="157">
        <f t="shared" si="5"/>
        <v>2.4091999999999998</v>
      </c>
      <c r="Q52" s="163"/>
      <c r="R52" s="162">
        <v>1988</v>
      </c>
      <c r="S52" s="159"/>
      <c r="T52" s="160">
        <f>VLOOKUP(R52,'Basisreihen Destatis 2023 B.''21'!$K$7:$R$91,3,FALSE)</f>
        <v>92.7</v>
      </c>
      <c r="U52" s="160">
        <f t="shared" si="52"/>
        <v>52.3</v>
      </c>
      <c r="V52" s="160"/>
      <c r="W52" s="160">
        <f t="shared" si="6"/>
        <v>52.3</v>
      </c>
      <c r="X52" s="160">
        <f>VLOOKUP(R52,'Basisreihen Destatis 2023 B.''21'!$B$7:$I$95,3,FALSE)</f>
        <v>52.3</v>
      </c>
      <c r="Y52" s="160"/>
      <c r="Z52" s="160">
        <f t="shared" si="7"/>
        <v>52.3</v>
      </c>
      <c r="AA52" s="160"/>
      <c r="AB52" s="160">
        <f t="shared" si="8"/>
        <v>52.3</v>
      </c>
      <c r="AC52" s="161">
        <f t="shared" si="9"/>
        <v>52.3</v>
      </c>
      <c r="AD52" s="157">
        <f t="shared" si="24"/>
        <v>2.4645999999999999</v>
      </c>
      <c r="AF52" s="162">
        <v>1988</v>
      </c>
      <c r="AG52" s="159">
        <f>VLOOKUP(AF52,'Basisreihen Destatis 2023 B.''21'!$B$7:$I$95,6,FALSE)</f>
        <v>64.2</v>
      </c>
      <c r="AH52" s="160"/>
      <c r="AI52" s="161">
        <f t="shared" si="10"/>
        <v>64.2</v>
      </c>
      <c r="AJ52" s="157">
        <f t="shared" si="25"/>
        <v>2.0312000000000001</v>
      </c>
      <c r="AL52" s="397">
        <v>1988</v>
      </c>
      <c r="AM52" s="106">
        <f t="shared" si="26"/>
        <v>44.6</v>
      </c>
      <c r="AN52" s="107">
        <f>'Preisindizes Gas 2023 Bas.''15'!G52</f>
        <v>57.1</v>
      </c>
      <c r="AO52" s="359">
        <f t="shared" si="27"/>
        <v>2.2935779816513735E-2</v>
      </c>
      <c r="AP52" s="359">
        <f t="shared" si="28"/>
        <v>2.3297491039426577E-2</v>
      </c>
      <c r="AQ52" s="380">
        <f t="shared" si="29"/>
        <v>-3.6171122291284163E-4</v>
      </c>
      <c r="AS52" s="393">
        <v>1988</v>
      </c>
      <c r="AT52" s="391">
        <f t="shared" si="30"/>
        <v>2.8475000000000001</v>
      </c>
      <c r="AU52" s="155">
        <f>'Preisindizes Gas 2023 Bas.''15'!H52</f>
        <v>2.8494000000000002</v>
      </c>
      <c r="AV52" s="384">
        <f t="shared" si="31"/>
        <v>2.293239683933268E-2</v>
      </c>
      <c r="AW52" s="384">
        <f t="shared" si="32"/>
        <v>2.3303151540675193E-2</v>
      </c>
      <c r="AX52" s="427">
        <f t="shared" si="33"/>
        <v>-3.7075470134251276E-4</v>
      </c>
      <c r="AY52" s="450">
        <f t="shared" si="34"/>
        <v>-1.9000000000000128E-3</v>
      </c>
      <c r="AZ52" s="387">
        <f t="shared" si="35"/>
        <v>-6.668070470976506E-4</v>
      </c>
      <c r="BB52" s="393">
        <v>1988</v>
      </c>
      <c r="BC52" s="390">
        <f t="shared" si="36"/>
        <v>52.3</v>
      </c>
      <c r="BD52" s="155">
        <f>'Preisindizes Gas 2023 Bas.''15'!O52</f>
        <v>66</v>
      </c>
      <c r="BE52" s="384">
        <f t="shared" si="37"/>
        <v>1.5533980582524309E-2</v>
      </c>
      <c r="BF52" s="384">
        <f t="shared" si="38"/>
        <v>1.3824884792626779E-2</v>
      </c>
      <c r="BG52" s="387">
        <f t="shared" si="39"/>
        <v>1.7090957898975301E-3</v>
      </c>
      <c r="BI52" s="393">
        <v>1988</v>
      </c>
      <c r="BJ52" s="390">
        <f t="shared" si="56"/>
        <v>2.4091999999999998</v>
      </c>
      <c r="BK52" s="155">
        <f>'Preisindizes Gas 2023 Bas.''15'!P52</f>
        <v>2.4182000000000001</v>
      </c>
      <c r="BL52" s="384">
        <f t="shared" si="40"/>
        <v>1.5523825336211328E-2</v>
      </c>
      <c r="BM52" s="384">
        <f t="shared" si="41"/>
        <v>1.3811926226118487E-2</v>
      </c>
      <c r="BN52" s="427">
        <f t="shared" si="12"/>
        <v>1.7118991100928405E-3</v>
      </c>
      <c r="BO52" s="450">
        <f t="shared" si="13"/>
        <v>-9.0000000000003411E-3</v>
      </c>
      <c r="BP52" s="387">
        <f t="shared" si="14"/>
        <v>-3.7217765279962123E-3</v>
      </c>
      <c r="BR52" s="393">
        <v>1988</v>
      </c>
      <c r="BS52" s="390">
        <f t="shared" si="42"/>
        <v>52.3</v>
      </c>
      <c r="BT52" s="155">
        <f>'Preisindizes Gas 2023 Bas.''15'!AC52</f>
        <v>64.3</v>
      </c>
      <c r="BU52" s="384">
        <f t="shared" si="43"/>
        <v>1.5533980582524309E-2</v>
      </c>
      <c r="BV52" s="384">
        <f t="shared" si="44"/>
        <v>1.4195583596214423E-2</v>
      </c>
      <c r="BW52" s="387">
        <f t="shared" si="55"/>
        <v>1.3383969863098866E-3</v>
      </c>
      <c r="BY52" s="393">
        <v>1988</v>
      </c>
      <c r="BZ52" s="390">
        <f t="shared" si="57"/>
        <v>2.4645999999999999</v>
      </c>
      <c r="CA52" s="155">
        <f>'Preisindizes Gas 2023 Bas.''15'!AD52</f>
        <v>2.5163000000000002</v>
      </c>
      <c r="CB52" s="384">
        <f t="shared" si="45"/>
        <v>1.554004706646106E-2</v>
      </c>
      <c r="CC52" s="384">
        <f t="shared" si="46"/>
        <v>1.4227238405595255E-2</v>
      </c>
      <c r="CD52" s="426">
        <f t="shared" si="16"/>
        <v>1.3128086608658052E-3</v>
      </c>
      <c r="CE52" s="449">
        <f t="shared" si="17"/>
        <v>-5.1700000000000301E-2</v>
      </c>
      <c r="CF52" s="385">
        <f t="shared" si="18"/>
        <v>-2.0546039820371287E-2</v>
      </c>
      <c r="CH52" s="393">
        <v>1988</v>
      </c>
      <c r="CI52" s="390">
        <f t="shared" si="58"/>
        <v>64.2</v>
      </c>
      <c r="CJ52" s="155">
        <f>'Preisindizes Gas 2023 Bas.''15'!AI52</f>
        <v>72.7</v>
      </c>
      <c r="CK52" s="384">
        <f t="shared" si="47"/>
        <v>1.4218009478673022E-2</v>
      </c>
      <c r="CL52" s="384">
        <f t="shared" si="48"/>
        <v>1.5363128491620248E-2</v>
      </c>
      <c r="CM52" s="387">
        <f t="shared" si="54"/>
        <v>-1.1451190129472266E-3</v>
      </c>
      <c r="CO52" s="393">
        <v>1988</v>
      </c>
      <c r="CP52" s="390">
        <f t="shared" si="59"/>
        <v>2.0312000000000001</v>
      </c>
      <c r="CQ52" s="155">
        <f>'Preisindizes Gas 2023 Bas.''15'!AJ52</f>
        <v>2.0480999999999998</v>
      </c>
      <c r="CR52" s="384">
        <f t="shared" si="50"/>
        <v>1.4178810555336652E-2</v>
      </c>
      <c r="CS52" s="384">
        <f t="shared" si="51"/>
        <v>1.5380108393145075E-2</v>
      </c>
      <c r="CT52" s="426">
        <f t="shared" si="21"/>
        <v>-1.2012978378084238E-3</v>
      </c>
      <c r="CU52" s="449">
        <f t="shared" si="22"/>
        <v>-1.6899999999999693E-2</v>
      </c>
      <c r="CV52" s="385">
        <f t="shared" si="23"/>
        <v>-8.2515502172744171E-3</v>
      </c>
      <c r="CX52" s="233"/>
    </row>
    <row r="53" spans="2:102" x14ac:dyDescent="0.6">
      <c r="B53" s="183">
        <v>1987</v>
      </c>
      <c r="C53" s="154">
        <f>VLOOKUP(B53,'Basisreihen Destatis 2023 B.''21'!$B$7:$I$95,2,FALSE)</f>
        <v>43.6</v>
      </c>
      <c r="D53" s="155"/>
      <c r="E53" s="155">
        <f t="shared" si="0"/>
        <v>43.6</v>
      </c>
      <c r="F53" s="155"/>
      <c r="G53" s="156">
        <f t="shared" si="1"/>
        <v>43.6</v>
      </c>
      <c r="H53" s="157">
        <f t="shared" si="2"/>
        <v>2.9127999999999998</v>
      </c>
      <c r="J53" s="162">
        <v>1987</v>
      </c>
      <c r="K53" s="154">
        <f>VLOOKUP(J53,'Basisreihen Destatis 2023 B.''21'!$B$7:$I$95,3,FALSE)</f>
        <v>51.5</v>
      </c>
      <c r="L53" s="155"/>
      <c r="M53" s="155">
        <f t="shared" si="3"/>
        <v>51.5</v>
      </c>
      <c r="N53" s="155"/>
      <c r="O53" s="156">
        <f t="shared" si="4"/>
        <v>51.5</v>
      </c>
      <c r="P53" s="157">
        <f t="shared" si="5"/>
        <v>2.4466000000000001</v>
      </c>
      <c r="Q53" s="163"/>
      <c r="R53" s="162">
        <v>1987</v>
      </c>
      <c r="S53" s="159"/>
      <c r="T53" s="160">
        <f>VLOOKUP(R53,'Basisreihen Destatis 2023 B.''21'!$K$7:$R$91,3,FALSE)</f>
        <v>91.2</v>
      </c>
      <c r="U53" s="160">
        <f t="shared" si="52"/>
        <v>51.4</v>
      </c>
      <c r="V53" s="160"/>
      <c r="W53" s="160">
        <f t="shared" si="6"/>
        <v>51.4</v>
      </c>
      <c r="X53" s="160">
        <f>VLOOKUP(R53,'Basisreihen Destatis 2023 B.''21'!$B$7:$I$95,3,FALSE)</f>
        <v>51.5</v>
      </c>
      <c r="Y53" s="160"/>
      <c r="Z53" s="160">
        <f t="shared" si="7"/>
        <v>51.5</v>
      </c>
      <c r="AA53" s="160"/>
      <c r="AB53" s="160">
        <f t="shared" si="8"/>
        <v>51.5</v>
      </c>
      <c r="AC53" s="161">
        <f t="shared" si="9"/>
        <v>51.5</v>
      </c>
      <c r="AD53" s="157">
        <f t="shared" si="24"/>
        <v>2.5028999999999999</v>
      </c>
      <c r="AF53" s="162">
        <v>1987</v>
      </c>
      <c r="AG53" s="159">
        <f>VLOOKUP(AF53,'Basisreihen Destatis 2023 B.''21'!$B$7:$I$95,6,FALSE)</f>
        <v>63.3</v>
      </c>
      <c r="AH53" s="160"/>
      <c r="AI53" s="161">
        <f t="shared" si="10"/>
        <v>63.3</v>
      </c>
      <c r="AJ53" s="157">
        <f t="shared" si="25"/>
        <v>2.06</v>
      </c>
      <c r="AL53" s="396">
        <v>1987</v>
      </c>
      <c r="AM53" s="106">
        <f t="shared" si="26"/>
        <v>43.6</v>
      </c>
      <c r="AN53" s="107">
        <f>'Preisindizes Gas 2023 Bas.''15'!G53</f>
        <v>55.8</v>
      </c>
      <c r="AO53" s="359">
        <f t="shared" si="27"/>
        <v>2.3474178403755763E-2</v>
      </c>
      <c r="AP53" s="359">
        <f t="shared" si="28"/>
        <v>2.19780219780219E-2</v>
      </c>
      <c r="AQ53" s="380">
        <f t="shared" si="29"/>
        <v>1.4961564257338633E-3</v>
      </c>
      <c r="AS53" s="393">
        <v>1987</v>
      </c>
      <c r="AT53" s="391">
        <f t="shared" si="30"/>
        <v>2.9127999999999998</v>
      </c>
      <c r="AU53" s="155">
        <f>'Preisindizes Gas 2023 Bas.''15'!H53</f>
        <v>2.9157999999999999</v>
      </c>
      <c r="AV53" s="384">
        <f t="shared" si="31"/>
        <v>2.3482559736336173E-2</v>
      </c>
      <c r="AW53" s="384">
        <f t="shared" si="32"/>
        <v>2.1983675149187309E-2</v>
      </c>
      <c r="AX53" s="427">
        <f t="shared" si="33"/>
        <v>1.4988845871488632E-3</v>
      </c>
      <c r="AY53" s="450">
        <f t="shared" si="34"/>
        <v>-3.0000000000001137E-3</v>
      </c>
      <c r="AZ53" s="387">
        <f t="shared" si="35"/>
        <v>-1.0288771520681195E-3</v>
      </c>
      <c r="BB53" s="393">
        <v>1987</v>
      </c>
      <c r="BC53" s="390">
        <f t="shared" si="36"/>
        <v>51.5</v>
      </c>
      <c r="BD53" s="155">
        <f>'Preisindizes Gas 2023 Bas.''15'!O53</f>
        <v>65.099999999999994</v>
      </c>
      <c r="BE53" s="384">
        <f t="shared" si="37"/>
        <v>1.7786561264822032E-2</v>
      </c>
      <c r="BF53" s="384">
        <f t="shared" si="38"/>
        <v>1.8779342723004522E-2</v>
      </c>
      <c r="BG53" s="387">
        <f t="shared" si="39"/>
        <v>-9.9278145818249008E-4</v>
      </c>
      <c r="BI53" s="393">
        <v>1987</v>
      </c>
      <c r="BJ53" s="390">
        <f t="shared" si="56"/>
        <v>2.4466000000000001</v>
      </c>
      <c r="BK53" s="155">
        <f>'Preisindizes Gas 2023 Bas.''15'!P53</f>
        <v>2.4516</v>
      </c>
      <c r="BL53" s="384">
        <f t="shared" si="40"/>
        <v>1.7779776015695248E-2</v>
      </c>
      <c r="BM53" s="384">
        <f t="shared" si="41"/>
        <v>1.8804046337085989E-2</v>
      </c>
      <c r="BN53" s="427">
        <f t="shared" si="12"/>
        <v>-1.0242703213907411E-3</v>
      </c>
      <c r="BO53" s="450">
        <f t="shared" si="13"/>
        <v>-4.9999999999998934E-3</v>
      </c>
      <c r="BP53" s="387">
        <f t="shared" si="14"/>
        <v>-2.0394844183390104E-3</v>
      </c>
      <c r="BR53" s="393">
        <v>1987</v>
      </c>
      <c r="BS53" s="390">
        <f t="shared" si="42"/>
        <v>51.5</v>
      </c>
      <c r="BT53" s="155">
        <f>'Preisindizes Gas 2023 Bas.''15'!AC53</f>
        <v>63.4</v>
      </c>
      <c r="BU53" s="384">
        <f t="shared" si="43"/>
        <v>-9.6153846153845812E-3</v>
      </c>
      <c r="BV53" s="384">
        <f t="shared" si="44"/>
        <v>-7.8247261345852914E-3</v>
      </c>
      <c r="BW53" s="387">
        <f t="shared" si="55"/>
        <v>-1.7906584807992898E-3</v>
      </c>
      <c r="BY53" s="393">
        <v>1987</v>
      </c>
      <c r="BZ53" s="390">
        <f t="shared" si="57"/>
        <v>2.5028999999999999</v>
      </c>
      <c r="CA53" s="155">
        <f>'Preisindizes Gas 2023 Bas.''15'!AD53</f>
        <v>2.5520999999999998</v>
      </c>
      <c r="CB53" s="384">
        <f t="shared" si="45"/>
        <v>-9.6288305565542798E-3</v>
      </c>
      <c r="CC53" s="384">
        <f t="shared" si="46"/>
        <v>-7.8366835155362358E-3</v>
      </c>
      <c r="CD53" s="426">
        <f t="shared" si="16"/>
        <v>-1.792147041018044E-3</v>
      </c>
      <c r="CE53" s="449">
        <f t="shared" si="17"/>
        <v>-4.919999999999991E-2</v>
      </c>
      <c r="CF53" s="385">
        <f t="shared" si="18"/>
        <v>-1.9278241448219102E-2</v>
      </c>
      <c r="CH53" s="393">
        <v>1987</v>
      </c>
      <c r="CI53" s="390">
        <f t="shared" si="58"/>
        <v>63.3</v>
      </c>
      <c r="CJ53" s="155">
        <f>'Preisindizes Gas 2023 Bas.''15'!AI53</f>
        <v>71.599999999999994</v>
      </c>
      <c r="CK53" s="384">
        <f t="shared" si="47"/>
        <v>-2.314814814814814E-2</v>
      </c>
      <c r="CL53" s="384">
        <f t="shared" si="48"/>
        <v>-2.3192360163710846E-2</v>
      </c>
      <c r="CM53" s="387">
        <f t="shared" si="54"/>
        <v>4.4212015562705709E-5</v>
      </c>
      <c r="CO53" s="393">
        <v>1987</v>
      </c>
      <c r="CP53" s="390">
        <f t="shared" si="59"/>
        <v>2.06</v>
      </c>
      <c r="CQ53" s="155">
        <f>'Preisindizes Gas 2023 Bas.''15'!AJ53</f>
        <v>2.0796000000000001</v>
      </c>
      <c r="CR53" s="384">
        <f t="shared" si="50"/>
        <v>-2.3155339805825181E-2</v>
      </c>
      <c r="CS53" s="384">
        <f t="shared" si="51"/>
        <v>-2.3177534141180955E-2</v>
      </c>
      <c r="CT53" s="426">
        <f t="shared" si="21"/>
        <v>2.2194335355774086E-5</v>
      </c>
      <c r="CU53" s="449">
        <f t="shared" si="22"/>
        <v>-1.9600000000000062E-2</v>
      </c>
      <c r="CV53" s="385">
        <f t="shared" si="23"/>
        <v>-9.4248894018080787E-3</v>
      </c>
      <c r="CX53" s="233"/>
    </row>
    <row r="54" spans="2:102" x14ac:dyDescent="0.6">
      <c r="B54" s="183">
        <v>1986</v>
      </c>
      <c r="C54" s="154">
        <f>VLOOKUP(B54,'Basisreihen Destatis 2023 B.''21'!$B$7:$I$95,2,FALSE)</f>
        <v>42.6</v>
      </c>
      <c r="D54" s="155"/>
      <c r="E54" s="155">
        <f t="shared" si="0"/>
        <v>42.6</v>
      </c>
      <c r="F54" s="155"/>
      <c r="G54" s="156">
        <f t="shared" si="1"/>
        <v>42.6</v>
      </c>
      <c r="H54" s="157">
        <f t="shared" si="2"/>
        <v>2.9811999999999999</v>
      </c>
      <c r="J54" s="162">
        <v>1986</v>
      </c>
      <c r="K54" s="154">
        <f>VLOOKUP(J54,'Basisreihen Destatis 2023 B.''21'!$B$7:$I$95,3,FALSE)</f>
        <v>50.6</v>
      </c>
      <c r="L54" s="155"/>
      <c r="M54" s="155">
        <f t="shared" si="3"/>
        <v>50.6</v>
      </c>
      <c r="N54" s="155"/>
      <c r="O54" s="156">
        <f t="shared" si="4"/>
        <v>50.6</v>
      </c>
      <c r="P54" s="157">
        <f t="shared" si="5"/>
        <v>2.4901</v>
      </c>
      <c r="Q54" s="163"/>
      <c r="R54" s="162">
        <v>1986</v>
      </c>
      <c r="S54" s="159"/>
      <c r="T54" s="160">
        <f>VLOOKUP(R54,'Basisreihen Destatis 2023 B.''21'!$K$7:$R$91,3,FALSE)</f>
        <v>95.9</v>
      </c>
      <c r="U54" s="160">
        <f t="shared" si="52"/>
        <v>54.1</v>
      </c>
      <c r="V54" s="160"/>
      <c r="W54" s="160">
        <f t="shared" si="6"/>
        <v>54.1</v>
      </c>
      <c r="X54" s="160">
        <f>VLOOKUP(R54,'Basisreihen Destatis 2023 B.''21'!$B$7:$I$95,3,FALSE)</f>
        <v>50.6</v>
      </c>
      <c r="Y54" s="160"/>
      <c r="Z54" s="160">
        <f t="shared" si="7"/>
        <v>50.6</v>
      </c>
      <c r="AA54" s="160"/>
      <c r="AB54" s="160">
        <f t="shared" si="8"/>
        <v>50.6</v>
      </c>
      <c r="AC54" s="161">
        <f t="shared" si="9"/>
        <v>52</v>
      </c>
      <c r="AD54" s="157">
        <f t="shared" si="24"/>
        <v>2.4788000000000001</v>
      </c>
      <c r="AF54" s="162">
        <v>1986</v>
      </c>
      <c r="AG54" s="159">
        <f>VLOOKUP(AF54,'Basisreihen Destatis 2023 B.''21'!$B$7:$I$95,6,FALSE)</f>
        <v>64.8</v>
      </c>
      <c r="AH54" s="160"/>
      <c r="AI54" s="161">
        <f t="shared" si="10"/>
        <v>64.8</v>
      </c>
      <c r="AJ54" s="157">
        <f t="shared" si="25"/>
        <v>2.0123000000000002</v>
      </c>
      <c r="AL54" s="397">
        <v>1986</v>
      </c>
      <c r="AM54" s="106">
        <f t="shared" si="26"/>
        <v>42.6</v>
      </c>
      <c r="AN54" s="107">
        <f>'Preisindizes Gas 2023 Bas.''15'!G54</f>
        <v>54.6</v>
      </c>
      <c r="AO54" s="359">
        <f t="shared" si="27"/>
        <v>1.9138755980861344E-2</v>
      </c>
      <c r="AP54" s="359">
        <f t="shared" si="28"/>
        <v>2.0560747663551426E-2</v>
      </c>
      <c r="AQ54" s="380">
        <f t="shared" si="29"/>
        <v>-1.4219916826900825E-3</v>
      </c>
      <c r="AS54" s="393">
        <v>1986</v>
      </c>
      <c r="AT54" s="391">
        <f t="shared" si="30"/>
        <v>2.9811999999999999</v>
      </c>
      <c r="AU54" s="155">
        <f>'Preisindizes Gas 2023 Bas.''15'!H54</f>
        <v>2.9799000000000002</v>
      </c>
      <c r="AV54" s="384">
        <f t="shared" si="31"/>
        <v>1.9153361062659302E-2</v>
      </c>
      <c r="AW54" s="384">
        <f t="shared" si="32"/>
        <v>2.0537601932950844E-2</v>
      </c>
      <c r="AX54" s="427">
        <f t="shared" si="33"/>
        <v>-1.3842408702915421E-3</v>
      </c>
      <c r="AY54" s="450">
        <f t="shared" si="34"/>
        <v>1.2999999999996348E-3</v>
      </c>
      <c r="AZ54" s="387">
        <f t="shared" si="35"/>
        <v>4.3625625020959902E-4</v>
      </c>
      <c r="BB54" s="393">
        <v>1986</v>
      </c>
      <c r="BC54" s="390">
        <f t="shared" si="36"/>
        <v>50.6</v>
      </c>
      <c r="BD54" s="155">
        <f>'Preisindizes Gas 2023 Bas.''15'!O54</f>
        <v>63.9</v>
      </c>
      <c r="BE54" s="384">
        <f t="shared" si="37"/>
        <v>2.2222222222222143E-2</v>
      </c>
      <c r="BF54" s="384">
        <f t="shared" si="38"/>
        <v>2.2399999999999975E-2</v>
      </c>
      <c r="BG54" s="387">
        <f t="shared" si="39"/>
        <v>-1.7777777777783221E-4</v>
      </c>
      <c r="BI54" s="393">
        <v>1986</v>
      </c>
      <c r="BJ54" s="390">
        <f t="shared" si="56"/>
        <v>2.4901</v>
      </c>
      <c r="BK54" s="155">
        <f>'Preisindizes Gas 2023 Bas.''15'!P54</f>
        <v>2.4977</v>
      </c>
      <c r="BL54" s="384">
        <f t="shared" si="40"/>
        <v>2.2248102485844079E-2</v>
      </c>
      <c r="BM54" s="384">
        <f t="shared" si="41"/>
        <v>2.2380590142931478E-2</v>
      </c>
      <c r="BN54" s="427">
        <f t="shared" si="12"/>
        <v>-1.3248765708739896E-4</v>
      </c>
      <c r="BO54" s="450">
        <f t="shared" si="13"/>
        <v>-7.6000000000000512E-3</v>
      </c>
      <c r="BP54" s="387">
        <f t="shared" si="14"/>
        <v>-3.0427993754253979E-3</v>
      </c>
      <c r="BR54" s="393">
        <v>1986</v>
      </c>
      <c r="BS54" s="390">
        <f t="shared" si="42"/>
        <v>52</v>
      </c>
      <c r="BT54" s="155">
        <f>'Preisindizes Gas 2023 Bas.''15'!AC54</f>
        <v>63.9</v>
      </c>
      <c r="BU54" s="384">
        <f t="shared" si="43"/>
        <v>2.16110019646365E-2</v>
      </c>
      <c r="BV54" s="384">
        <f t="shared" si="44"/>
        <v>2.0766773162939289E-2</v>
      </c>
      <c r="BW54" s="387">
        <f t="shared" si="55"/>
        <v>8.4422880169721104E-4</v>
      </c>
      <c r="BY54" s="393">
        <v>1986</v>
      </c>
      <c r="BZ54" s="390">
        <f t="shared" si="57"/>
        <v>2.4788000000000001</v>
      </c>
      <c r="CA54" s="155">
        <f>'Preisindizes Gas 2023 Bas.''15'!AD54</f>
        <v>2.5320999999999998</v>
      </c>
      <c r="CB54" s="384">
        <f t="shared" si="45"/>
        <v>2.1623366144908784E-2</v>
      </c>
      <c r="CC54" s="384">
        <f t="shared" si="46"/>
        <v>2.0773271197820131E-2</v>
      </c>
      <c r="CD54" s="426">
        <f t="shared" si="16"/>
        <v>8.5009494708865319E-4</v>
      </c>
      <c r="CE54" s="449">
        <f t="shared" si="17"/>
        <v>-5.3299999999999681E-2</v>
      </c>
      <c r="CF54" s="385">
        <f t="shared" si="18"/>
        <v>-2.1049721574977198E-2</v>
      </c>
      <c r="CH54" s="393">
        <v>1986</v>
      </c>
      <c r="CI54" s="390">
        <f t="shared" si="58"/>
        <v>64.8</v>
      </c>
      <c r="CJ54" s="155">
        <f>'Preisindizes Gas 2023 Bas.''15'!AI54</f>
        <v>73.3</v>
      </c>
      <c r="CK54" s="384">
        <f t="shared" si="47"/>
        <v>-7.6569678407351072E-3</v>
      </c>
      <c r="CL54" s="384">
        <f t="shared" si="48"/>
        <v>-8.1190798376185036E-3</v>
      </c>
      <c r="CM54" s="387">
        <f t="shared" si="54"/>
        <v>4.6211199688339644E-4</v>
      </c>
      <c r="CO54" s="393">
        <v>1986</v>
      </c>
      <c r="CP54" s="390">
        <f t="shared" si="59"/>
        <v>2.0123000000000002</v>
      </c>
      <c r="CQ54" s="155">
        <f>'Preisindizes Gas 2023 Bas.''15'!AJ54</f>
        <v>2.0314000000000001</v>
      </c>
      <c r="CR54" s="384">
        <f t="shared" si="50"/>
        <v>-7.6529344531135468E-3</v>
      </c>
      <c r="CS54" s="384">
        <f t="shared" si="51"/>
        <v>-8.1224771093827419E-3</v>
      </c>
      <c r="CT54" s="426">
        <f t="shared" si="21"/>
        <v>4.6954265626919511E-4</v>
      </c>
      <c r="CU54" s="449">
        <f t="shared" si="22"/>
        <v>-1.9099999999999895E-2</v>
      </c>
      <c r="CV54" s="385">
        <f t="shared" si="23"/>
        <v>-9.4023825932854077E-3</v>
      </c>
      <c r="CX54" s="233"/>
    </row>
    <row r="55" spans="2:102" x14ac:dyDescent="0.6">
      <c r="B55" s="183">
        <v>1985</v>
      </c>
      <c r="C55" s="154">
        <f>VLOOKUP(B55,'Basisreihen Destatis 2023 B.''21'!$B$7:$I$95,2,FALSE)</f>
        <v>41.8</v>
      </c>
      <c r="D55" s="155"/>
      <c r="E55" s="155">
        <f t="shared" si="0"/>
        <v>41.8</v>
      </c>
      <c r="F55" s="155"/>
      <c r="G55" s="156">
        <f t="shared" si="1"/>
        <v>41.8</v>
      </c>
      <c r="H55" s="157">
        <f t="shared" si="2"/>
        <v>3.0383</v>
      </c>
      <c r="J55" s="162">
        <v>1985</v>
      </c>
      <c r="K55" s="154">
        <f>VLOOKUP(J55,'Basisreihen Destatis 2023 B.''21'!$B$7:$I$95,3,FALSE)</f>
        <v>49.5</v>
      </c>
      <c r="L55" s="155"/>
      <c r="M55" s="155">
        <f t="shared" si="3"/>
        <v>49.5</v>
      </c>
      <c r="N55" s="155"/>
      <c r="O55" s="156">
        <f t="shared" si="4"/>
        <v>49.5</v>
      </c>
      <c r="P55" s="157">
        <f t="shared" si="5"/>
        <v>2.5455000000000001</v>
      </c>
      <c r="Q55" s="163"/>
      <c r="R55" s="162">
        <v>1985</v>
      </c>
      <c r="S55" s="159"/>
      <c r="T55" s="160">
        <f>VLOOKUP(R55,'Basisreihen Destatis 2023 B.''21'!$K$7:$R$91,3,FALSE)</f>
        <v>94.1</v>
      </c>
      <c r="U55" s="160">
        <f t="shared" si="52"/>
        <v>53.1</v>
      </c>
      <c r="V55" s="160"/>
      <c r="W55" s="160">
        <f t="shared" si="6"/>
        <v>53.1</v>
      </c>
      <c r="X55" s="160">
        <f>VLOOKUP(R55,'Basisreihen Destatis 2023 B.''21'!$B$7:$I$95,3,FALSE)</f>
        <v>49.5</v>
      </c>
      <c r="Y55" s="160"/>
      <c r="Z55" s="160">
        <f t="shared" si="7"/>
        <v>49.5</v>
      </c>
      <c r="AA55" s="160"/>
      <c r="AB55" s="160">
        <f t="shared" si="8"/>
        <v>49.5</v>
      </c>
      <c r="AC55" s="161">
        <f t="shared" si="9"/>
        <v>50.9</v>
      </c>
      <c r="AD55" s="157">
        <f t="shared" si="24"/>
        <v>2.5324</v>
      </c>
      <c r="AF55" s="162">
        <v>1985</v>
      </c>
      <c r="AG55" s="159">
        <f>VLOOKUP(AF55,'Basisreihen Destatis 2023 B.''21'!$B$7:$I$95,6,FALSE)</f>
        <v>65.3</v>
      </c>
      <c r="AH55" s="160"/>
      <c r="AI55" s="161">
        <f t="shared" si="10"/>
        <v>65.3</v>
      </c>
      <c r="AJ55" s="157">
        <f t="shared" si="25"/>
        <v>1.9968999999999999</v>
      </c>
      <c r="AL55" s="396">
        <v>1985</v>
      </c>
      <c r="AM55" s="106">
        <f t="shared" si="26"/>
        <v>41.8</v>
      </c>
      <c r="AN55" s="107">
        <f>'Preisindizes Gas 2023 Bas.''15'!G55</f>
        <v>53.5</v>
      </c>
      <c r="AO55" s="359">
        <f t="shared" si="27"/>
        <v>7.2289156626506035E-3</v>
      </c>
      <c r="AP55" s="359">
        <f t="shared" si="28"/>
        <v>5.639097744360777E-3</v>
      </c>
      <c r="AQ55" s="380">
        <f t="shared" si="29"/>
        <v>1.5898179182898264E-3</v>
      </c>
      <c r="AS55" s="393">
        <v>1985</v>
      </c>
      <c r="AT55" s="391">
        <f t="shared" si="30"/>
        <v>3.0383</v>
      </c>
      <c r="AU55" s="155">
        <f>'Preisindizes Gas 2023 Bas.''15'!H55</f>
        <v>3.0411000000000001</v>
      </c>
      <c r="AV55" s="384">
        <f t="shared" si="31"/>
        <v>7.2079781456735326E-3</v>
      </c>
      <c r="AW55" s="384">
        <f t="shared" si="32"/>
        <v>5.6558482128177268E-3</v>
      </c>
      <c r="AX55" s="427">
        <f t="shared" si="33"/>
        <v>1.5521299328558058E-3</v>
      </c>
      <c r="AY55" s="450">
        <f t="shared" si="34"/>
        <v>-2.8000000000001357E-3</v>
      </c>
      <c r="AZ55" s="387">
        <f t="shared" si="35"/>
        <v>-9.2071947650529395E-4</v>
      </c>
      <c r="BB55" s="393">
        <v>1985</v>
      </c>
      <c r="BC55" s="390">
        <f t="shared" si="36"/>
        <v>49.5</v>
      </c>
      <c r="BD55" s="155">
        <f>'Preisindizes Gas 2023 Bas.''15'!O55</f>
        <v>62.5</v>
      </c>
      <c r="BE55" s="384">
        <f t="shared" si="37"/>
        <v>2.0242914979757831E-3</v>
      </c>
      <c r="BF55" s="384">
        <f t="shared" si="38"/>
        <v>1.6025641025640969E-3</v>
      </c>
      <c r="BG55" s="387">
        <f t="shared" si="39"/>
        <v>4.2172739541168625E-4</v>
      </c>
      <c r="BI55" s="393">
        <v>1985</v>
      </c>
      <c r="BJ55" s="390">
        <f t="shared" si="56"/>
        <v>2.5455000000000001</v>
      </c>
      <c r="BK55" s="155">
        <f>'Preisindizes Gas 2023 Bas.''15'!P55</f>
        <v>2.5535999999999999</v>
      </c>
      <c r="BL55" s="384">
        <f t="shared" si="40"/>
        <v>2.0035356511491909E-3</v>
      </c>
      <c r="BM55" s="384">
        <f t="shared" si="41"/>
        <v>1.6055764411029294E-3</v>
      </c>
      <c r="BN55" s="427">
        <f t="shared" si="12"/>
        <v>3.9795921004626145E-4</v>
      </c>
      <c r="BO55" s="450">
        <f t="shared" si="13"/>
        <v>-8.099999999999774E-3</v>
      </c>
      <c r="BP55" s="387">
        <f t="shared" si="14"/>
        <v>-3.1719924812029232E-3</v>
      </c>
      <c r="BR55" s="393">
        <v>1985</v>
      </c>
      <c r="BS55" s="390">
        <f t="shared" si="42"/>
        <v>50.9</v>
      </c>
      <c r="BT55" s="155">
        <f>'Preisindizes Gas 2023 Bas.''15'!AC55</f>
        <v>62.6</v>
      </c>
      <c r="BU55" s="384">
        <f t="shared" si="43"/>
        <v>2.8282828282828243E-2</v>
      </c>
      <c r="BV55" s="384">
        <f t="shared" si="44"/>
        <v>2.791461412151075E-2</v>
      </c>
      <c r="BW55" s="387">
        <f t="shared" si="55"/>
        <v>3.6821416131749274E-4</v>
      </c>
      <c r="BY55" s="393">
        <v>1985</v>
      </c>
      <c r="BZ55" s="390">
        <f t="shared" si="57"/>
        <v>2.5324</v>
      </c>
      <c r="CA55" s="155">
        <f>'Preisindizes Gas 2023 Bas.''15'!AD55</f>
        <v>2.5847000000000002</v>
      </c>
      <c r="CB55" s="384">
        <f t="shared" si="45"/>
        <v>2.8273574474806606E-2</v>
      </c>
      <c r="CC55" s="384">
        <f t="shared" si="46"/>
        <v>2.7894920106782184E-2</v>
      </c>
      <c r="CD55" s="426">
        <f t="shared" si="16"/>
        <v>3.7865436802442254E-4</v>
      </c>
      <c r="CE55" s="449">
        <f t="shared" si="17"/>
        <v>-5.2300000000000235E-2</v>
      </c>
      <c r="CF55" s="385">
        <f t="shared" si="18"/>
        <v>-2.0234456610051521E-2</v>
      </c>
      <c r="CH55" s="393">
        <v>1985</v>
      </c>
      <c r="CI55" s="390">
        <f t="shared" si="58"/>
        <v>65.3</v>
      </c>
      <c r="CJ55" s="155">
        <f>'Preisindizes Gas 2023 Bas.''15'!AI55</f>
        <v>73.900000000000006</v>
      </c>
      <c r="CK55" s="384">
        <f t="shared" si="47"/>
        <v>2.1909233176838683E-2</v>
      </c>
      <c r="CL55" s="384">
        <f t="shared" si="48"/>
        <v>2.2130013831258788E-2</v>
      </c>
      <c r="CM55" s="387">
        <f t="shared" si="54"/>
        <v>-2.2078065442010519E-4</v>
      </c>
      <c r="CO55" s="393">
        <v>1985</v>
      </c>
      <c r="CP55" s="390">
        <f t="shared" si="59"/>
        <v>1.9968999999999999</v>
      </c>
      <c r="CQ55" s="155">
        <f>'Preisindizes Gas 2023 Bas.''15'!AJ55</f>
        <v>2.0148999999999999</v>
      </c>
      <c r="CR55" s="384">
        <f t="shared" si="50"/>
        <v>2.1933997696429675E-2</v>
      </c>
      <c r="CS55" s="384">
        <f t="shared" si="51"/>
        <v>2.2135093553030005E-2</v>
      </c>
      <c r="CT55" s="426">
        <f t="shared" si="21"/>
        <v>-2.0109585660033069E-4</v>
      </c>
      <c r="CU55" s="449">
        <f t="shared" si="22"/>
        <v>-1.8000000000000016E-2</v>
      </c>
      <c r="CV55" s="385">
        <f t="shared" si="23"/>
        <v>-8.9334458285771357E-3</v>
      </c>
      <c r="CX55" s="233"/>
    </row>
    <row r="56" spans="2:102" x14ac:dyDescent="0.6">
      <c r="B56" s="183">
        <v>1984</v>
      </c>
      <c r="C56" s="154">
        <f>VLOOKUP(B56,'Basisreihen Destatis 2023 B.''21'!$B$7:$I$95,2,FALSE)</f>
        <v>41.5</v>
      </c>
      <c r="D56" s="155"/>
      <c r="E56" s="155">
        <f t="shared" si="0"/>
        <v>41.5</v>
      </c>
      <c r="F56" s="155"/>
      <c r="G56" s="156">
        <f t="shared" si="1"/>
        <v>41.5</v>
      </c>
      <c r="H56" s="157">
        <f t="shared" si="2"/>
        <v>3.0602</v>
      </c>
      <c r="J56" s="162">
        <v>1984</v>
      </c>
      <c r="K56" s="154">
        <f>VLOOKUP(J56,'Basisreihen Destatis 2023 B.''21'!$B$7:$I$95,3,FALSE)</f>
        <v>49.4</v>
      </c>
      <c r="L56" s="155"/>
      <c r="M56" s="155">
        <f t="shared" si="3"/>
        <v>49.4</v>
      </c>
      <c r="N56" s="155"/>
      <c r="O56" s="156">
        <f t="shared" si="4"/>
        <v>49.4</v>
      </c>
      <c r="P56" s="157">
        <f t="shared" si="5"/>
        <v>2.5506000000000002</v>
      </c>
      <c r="Q56" s="163"/>
      <c r="R56" s="162">
        <v>1984</v>
      </c>
      <c r="S56" s="159"/>
      <c r="T56" s="160">
        <f>VLOOKUP(R56,'Basisreihen Destatis 2023 B.''21'!$K$7:$R$91,3,FALSE)</f>
        <v>88</v>
      </c>
      <c r="U56" s="160">
        <f t="shared" si="52"/>
        <v>49.6</v>
      </c>
      <c r="V56" s="160"/>
      <c r="W56" s="160">
        <f t="shared" si="6"/>
        <v>49.6</v>
      </c>
      <c r="X56" s="160">
        <f>VLOOKUP(R56,'Basisreihen Destatis 2023 B.''21'!$B$7:$I$95,3,FALSE)</f>
        <v>49.4</v>
      </c>
      <c r="Y56" s="160"/>
      <c r="Z56" s="160">
        <f t="shared" si="7"/>
        <v>49.4</v>
      </c>
      <c r="AA56" s="160"/>
      <c r="AB56" s="160">
        <f t="shared" si="8"/>
        <v>49.4</v>
      </c>
      <c r="AC56" s="161">
        <f t="shared" si="9"/>
        <v>49.5</v>
      </c>
      <c r="AD56" s="157">
        <f t="shared" si="24"/>
        <v>2.6040000000000001</v>
      </c>
      <c r="AF56" s="162">
        <v>1984</v>
      </c>
      <c r="AG56" s="159">
        <f>VLOOKUP(AF56,'Basisreihen Destatis 2023 B.''21'!$B$7:$I$95,6,FALSE)</f>
        <v>63.9</v>
      </c>
      <c r="AH56" s="160"/>
      <c r="AI56" s="161">
        <f t="shared" si="10"/>
        <v>63.9</v>
      </c>
      <c r="AJ56" s="157">
        <f t="shared" si="25"/>
        <v>2.0407000000000002</v>
      </c>
      <c r="AL56" s="397">
        <v>1984</v>
      </c>
      <c r="AM56" s="106">
        <f t="shared" si="26"/>
        <v>41.5</v>
      </c>
      <c r="AN56" s="107">
        <f>'Preisindizes Gas 2023 Bas.''15'!G56</f>
        <v>53.2</v>
      </c>
      <c r="AO56" s="359">
        <f t="shared" si="27"/>
        <v>1.9656019656019597E-2</v>
      </c>
      <c r="AP56" s="359">
        <f t="shared" si="28"/>
        <v>2.1113243761996081E-2</v>
      </c>
      <c r="AQ56" s="380">
        <f t="shared" si="29"/>
        <v>-1.4572241059764846E-3</v>
      </c>
      <c r="AS56" s="393">
        <v>1984</v>
      </c>
      <c r="AT56" s="391">
        <f t="shared" si="30"/>
        <v>3.0602</v>
      </c>
      <c r="AU56" s="155">
        <f>'Preisindizes Gas 2023 Bas.''15'!H56</f>
        <v>3.0583</v>
      </c>
      <c r="AV56" s="384">
        <f t="shared" si="31"/>
        <v>1.9671916868178485E-2</v>
      </c>
      <c r="AW56" s="384">
        <f t="shared" si="32"/>
        <v>2.1090148121505337E-2</v>
      </c>
      <c r="AX56" s="427">
        <f t="shared" si="33"/>
        <v>-1.4182312533268515E-3</v>
      </c>
      <c r="AY56" s="450">
        <f t="shared" si="34"/>
        <v>1.9000000000000128E-3</v>
      </c>
      <c r="AZ56" s="387">
        <f t="shared" si="35"/>
        <v>6.2126017722263782E-4</v>
      </c>
      <c r="BB56" s="393">
        <v>1984</v>
      </c>
      <c r="BC56" s="390">
        <f t="shared" si="36"/>
        <v>49.4</v>
      </c>
      <c r="BD56" s="155">
        <f>'Preisindizes Gas 2023 Bas.''15'!O56</f>
        <v>62.4</v>
      </c>
      <c r="BE56" s="384">
        <f t="shared" si="37"/>
        <v>1.2295081967213184E-2</v>
      </c>
      <c r="BF56" s="384">
        <f t="shared" si="38"/>
        <v>1.298701298701288E-2</v>
      </c>
      <c r="BG56" s="387">
        <f t="shared" si="39"/>
        <v>-6.919310197996964E-4</v>
      </c>
      <c r="BI56" s="393">
        <v>1984</v>
      </c>
      <c r="BJ56" s="390">
        <f t="shared" si="56"/>
        <v>2.5506000000000002</v>
      </c>
      <c r="BK56" s="155">
        <f>'Preisindizes Gas 2023 Bas.''15'!P56</f>
        <v>2.5577000000000001</v>
      </c>
      <c r="BL56" s="384">
        <f t="shared" si="40"/>
        <v>1.2310828824590114E-2</v>
      </c>
      <c r="BM56" s="384">
        <f t="shared" si="41"/>
        <v>1.298041208898626E-2</v>
      </c>
      <c r="BN56" s="427">
        <f t="shared" si="12"/>
        <v>-6.6958326439614524E-4</v>
      </c>
      <c r="BO56" s="450">
        <f t="shared" si="13"/>
        <v>-7.0999999999998842E-3</v>
      </c>
      <c r="BP56" s="387">
        <f t="shared" si="14"/>
        <v>-2.7759315009578955E-3</v>
      </c>
      <c r="BR56" s="393">
        <v>1984</v>
      </c>
      <c r="BS56" s="390">
        <f t="shared" si="42"/>
        <v>49.5</v>
      </c>
      <c r="BT56" s="155">
        <f>'Preisindizes Gas 2023 Bas.''15'!AC56</f>
        <v>60.9</v>
      </c>
      <c r="BU56" s="384">
        <f t="shared" si="43"/>
        <v>1.4344262295082011E-2</v>
      </c>
      <c r="BV56" s="384">
        <f t="shared" si="44"/>
        <v>1.4999999999999902E-2</v>
      </c>
      <c r="BW56" s="387">
        <f t="shared" si="55"/>
        <v>-6.5573770491789141E-4</v>
      </c>
      <c r="BY56" s="393">
        <v>1984</v>
      </c>
      <c r="BZ56" s="390">
        <f t="shared" si="57"/>
        <v>2.6040000000000001</v>
      </c>
      <c r="CA56" s="155">
        <f>'Preisindizes Gas 2023 Bas.''15'!AD56</f>
        <v>2.6568000000000001</v>
      </c>
      <c r="CB56" s="384">
        <f t="shared" si="45"/>
        <v>1.4362519201228885E-2</v>
      </c>
      <c r="CC56" s="384">
        <f t="shared" si="46"/>
        <v>1.5018066847334977E-2</v>
      </c>
      <c r="CD56" s="426">
        <f t="shared" si="16"/>
        <v>-6.5554764610609162E-4</v>
      </c>
      <c r="CE56" s="449">
        <f t="shared" si="17"/>
        <v>-5.2799999999999958E-2</v>
      </c>
      <c r="CF56" s="385">
        <f t="shared" si="18"/>
        <v>-1.9873532068654054E-2</v>
      </c>
      <c r="CH56" s="393">
        <v>1984</v>
      </c>
      <c r="CI56" s="390">
        <f t="shared" si="58"/>
        <v>63.9</v>
      </c>
      <c r="CJ56" s="155">
        <f>'Preisindizes Gas 2023 Bas.''15'!AI56</f>
        <v>72.3</v>
      </c>
      <c r="CK56" s="384">
        <f t="shared" si="47"/>
        <v>2.8985507246376718E-2</v>
      </c>
      <c r="CL56" s="384">
        <f t="shared" si="48"/>
        <v>2.8449502133712556E-2</v>
      </c>
      <c r="CM56" s="387">
        <f t="shared" si="54"/>
        <v>5.3600511266416184E-4</v>
      </c>
      <c r="CO56" s="393">
        <v>1984</v>
      </c>
      <c r="CP56" s="390">
        <f t="shared" si="59"/>
        <v>2.0407000000000002</v>
      </c>
      <c r="CQ56" s="155">
        <f>'Preisindizes Gas 2023 Bas.''15'!AJ56</f>
        <v>2.0594999999999999</v>
      </c>
      <c r="CR56" s="384">
        <f t="shared" si="50"/>
        <v>2.8960650757093198E-2</v>
      </c>
      <c r="CS56" s="384">
        <f t="shared" si="51"/>
        <v>2.8453508133042149E-2</v>
      </c>
      <c r="CT56" s="426">
        <f t="shared" si="21"/>
        <v>5.0714262405104904E-4</v>
      </c>
      <c r="CU56" s="449">
        <f t="shared" si="22"/>
        <v>-1.8799999999999706E-2</v>
      </c>
      <c r="CV56" s="385">
        <f t="shared" si="23"/>
        <v>-9.128429230395585E-3</v>
      </c>
      <c r="CX56" s="233"/>
    </row>
    <row r="57" spans="2:102" x14ac:dyDescent="0.6">
      <c r="B57" s="183">
        <v>1983</v>
      </c>
      <c r="C57" s="154">
        <f>VLOOKUP(B57,'Basisreihen Destatis 2023 B.''21'!$B$7:$I$95,2,FALSE)</f>
        <v>40.700000000000003</v>
      </c>
      <c r="D57" s="155"/>
      <c r="E57" s="155">
        <f t="shared" si="0"/>
        <v>40.700000000000003</v>
      </c>
      <c r="F57" s="155"/>
      <c r="G57" s="156">
        <f t="shared" si="1"/>
        <v>40.700000000000003</v>
      </c>
      <c r="H57" s="157">
        <f t="shared" si="2"/>
        <v>3.1204000000000001</v>
      </c>
      <c r="J57" s="162">
        <v>1983</v>
      </c>
      <c r="K57" s="154">
        <f>VLOOKUP(J57,'Basisreihen Destatis 2023 B.''21'!$B$7:$I$95,3,FALSE)</f>
        <v>48.8</v>
      </c>
      <c r="L57" s="155"/>
      <c r="M57" s="155">
        <f t="shared" si="3"/>
        <v>48.8</v>
      </c>
      <c r="N57" s="155"/>
      <c r="O57" s="156">
        <f t="shared" si="4"/>
        <v>48.8</v>
      </c>
      <c r="P57" s="157">
        <f t="shared" si="5"/>
        <v>2.5819999999999999</v>
      </c>
      <c r="Q57" s="163"/>
      <c r="R57" s="162">
        <v>1983</v>
      </c>
      <c r="S57" s="159"/>
      <c r="T57" s="160">
        <f>VLOOKUP(R57,'Basisreihen Destatis 2023 B.''21'!$K$7:$R$91,3,FALSE)</f>
        <v>86.3</v>
      </c>
      <c r="U57" s="160">
        <f t="shared" si="52"/>
        <v>48.7</v>
      </c>
      <c r="V57" s="160"/>
      <c r="W57" s="160">
        <f t="shared" si="6"/>
        <v>48.7</v>
      </c>
      <c r="X57" s="160">
        <f>VLOOKUP(R57,'Basisreihen Destatis 2023 B.''21'!$B$7:$I$95,3,FALSE)</f>
        <v>48.8</v>
      </c>
      <c r="Y57" s="160"/>
      <c r="Z57" s="160">
        <f t="shared" si="7"/>
        <v>48.8</v>
      </c>
      <c r="AA57" s="160"/>
      <c r="AB57" s="160">
        <f t="shared" si="8"/>
        <v>48.8</v>
      </c>
      <c r="AC57" s="161">
        <f t="shared" si="9"/>
        <v>48.8</v>
      </c>
      <c r="AD57" s="157">
        <f t="shared" si="24"/>
        <v>2.6414</v>
      </c>
      <c r="AF57" s="162">
        <v>1983</v>
      </c>
      <c r="AG57" s="159">
        <f>VLOOKUP(AF57,'Basisreihen Destatis 2023 B.''21'!$B$7:$I$95,6,FALSE)</f>
        <v>62.1</v>
      </c>
      <c r="AH57" s="160"/>
      <c r="AI57" s="161">
        <f t="shared" si="10"/>
        <v>62.1</v>
      </c>
      <c r="AJ57" s="157">
        <f t="shared" si="25"/>
        <v>2.0998000000000001</v>
      </c>
      <c r="AL57" s="396">
        <v>1983</v>
      </c>
      <c r="AM57" s="106">
        <f t="shared" si="26"/>
        <v>40.700000000000003</v>
      </c>
      <c r="AN57" s="107">
        <f>'Preisindizes Gas 2023 Bas.''15'!G57</f>
        <v>52.1</v>
      </c>
      <c r="AO57" s="359">
        <f t="shared" si="27"/>
        <v>1.7500000000000071E-2</v>
      </c>
      <c r="AP57" s="359">
        <f t="shared" si="28"/>
        <v>1.7578125E-2</v>
      </c>
      <c r="AQ57" s="380">
        <f t="shared" si="29"/>
        <v>-7.8124999999928946E-5</v>
      </c>
      <c r="AS57" s="393">
        <v>1983</v>
      </c>
      <c r="AT57" s="391">
        <f t="shared" si="30"/>
        <v>3.1204000000000001</v>
      </c>
      <c r="AU57" s="155">
        <f>'Preisindizes Gas 2023 Bas.''15'!H57</f>
        <v>3.1227999999999998</v>
      </c>
      <c r="AV57" s="384">
        <f t="shared" si="31"/>
        <v>1.7497756697859135E-2</v>
      </c>
      <c r="AW57" s="384">
        <f t="shared" si="32"/>
        <v>1.7580376585116131E-2</v>
      </c>
      <c r="AX57" s="427">
        <f t="shared" si="33"/>
        <v>-8.2619887256996094E-5</v>
      </c>
      <c r="AY57" s="450">
        <f t="shared" si="34"/>
        <v>-2.3999999999997357E-3</v>
      </c>
      <c r="AZ57" s="387">
        <f t="shared" si="35"/>
        <v>-7.6854105290113939E-4</v>
      </c>
      <c r="BB57" s="393">
        <v>1983</v>
      </c>
      <c r="BC57" s="390">
        <f t="shared" si="36"/>
        <v>48.8</v>
      </c>
      <c r="BD57" s="155">
        <f>'Preisindizes Gas 2023 Bas.''15'!O57</f>
        <v>61.6</v>
      </c>
      <c r="BE57" s="384">
        <f t="shared" si="37"/>
        <v>-4.0816326530612734E-3</v>
      </c>
      <c r="BF57" s="384">
        <f t="shared" si="38"/>
        <v>-4.8465266558965769E-3</v>
      </c>
      <c r="BG57" s="387">
        <f t="shared" si="39"/>
        <v>7.6489400283530351E-4</v>
      </c>
      <c r="BI57" s="393">
        <v>1983</v>
      </c>
      <c r="BJ57" s="390">
        <f t="shared" si="56"/>
        <v>2.5819999999999999</v>
      </c>
      <c r="BK57" s="155">
        <f>'Preisindizes Gas 2023 Bas.''15'!P57</f>
        <v>2.5909</v>
      </c>
      <c r="BL57" s="384">
        <f t="shared" si="40"/>
        <v>-4.105344694035562E-3</v>
      </c>
      <c r="BM57" s="384">
        <f t="shared" si="41"/>
        <v>-4.8245783318539015E-3</v>
      </c>
      <c r="BN57" s="427">
        <f t="shared" si="12"/>
        <v>7.1923363781833949E-4</v>
      </c>
      <c r="BO57" s="450">
        <f t="shared" si="13"/>
        <v>-8.90000000000013E-3</v>
      </c>
      <c r="BP57" s="387">
        <f t="shared" si="14"/>
        <v>-3.4350997722799592E-3</v>
      </c>
      <c r="BR57" s="393">
        <v>1983</v>
      </c>
      <c r="BS57" s="390">
        <f t="shared" si="42"/>
        <v>48.8</v>
      </c>
      <c r="BT57" s="155">
        <f>'Preisindizes Gas 2023 Bas.''15'!AC57</f>
        <v>60</v>
      </c>
      <c r="BU57" s="384">
        <f t="shared" si="43"/>
        <v>-1.8108651911468931E-2</v>
      </c>
      <c r="BV57" s="384">
        <f t="shared" si="44"/>
        <v>-1.9607843137254943E-2</v>
      </c>
      <c r="BW57" s="387">
        <f t="shared" si="55"/>
        <v>1.4991912257860118E-3</v>
      </c>
      <c r="BY57" s="393">
        <v>1983</v>
      </c>
      <c r="BZ57" s="390">
        <f t="shared" si="57"/>
        <v>2.6414</v>
      </c>
      <c r="CA57" s="155">
        <f>'Preisindizes Gas 2023 Bas.''15'!AD57</f>
        <v>2.6966999999999999</v>
      </c>
      <c r="CB57" s="384">
        <f t="shared" si="45"/>
        <v>-1.8096463996365553E-2</v>
      </c>
      <c r="CC57" s="384">
        <f t="shared" si="46"/>
        <v>-1.9616568398412748E-2</v>
      </c>
      <c r="CD57" s="426">
        <f t="shared" si="16"/>
        <v>1.5201044020471954E-3</v>
      </c>
      <c r="CE57" s="449">
        <f t="shared" si="17"/>
        <v>-5.5299999999999905E-2</v>
      </c>
      <c r="CF57" s="385">
        <f t="shared" si="18"/>
        <v>-2.0506545036526047E-2</v>
      </c>
      <c r="CH57" s="393">
        <v>1983</v>
      </c>
      <c r="CI57" s="390">
        <f t="shared" si="58"/>
        <v>62.1</v>
      </c>
      <c r="CJ57" s="155">
        <f>'Preisindizes Gas 2023 Bas.''15'!AI57</f>
        <v>70.3</v>
      </c>
      <c r="CK57" s="384">
        <f t="shared" si="47"/>
        <v>1.8032786885245899E-2</v>
      </c>
      <c r="CL57" s="384">
        <f t="shared" si="48"/>
        <v>1.736613603473236E-2</v>
      </c>
      <c r="CM57" s="387">
        <f t="shared" si="54"/>
        <v>6.6665085051353934E-4</v>
      </c>
      <c r="CO57" s="393">
        <v>1983</v>
      </c>
      <c r="CP57" s="390">
        <f t="shared" si="59"/>
        <v>2.0998000000000001</v>
      </c>
      <c r="CQ57" s="155">
        <f>'Preisindizes Gas 2023 Bas.''15'!AJ57</f>
        <v>2.1181000000000001</v>
      </c>
      <c r="CR57" s="384">
        <f t="shared" si="50"/>
        <v>1.8049338032193551E-2</v>
      </c>
      <c r="CS57" s="384">
        <f t="shared" si="51"/>
        <v>1.7326849534960553E-2</v>
      </c>
      <c r="CT57" s="426">
        <f t="shared" si="21"/>
        <v>7.2248849723299813E-4</v>
      </c>
      <c r="CU57" s="449">
        <f t="shared" si="22"/>
        <v>-1.8299999999999983E-2</v>
      </c>
      <c r="CV57" s="385">
        <f t="shared" si="23"/>
        <v>-8.6398187054435027E-3</v>
      </c>
      <c r="CX57" s="233"/>
    </row>
    <row r="58" spans="2:102" x14ac:dyDescent="0.6">
      <c r="B58" s="183">
        <v>1982</v>
      </c>
      <c r="C58" s="154">
        <f>VLOOKUP(B58,'Basisreihen Destatis 2023 B.''21'!$B$7:$I$95,2,FALSE)</f>
        <v>40</v>
      </c>
      <c r="D58" s="155"/>
      <c r="E58" s="155">
        <f t="shared" si="0"/>
        <v>40</v>
      </c>
      <c r="F58" s="155"/>
      <c r="G58" s="156">
        <f t="shared" si="1"/>
        <v>40</v>
      </c>
      <c r="H58" s="157">
        <f t="shared" si="2"/>
        <v>3.1749999999999998</v>
      </c>
      <c r="J58" s="162">
        <v>1982</v>
      </c>
      <c r="K58" s="154">
        <f>VLOOKUP(J58,'Basisreihen Destatis 2023 B.''21'!$B$7:$I$95,3,FALSE)</f>
        <v>49</v>
      </c>
      <c r="L58" s="155"/>
      <c r="M58" s="155">
        <f t="shared" si="3"/>
        <v>49</v>
      </c>
      <c r="N58" s="155"/>
      <c r="O58" s="156">
        <f t="shared" si="4"/>
        <v>49</v>
      </c>
      <c r="P58" s="157">
        <f t="shared" si="5"/>
        <v>2.5714000000000001</v>
      </c>
      <c r="Q58" s="163"/>
      <c r="R58" s="162">
        <v>1982</v>
      </c>
      <c r="S58" s="159"/>
      <c r="T58" s="160">
        <f>VLOOKUP(R58,'Basisreihen Destatis 2023 B.''21'!$K$7:$R$91,3,FALSE)</f>
        <v>90.1</v>
      </c>
      <c r="U58" s="160">
        <f t="shared" si="52"/>
        <v>50.8</v>
      </c>
      <c r="V58" s="160"/>
      <c r="W58" s="160">
        <f t="shared" si="6"/>
        <v>50.8</v>
      </c>
      <c r="X58" s="160">
        <f>VLOOKUP(R58,'Basisreihen Destatis 2023 B.''21'!$B$7:$I$95,3,FALSE)</f>
        <v>49</v>
      </c>
      <c r="Y58" s="160"/>
      <c r="Z58" s="160">
        <f t="shared" si="7"/>
        <v>49</v>
      </c>
      <c r="AA58" s="160"/>
      <c r="AB58" s="160">
        <f t="shared" si="8"/>
        <v>49</v>
      </c>
      <c r="AC58" s="161">
        <f t="shared" si="9"/>
        <v>49.7</v>
      </c>
      <c r="AD58" s="157">
        <f t="shared" si="24"/>
        <v>2.5935999999999999</v>
      </c>
      <c r="AF58" s="162">
        <v>1982</v>
      </c>
      <c r="AG58" s="159">
        <f>VLOOKUP(AF58,'Basisreihen Destatis 2023 B.''21'!$B$7:$I$95,6,FALSE)</f>
        <v>61</v>
      </c>
      <c r="AH58" s="160"/>
      <c r="AI58" s="161">
        <f t="shared" si="10"/>
        <v>61</v>
      </c>
      <c r="AJ58" s="157">
        <f t="shared" si="25"/>
        <v>2.1377000000000002</v>
      </c>
      <c r="AL58" s="397">
        <v>1982</v>
      </c>
      <c r="AM58" s="106">
        <f t="shared" si="26"/>
        <v>40</v>
      </c>
      <c r="AN58" s="107">
        <f>'Preisindizes Gas 2023 Bas.''15'!G58</f>
        <v>51.2</v>
      </c>
      <c r="AO58" s="359">
        <f t="shared" si="27"/>
        <v>4.1666666666666741E-2</v>
      </c>
      <c r="AP58" s="359">
        <f t="shared" si="28"/>
        <v>4.0650406504064929E-2</v>
      </c>
      <c r="AQ58" s="380">
        <f t="shared" si="29"/>
        <v>1.016260162601812E-3</v>
      </c>
      <c r="AS58" s="393">
        <v>1982</v>
      </c>
      <c r="AT58" s="391">
        <f t="shared" si="30"/>
        <v>3.1749999999999998</v>
      </c>
      <c r="AU58" s="155">
        <f>'Preisindizes Gas 2023 Bas.''15'!H58</f>
        <v>3.1777000000000002</v>
      </c>
      <c r="AV58" s="384">
        <f t="shared" si="31"/>
        <v>4.166929133858277E-2</v>
      </c>
      <c r="AW58" s="384">
        <f t="shared" si="32"/>
        <v>4.0658337791484422E-2</v>
      </c>
      <c r="AX58" s="427">
        <f t="shared" si="33"/>
        <v>1.0109535470983477E-3</v>
      </c>
      <c r="AY58" s="450">
        <f t="shared" si="34"/>
        <v>-2.7000000000003688E-3</v>
      </c>
      <c r="AZ58" s="387">
        <f t="shared" si="35"/>
        <v>-8.4967114579737046E-4</v>
      </c>
      <c r="BB58" s="393">
        <v>1982</v>
      </c>
      <c r="BC58" s="390">
        <f t="shared" si="36"/>
        <v>49</v>
      </c>
      <c r="BD58" s="155">
        <f>'Preisindizes Gas 2023 Bas.''15'!O58</f>
        <v>61.9</v>
      </c>
      <c r="BE58" s="384">
        <f t="shared" si="37"/>
        <v>-2.0000000000000018E-2</v>
      </c>
      <c r="BF58" s="384">
        <f t="shared" si="38"/>
        <v>-1.9017432646592725E-2</v>
      </c>
      <c r="BG58" s="387">
        <f t="shared" si="39"/>
        <v>-9.8256735340729318E-4</v>
      </c>
      <c r="BI58" s="393">
        <v>1982</v>
      </c>
      <c r="BJ58" s="390">
        <f t="shared" si="56"/>
        <v>2.5714000000000001</v>
      </c>
      <c r="BK58" s="155">
        <f>'Preisindizes Gas 2023 Bas.''15'!P58</f>
        <v>2.5783999999999998</v>
      </c>
      <c r="BL58" s="384">
        <f t="shared" si="40"/>
        <v>-1.9989110990122128E-2</v>
      </c>
      <c r="BM58" s="384">
        <f t="shared" si="41"/>
        <v>-1.9042817251008315E-2</v>
      </c>
      <c r="BN58" s="427">
        <f t="shared" si="12"/>
        <v>-9.4629373911381265E-4</v>
      </c>
      <c r="BO58" s="450">
        <f t="shared" si="13"/>
        <v>-6.9999999999996732E-3</v>
      </c>
      <c r="BP58" s="387">
        <f t="shared" si="14"/>
        <v>-2.714861929878909E-3</v>
      </c>
      <c r="BR58" s="393">
        <v>1982</v>
      </c>
      <c r="BS58" s="390">
        <f t="shared" si="42"/>
        <v>49.7</v>
      </c>
      <c r="BT58" s="155">
        <f>'Preisindizes Gas 2023 Bas.''15'!AC58</f>
        <v>61.2</v>
      </c>
      <c r="BU58" s="384">
        <f t="shared" si="43"/>
        <v>4.1928721174004258E-2</v>
      </c>
      <c r="BV58" s="384">
        <f t="shared" si="44"/>
        <v>4.081632653061229E-2</v>
      </c>
      <c r="BW58" s="387">
        <f t="shared" si="55"/>
        <v>1.1123946433919674E-3</v>
      </c>
      <c r="BY58" s="393">
        <v>1982</v>
      </c>
      <c r="BZ58" s="390">
        <f t="shared" si="57"/>
        <v>2.5935999999999999</v>
      </c>
      <c r="CA58" s="155">
        <f>'Preisindizes Gas 2023 Bas.''15'!AD58</f>
        <v>2.6438000000000001</v>
      </c>
      <c r="CB58" s="384">
        <f t="shared" si="45"/>
        <v>4.1910857495373266E-2</v>
      </c>
      <c r="CC58" s="384">
        <f t="shared" si="46"/>
        <v>4.0812466903699107E-2</v>
      </c>
      <c r="CD58" s="426">
        <f t="shared" si="16"/>
        <v>1.0983905916741588E-3</v>
      </c>
      <c r="CE58" s="449">
        <f t="shared" si="17"/>
        <v>-5.0200000000000244E-2</v>
      </c>
      <c r="CF58" s="385">
        <f t="shared" si="18"/>
        <v>-1.8987820561313318E-2</v>
      </c>
      <c r="CH58" s="393">
        <v>1982</v>
      </c>
      <c r="CI58" s="390">
        <f t="shared" si="58"/>
        <v>61</v>
      </c>
      <c r="CJ58" s="155">
        <f>'Preisindizes Gas 2023 Bas.''15'!AI58</f>
        <v>69.099999999999994</v>
      </c>
      <c r="CK58" s="384">
        <f t="shared" si="47"/>
        <v>6.2717770034843134E-2</v>
      </c>
      <c r="CL58" s="384">
        <f t="shared" si="48"/>
        <v>6.307692307692303E-2</v>
      </c>
      <c r="CM58" s="387">
        <f t="shared" si="54"/>
        <v>-3.5915304207989607E-4</v>
      </c>
      <c r="CO58" s="393">
        <v>1982</v>
      </c>
      <c r="CP58" s="390">
        <f t="shared" si="59"/>
        <v>2.1377000000000002</v>
      </c>
      <c r="CQ58" s="155">
        <f>'Preisindizes Gas 2023 Bas.''15'!AJ58</f>
        <v>2.1547999999999998</v>
      </c>
      <c r="CR58" s="384">
        <f t="shared" si="50"/>
        <v>6.2730972540580909E-2</v>
      </c>
      <c r="CS58" s="384">
        <f t="shared" si="51"/>
        <v>6.3114906255800962E-2</v>
      </c>
      <c r="CT58" s="426">
        <f t="shared" si="21"/>
        <v>-3.8393371522005282E-4</v>
      </c>
      <c r="CU58" s="449">
        <f t="shared" si="22"/>
        <v>-1.7099999999999671E-2</v>
      </c>
      <c r="CV58" s="385">
        <f t="shared" si="23"/>
        <v>-7.9357713012807585E-3</v>
      </c>
      <c r="CX58" s="233"/>
    </row>
    <row r="59" spans="2:102" x14ac:dyDescent="0.6">
      <c r="B59" s="183">
        <v>1981</v>
      </c>
      <c r="C59" s="154">
        <f>VLOOKUP(B59,'Basisreihen Destatis 2023 B.''21'!$B$7:$I$95,2,FALSE)</f>
        <v>38.4</v>
      </c>
      <c r="D59" s="155"/>
      <c r="E59" s="155">
        <f t="shared" si="0"/>
        <v>38.4</v>
      </c>
      <c r="F59" s="155"/>
      <c r="G59" s="156">
        <f t="shared" si="1"/>
        <v>38.4</v>
      </c>
      <c r="H59" s="157">
        <f t="shared" si="2"/>
        <v>3.3073000000000001</v>
      </c>
      <c r="J59" s="162">
        <v>1981</v>
      </c>
      <c r="K59" s="154">
        <f>VLOOKUP(J59,'Basisreihen Destatis 2023 B.''21'!$B$7:$I$95,3,FALSE)</f>
        <v>50</v>
      </c>
      <c r="L59" s="155"/>
      <c r="M59" s="155">
        <f t="shared" si="3"/>
        <v>50</v>
      </c>
      <c r="N59" s="155"/>
      <c r="O59" s="156">
        <f t="shared" si="4"/>
        <v>50</v>
      </c>
      <c r="P59" s="157">
        <f t="shared" si="5"/>
        <v>2.52</v>
      </c>
      <c r="Q59" s="163"/>
      <c r="R59" s="162">
        <v>1981</v>
      </c>
      <c r="S59" s="159"/>
      <c r="T59" s="160">
        <f>VLOOKUP(R59,'Basisreihen Destatis 2023 B.''21'!$K$7:$R$91,3,FALSE)</f>
        <v>78.5</v>
      </c>
      <c r="U59" s="160">
        <f t="shared" si="52"/>
        <v>44.3</v>
      </c>
      <c r="V59" s="160"/>
      <c r="W59" s="160">
        <f t="shared" si="6"/>
        <v>44.3</v>
      </c>
      <c r="X59" s="160">
        <f>VLOOKUP(R59,'Basisreihen Destatis 2023 B.''21'!$B$7:$I$95,3,FALSE)</f>
        <v>50</v>
      </c>
      <c r="Y59" s="160"/>
      <c r="Z59" s="160">
        <f t="shared" si="7"/>
        <v>50</v>
      </c>
      <c r="AA59" s="160"/>
      <c r="AB59" s="160">
        <f t="shared" si="8"/>
        <v>50</v>
      </c>
      <c r="AC59" s="161">
        <f t="shared" si="9"/>
        <v>47.7</v>
      </c>
      <c r="AD59" s="157">
        <f t="shared" si="24"/>
        <v>2.7023000000000001</v>
      </c>
      <c r="AF59" s="162">
        <v>1981</v>
      </c>
      <c r="AG59" s="159">
        <f>VLOOKUP(AF59,'Basisreihen Destatis 2023 B.''21'!$B$7:$I$95,6,FALSE)</f>
        <v>57.4</v>
      </c>
      <c r="AH59" s="160"/>
      <c r="AI59" s="161">
        <f t="shared" si="10"/>
        <v>57.4</v>
      </c>
      <c r="AJ59" s="157">
        <f t="shared" si="25"/>
        <v>2.2717999999999998</v>
      </c>
      <c r="AL59" s="396">
        <v>1981</v>
      </c>
      <c r="AM59" s="106">
        <f t="shared" si="26"/>
        <v>38.4</v>
      </c>
      <c r="AN59" s="107">
        <f>'Preisindizes Gas 2023 Bas.''15'!G59</f>
        <v>49.2</v>
      </c>
      <c r="AO59" s="359">
        <f t="shared" si="27"/>
        <v>6.0773480662983381E-2</v>
      </c>
      <c r="AP59" s="359">
        <f t="shared" si="28"/>
        <v>6.0344827586207073E-2</v>
      </c>
      <c r="AQ59" s="380">
        <f t="shared" si="29"/>
        <v>4.2865307677630859E-4</v>
      </c>
      <c r="AS59" s="393">
        <v>1981</v>
      </c>
      <c r="AT59" s="391">
        <f t="shared" si="30"/>
        <v>3.3073000000000001</v>
      </c>
      <c r="AU59" s="155">
        <f>'Preisindizes Gas 2023 Bas.''15'!H59</f>
        <v>3.3069000000000002</v>
      </c>
      <c r="AV59" s="384">
        <f t="shared" si="31"/>
        <v>6.0774650016629961E-2</v>
      </c>
      <c r="AW59" s="384">
        <f t="shared" si="32"/>
        <v>6.0358644047294963E-2</v>
      </c>
      <c r="AX59" s="427">
        <f t="shared" si="33"/>
        <v>4.1600596933499823E-4</v>
      </c>
      <c r="AY59" s="450">
        <f t="shared" si="34"/>
        <v>3.9999999999995595E-4</v>
      </c>
      <c r="AZ59" s="387">
        <f t="shared" si="35"/>
        <v>1.2095920650767589E-4</v>
      </c>
      <c r="BB59" s="393">
        <v>1981</v>
      </c>
      <c r="BC59" s="390">
        <f t="shared" si="36"/>
        <v>50</v>
      </c>
      <c r="BD59" s="155">
        <f>'Preisindizes Gas 2023 Bas.''15'!O59</f>
        <v>63.1</v>
      </c>
      <c r="BE59" s="384">
        <f t="shared" si="37"/>
        <v>2.8806584362139898E-2</v>
      </c>
      <c r="BF59" s="384">
        <f t="shared" si="38"/>
        <v>2.7687296416938123E-2</v>
      </c>
      <c r="BG59" s="387">
        <f t="shared" si="39"/>
        <v>1.1192879452017745E-3</v>
      </c>
      <c r="BI59" s="393">
        <v>1981</v>
      </c>
      <c r="BJ59" s="390">
        <f t="shared" si="56"/>
        <v>2.52</v>
      </c>
      <c r="BK59" s="155">
        <f>'Preisindizes Gas 2023 Bas.''15'!P59</f>
        <v>2.5293000000000001</v>
      </c>
      <c r="BL59" s="384">
        <f t="shared" si="40"/>
        <v>2.880952380952384E-2</v>
      </c>
      <c r="BM59" s="384">
        <f t="shared" si="41"/>
        <v>2.767564148183288E-2</v>
      </c>
      <c r="BN59" s="427">
        <f t="shared" si="12"/>
        <v>1.1338823276909604E-3</v>
      </c>
      <c r="BO59" s="450">
        <f t="shared" si="13"/>
        <v>-9.300000000000086E-3</v>
      </c>
      <c r="BP59" s="387">
        <f t="shared" si="14"/>
        <v>-3.6769066540149886E-3</v>
      </c>
      <c r="BR59" s="393">
        <v>1981</v>
      </c>
      <c r="BS59" s="390">
        <f t="shared" si="42"/>
        <v>47.7</v>
      </c>
      <c r="BT59" s="155">
        <f>'Preisindizes Gas 2023 Bas.''15'!AC59</f>
        <v>58.8</v>
      </c>
      <c r="BU59" s="384">
        <f t="shared" si="43"/>
        <v>2.3605150214592197E-2</v>
      </c>
      <c r="BV59" s="384">
        <f t="shared" si="44"/>
        <v>2.4390243902439046E-2</v>
      </c>
      <c r="BW59" s="387">
        <f t="shared" si="55"/>
        <v>-7.8509368784684952E-4</v>
      </c>
      <c r="BY59" s="393">
        <v>1981</v>
      </c>
      <c r="BZ59" s="390">
        <f t="shared" si="57"/>
        <v>2.7023000000000001</v>
      </c>
      <c r="CA59" s="155">
        <f>'Preisindizes Gas 2023 Bas.''15'!AD59</f>
        <v>2.7517</v>
      </c>
      <c r="CB59" s="384">
        <f t="shared" si="45"/>
        <v>2.360951781815479E-2</v>
      </c>
      <c r="CC59" s="384">
        <f t="shared" si="46"/>
        <v>2.4384925682305436E-2</v>
      </c>
      <c r="CD59" s="426">
        <f t="shared" si="16"/>
        <v>-7.7540786415064566E-4</v>
      </c>
      <c r="CE59" s="449">
        <f t="shared" si="17"/>
        <v>-4.9399999999999888E-2</v>
      </c>
      <c r="CF59" s="385">
        <f t="shared" si="18"/>
        <v>-1.7952538430788145E-2</v>
      </c>
      <c r="CH59" s="393">
        <v>1981</v>
      </c>
      <c r="CI59" s="390">
        <f t="shared" si="58"/>
        <v>57.4</v>
      </c>
      <c r="CJ59" s="155">
        <f>'Preisindizes Gas 2023 Bas.''15'!AI59</f>
        <v>65</v>
      </c>
      <c r="CK59" s="384">
        <f t="shared" si="47"/>
        <v>6.6914498141263934E-2</v>
      </c>
      <c r="CL59" s="384">
        <f t="shared" si="48"/>
        <v>6.7323481116584594E-2</v>
      </c>
      <c r="CM59" s="387">
        <f t="shared" si="54"/>
        <v>-4.0898297532065975E-4</v>
      </c>
      <c r="CO59" s="393">
        <v>1981</v>
      </c>
      <c r="CP59" s="390">
        <f t="shared" si="59"/>
        <v>2.2717999999999998</v>
      </c>
      <c r="CQ59" s="155">
        <f>'Preisindizes Gas 2023 Bas.''15'!AJ59</f>
        <v>2.2907999999999999</v>
      </c>
      <c r="CR59" s="384">
        <f t="shared" si="50"/>
        <v>6.6907298177656616E-2</v>
      </c>
      <c r="CS59" s="384">
        <f t="shared" si="51"/>
        <v>6.7312729177579911E-2</v>
      </c>
      <c r="CT59" s="426">
        <f t="shared" si="21"/>
        <v>-4.0543099992329523E-4</v>
      </c>
      <c r="CU59" s="449">
        <f t="shared" si="22"/>
        <v>-1.9000000000000128E-2</v>
      </c>
      <c r="CV59" s="385">
        <f t="shared" si="23"/>
        <v>-8.2940457482102437E-3</v>
      </c>
      <c r="CX59" s="233"/>
    </row>
    <row r="60" spans="2:102" x14ac:dyDescent="0.6">
      <c r="B60" s="183">
        <v>1980</v>
      </c>
      <c r="C60" s="154">
        <f>VLOOKUP(B60,'Basisreihen Destatis 2023 B.''21'!$B$7:$I$95,2,FALSE)</f>
        <v>36.200000000000003</v>
      </c>
      <c r="D60" s="155"/>
      <c r="E60" s="155">
        <f t="shared" si="0"/>
        <v>36.200000000000003</v>
      </c>
      <c r="F60" s="155"/>
      <c r="G60" s="156">
        <f t="shared" si="1"/>
        <v>36.200000000000003</v>
      </c>
      <c r="H60" s="157">
        <f t="shared" si="2"/>
        <v>3.5083000000000002</v>
      </c>
      <c r="J60" s="162">
        <v>1980</v>
      </c>
      <c r="K60" s="154">
        <f>VLOOKUP(J60,'Basisreihen Destatis 2023 B.''21'!$B$7:$I$95,3,FALSE)</f>
        <v>48.6</v>
      </c>
      <c r="L60" s="155"/>
      <c r="M60" s="155">
        <f t="shared" si="3"/>
        <v>48.6</v>
      </c>
      <c r="N60" s="155"/>
      <c r="O60" s="156">
        <f t="shared" si="4"/>
        <v>48.6</v>
      </c>
      <c r="P60" s="157">
        <f t="shared" si="5"/>
        <v>2.5926</v>
      </c>
      <c r="Q60" s="163"/>
      <c r="R60" s="162">
        <v>1980</v>
      </c>
      <c r="S60" s="159"/>
      <c r="T60" s="160">
        <f>VLOOKUP(R60,'Basisreihen Destatis 2023 B.''21'!$K$7:$R$91,3,FALSE)</f>
        <v>77.099999999999994</v>
      </c>
      <c r="U60" s="160">
        <f t="shared" si="52"/>
        <v>43.5</v>
      </c>
      <c r="V60" s="160"/>
      <c r="W60" s="160">
        <f t="shared" si="6"/>
        <v>43.5</v>
      </c>
      <c r="X60" s="160">
        <f>VLOOKUP(R60,'Basisreihen Destatis 2023 B.''21'!$B$7:$I$95,3,FALSE)</f>
        <v>48.6</v>
      </c>
      <c r="Y60" s="160"/>
      <c r="Z60" s="160">
        <f t="shared" si="7"/>
        <v>48.6</v>
      </c>
      <c r="AA60" s="160"/>
      <c r="AB60" s="160">
        <f t="shared" si="8"/>
        <v>48.6</v>
      </c>
      <c r="AC60" s="161">
        <f t="shared" si="9"/>
        <v>46.6</v>
      </c>
      <c r="AD60" s="157">
        <f t="shared" si="24"/>
        <v>2.7660999999999998</v>
      </c>
      <c r="AF60" s="162">
        <v>1980</v>
      </c>
      <c r="AG60" s="159">
        <f>VLOOKUP(AF60,'Basisreihen Destatis 2023 B.''21'!$B$7:$I$95,6,FALSE)</f>
        <v>53.8</v>
      </c>
      <c r="AH60" s="160"/>
      <c r="AI60" s="161">
        <f t="shared" si="10"/>
        <v>53.8</v>
      </c>
      <c r="AJ60" s="157">
        <f t="shared" si="25"/>
        <v>2.4238</v>
      </c>
      <c r="AL60" s="397">
        <v>1980</v>
      </c>
      <c r="AM60" s="106">
        <f t="shared" si="26"/>
        <v>36.200000000000003</v>
      </c>
      <c r="AN60" s="107">
        <f>'Preisindizes Gas 2023 Bas.''15'!G60</f>
        <v>46.4</v>
      </c>
      <c r="AO60" s="359">
        <f t="shared" si="27"/>
        <v>0.10030395136778125</v>
      </c>
      <c r="AP60" s="359">
        <f t="shared" si="28"/>
        <v>0.10213776722090251</v>
      </c>
      <c r="AQ60" s="380">
        <f t="shared" si="29"/>
        <v>-1.8338158531212567E-3</v>
      </c>
      <c r="AS60" s="393">
        <v>1980</v>
      </c>
      <c r="AT60" s="391">
        <f t="shared" si="30"/>
        <v>3.5083000000000002</v>
      </c>
      <c r="AU60" s="155">
        <f>'Preisindizes Gas 2023 Bas.''15'!H60</f>
        <v>3.5065</v>
      </c>
      <c r="AV60" s="384">
        <f t="shared" si="31"/>
        <v>0.10030499102129231</v>
      </c>
      <c r="AW60" s="384">
        <f t="shared" si="32"/>
        <v>0.10212462569513758</v>
      </c>
      <c r="AX60" s="427">
        <f t="shared" si="33"/>
        <v>-1.8196346738452718E-3</v>
      </c>
      <c r="AY60" s="450">
        <f t="shared" si="34"/>
        <v>1.8000000000002458E-3</v>
      </c>
      <c r="AZ60" s="387">
        <f t="shared" si="35"/>
        <v>5.1333238271777937E-4</v>
      </c>
      <c r="BB60" s="393">
        <v>1980</v>
      </c>
      <c r="BC60" s="390">
        <f t="shared" si="36"/>
        <v>48.6</v>
      </c>
      <c r="BD60" s="155">
        <f>'Preisindizes Gas 2023 Bas.''15'!O60</f>
        <v>61.4</v>
      </c>
      <c r="BE60" s="384">
        <f t="shared" si="37"/>
        <v>0.1045454545454545</v>
      </c>
      <c r="BF60" s="384">
        <f t="shared" si="38"/>
        <v>0.10630630630630633</v>
      </c>
      <c r="BG60" s="387">
        <f t="shared" si="39"/>
        <v>-1.7608517608518337E-3</v>
      </c>
      <c r="BI60" s="393">
        <v>1980</v>
      </c>
      <c r="BJ60" s="390">
        <f t="shared" si="56"/>
        <v>2.5926</v>
      </c>
      <c r="BK60" s="155">
        <f>'Preisindizes Gas 2023 Bas.''15'!P60</f>
        <v>2.5992999999999999</v>
      </c>
      <c r="BL60" s="384">
        <f t="shared" si="40"/>
        <v>0.10452827277636345</v>
      </c>
      <c r="BM60" s="384">
        <f t="shared" si="41"/>
        <v>0.10633632131727788</v>
      </c>
      <c r="BN60" s="427">
        <f t="shared" si="12"/>
        <v>-1.8080485409144309E-3</v>
      </c>
      <c r="BO60" s="450">
        <f t="shared" si="13"/>
        <v>-6.6999999999999282E-3</v>
      </c>
      <c r="BP60" s="387">
        <f t="shared" si="14"/>
        <v>-2.5776170507444407E-3</v>
      </c>
      <c r="BR60" s="393">
        <v>1980</v>
      </c>
      <c r="BS60" s="390">
        <f t="shared" si="42"/>
        <v>46.6</v>
      </c>
      <c r="BT60" s="155">
        <f>'Preisindizes Gas 2023 Bas.''15'!AC60</f>
        <v>57.4</v>
      </c>
      <c r="BU60" s="384">
        <f t="shared" si="43"/>
        <v>6.8807339449541205E-2</v>
      </c>
      <c r="BV60" s="384">
        <f t="shared" si="44"/>
        <v>6.8901303538174918E-2</v>
      </c>
      <c r="BW60" s="387">
        <f t="shared" si="55"/>
        <v>-9.3964088633713416E-5</v>
      </c>
      <c r="BY60" s="393">
        <v>1980</v>
      </c>
      <c r="BZ60" s="390">
        <f t="shared" si="57"/>
        <v>2.7660999999999998</v>
      </c>
      <c r="CA60" s="155">
        <f>'Preisindizes Gas 2023 Bas.''15'!AD60</f>
        <v>2.8188</v>
      </c>
      <c r="CB60" s="384">
        <f t="shared" si="45"/>
        <v>6.879722352771056E-2</v>
      </c>
      <c r="CC60" s="384">
        <f t="shared" si="46"/>
        <v>6.8894565063147395E-2</v>
      </c>
      <c r="CD60" s="426">
        <f t="shared" si="16"/>
        <v>-9.7341535436834548E-5</v>
      </c>
      <c r="CE60" s="449">
        <f t="shared" si="17"/>
        <v>-5.2700000000000191E-2</v>
      </c>
      <c r="CF60" s="385">
        <f t="shared" si="18"/>
        <v>-1.869589896409829E-2</v>
      </c>
      <c r="CH60" s="393">
        <v>1980</v>
      </c>
      <c r="CI60" s="390">
        <f t="shared" si="58"/>
        <v>53.8</v>
      </c>
      <c r="CJ60" s="155">
        <f>'Preisindizes Gas 2023 Bas.''15'!AI60</f>
        <v>60.9</v>
      </c>
      <c r="CK60" s="384">
        <f t="shared" si="47"/>
        <v>6.5346534653465183E-2</v>
      </c>
      <c r="CL60" s="384">
        <f t="shared" si="48"/>
        <v>6.654991243432562E-2</v>
      </c>
      <c r="CM60" s="387">
        <f t="shared" si="54"/>
        <v>-1.2033777808604373E-3</v>
      </c>
      <c r="CO60" s="393">
        <v>1980</v>
      </c>
      <c r="CP60" s="390">
        <f t="shared" si="59"/>
        <v>2.4238</v>
      </c>
      <c r="CQ60" s="155">
        <f>'Preisindizes Gas 2023 Bas.''15'!AJ60</f>
        <v>2.4449999999999998</v>
      </c>
      <c r="CR60" s="384">
        <f t="shared" si="50"/>
        <v>6.5351926726627596E-2</v>
      </c>
      <c r="CS60" s="384">
        <f t="shared" si="51"/>
        <v>6.6543967280163541E-2</v>
      </c>
      <c r="CT60" s="426">
        <f t="shared" si="21"/>
        <v>-1.1920405535359446E-3</v>
      </c>
      <c r="CU60" s="449">
        <f t="shared" si="22"/>
        <v>-2.1199999999999886E-2</v>
      </c>
      <c r="CV60" s="385">
        <f t="shared" si="23"/>
        <v>-8.6707566462167485E-3</v>
      </c>
      <c r="CX60" s="233"/>
    </row>
    <row r="61" spans="2:102" x14ac:dyDescent="0.6">
      <c r="B61" s="183">
        <v>1979</v>
      </c>
      <c r="C61" s="154">
        <f>VLOOKUP(B61,'Basisreihen Destatis 2023 B.''21'!$B$7:$I$95,2,FALSE)</f>
        <v>32.9</v>
      </c>
      <c r="D61" s="155"/>
      <c r="E61" s="155">
        <f t="shared" si="0"/>
        <v>32.9</v>
      </c>
      <c r="F61" s="155"/>
      <c r="G61" s="156">
        <f t="shared" si="1"/>
        <v>32.9</v>
      </c>
      <c r="H61" s="157">
        <f t="shared" si="2"/>
        <v>3.8601999999999999</v>
      </c>
      <c r="J61" s="162">
        <v>1979</v>
      </c>
      <c r="K61" s="154">
        <f>VLOOKUP(J61,'Basisreihen Destatis 2023 B.''21'!$B$7:$I$95,3,FALSE)</f>
        <v>44</v>
      </c>
      <c r="L61" s="155"/>
      <c r="M61" s="155">
        <f t="shared" si="3"/>
        <v>44</v>
      </c>
      <c r="N61" s="155"/>
      <c r="O61" s="156">
        <f t="shared" si="4"/>
        <v>44</v>
      </c>
      <c r="P61" s="157">
        <f t="shared" si="5"/>
        <v>2.8635999999999999</v>
      </c>
      <c r="Q61" s="163"/>
      <c r="R61" s="162">
        <v>1979</v>
      </c>
      <c r="S61" s="159"/>
      <c r="T61" s="160">
        <f>VLOOKUP(R61,'Basisreihen Destatis 2023 B.''21'!$K$7:$R$91,3,FALSE)</f>
        <v>76.5</v>
      </c>
      <c r="U61" s="160">
        <f t="shared" si="52"/>
        <v>43.1</v>
      </c>
      <c r="V61" s="160"/>
      <c r="W61" s="160">
        <f t="shared" si="6"/>
        <v>43.1</v>
      </c>
      <c r="X61" s="160">
        <f>VLOOKUP(R61,'Basisreihen Destatis 2023 B.''21'!$B$7:$I$95,3,FALSE)</f>
        <v>44</v>
      </c>
      <c r="Y61" s="160"/>
      <c r="Z61" s="160">
        <f t="shared" si="7"/>
        <v>44</v>
      </c>
      <c r="AA61" s="160"/>
      <c r="AB61" s="160">
        <f t="shared" si="8"/>
        <v>44</v>
      </c>
      <c r="AC61" s="161">
        <f t="shared" si="9"/>
        <v>43.6</v>
      </c>
      <c r="AD61" s="157">
        <f t="shared" si="24"/>
        <v>2.9563999999999999</v>
      </c>
      <c r="AF61" s="162">
        <v>1979</v>
      </c>
      <c r="AG61" s="159">
        <f>VLOOKUP(AF61,'Basisreihen Destatis 2023 B.''21'!$B$7:$I$95,6,FALSE)</f>
        <v>50.5</v>
      </c>
      <c r="AH61" s="160"/>
      <c r="AI61" s="161">
        <f t="shared" si="10"/>
        <v>50.5</v>
      </c>
      <c r="AJ61" s="157">
        <f t="shared" si="25"/>
        <v>2.5821999999999998</v>
      </c>
      <c r="AL61" s="396">
        <v>1979</v>
      </c>
      <c r="AM61" s="106">
        <f t="shared" si="26"/>
        <v>32.9</v>
      </c>
      <c r="AN61" s="107">
        <f>'Preisindizes Gas 2023 Bas.''15'!G61</f>
        <v>42.1</v>
      </c>
      <c r="AO61" s="359">
        <f t="shared" si="27"/>
        <v>7.5163398692810413E-2</v>
      </c>
      <c r="AP61" s="359">
        <f t="shared" si="28"/>
        <v>7.3979591836734748E-2</v>
      </c>
      <c r="AQ61" s="380">
        <f t="shared" si="29"/>
        <v>1.1838068560756643E-3</v>
      </c>
      <c r="AS61" s="393">
        <v>1979</v>
      </c>
      <c r="AT61" s="391">
        <f t="shared" si="30"/>
        <v>3.8601999999999999</v>
      </c>
      <c r="AU61" s="155">
        <f>'Preisindizes Gas 2023 Bas.''15'!H61</f>
        <v>3.8645999999999998</v>
      </c>
      <c r="AV61" s="384">
        <f t="shared" si="31"/>
        <v>7.5151546551992077E-2</v>
      </c>
      <c r="AW61" s="384">
        <f t="shared" si="32"/>
        <v>7.3979195777053253E-2</v>
      </c>
      <c r="AX61" s="427">
        <f t="shared" si="33"/>
        <v>1.172350774938824E-3</v>
      </c>
      <c r="AY61" s="450">
        <f t="shared" si="34"/>
        <v>-4.3999999999999595E-3</v>
      </c>
      <c r="AZ61" s="387">
        <f t="shared" si="35"/>
        <v>-1.1385395642498075E-3</v>
      </c>
      <c r="BB61" s="393">
        <v>1979</v>
      </c>
      <c r="BC61" s="390">
        <f t="shared" si="36"/>
        <v>44</v>
      </c>
      <c r="BD61" s="155">
        <f>'Preisindizes Gas 2023 Bas.''15'!O61</f>
        <v>55.5</v>
      </c>
      <c r="BE61" s="384">
        <f t="shared" si="37"/>
        <v>0.10000000000000009</v>
      </c>
      <c r="BF61" s="384">
        <f t="shared" si="38"/>
        <v>9.9009900990099098E-2</v>
      </c>
      <c r="BG61" s="387">
        <f t="shared" si="39"/>
        <v>9.9009900990099098E-4</v>
      </c>
      <c r="BI61" s="393">
        <v>1979</v>
      </c>
      <c r="BJ61" s="390">
        <f t="shared" si="56"/>
        <v>2.8635999999999999</v>
      </c>
      <c r="BK61" s="155">
        <f>'Preisindizes Gas 2023 Bas.''15'!P61</f>
        <v>2.8757000000000001</v>
      </c>
      <c r="BL61" s="384">
        <f t="shared" si="40"/>
        <v>0.10001396843134525</v>
      </c>
      <c r="BM61" s="384">
        <f t="shared" si="41"/>
        <v>9.9001982126091015E-2</v>
      </c>
      <c r="BN61" s="427">
        <f t="shared" si="12"/>
        <v>1.0119863052542311E-3</v>
      </c>
      <c r="BO61" s="450">
        <f t="shared" si="13"/>
        <v>-1.2100000000000222E-2</v>
      </c>
      <c r="BP61" s="387">
        <f t="shared" si="14"/>
        <v>-4.2076711757138563E-3</v>
      </c>
      <c r="BR61" s="393">
        <v>1979</v>
      </c>
      <c r="BS61" s="390">
        <f t="shared" si="42"/>
        <v>43.6</v>
      </c>
      <c r="BT61" s="155">
        <f>'Preisindizes Gas 2023 Bas.''15'!AC61</f>
        <v>53.7</v>
      </c>
      <c r="BU61" s="384">
        <f t="shared" si="43"/>
        <v>6.341463414634152E-2</v>
      </c>
      <c r="BV61" s="384">
        <f t="shared" si="44"/>
        <v>6.3366336633663423E-2</v>
      </c>
      <c r="BW61" s="387">
        <f t="shared" si="55"/>
        <v>4.8297512678097121E-5</v>
      </c>
      <c r="BY61" s="393">
        <v>1979</v>
      </c>
      <c r="BZ61" s="390">
        <f t="shared" si="57"/>
        <v>2.9563999999999999</v>
      </c>
      <c r="CA61" s="155">
        <f>'Preisindizes Gas 2023 Bas.''15'!AD61</f>
        <v>3.0129999999999999</v>
      </c>
      <c r="CB61" s="384">
        <f t="shared" si="45"/>
        <v>6.3421729130022975E-2</v>
      </c>
      <c r="CC61" s="384">
        <f t="shared" si="46"/>
        <v>6.3391968138068355E-2</v>
      </c>
      <c r="CD61" s="426">
        <f t="shared" si="16"/>
        <v>2.9760991954619342E-5</v>
      </c>
      <c r="CE61" s="449">
        <f t="shared" si="17"/>
        <v>-5.6599999999999984E-2</v>
      </c>
      <c r="CF61" s="385">
        <f t="shared" si="18"/>
        <v>-1.878526385662127E-2</v>
      </c>
      <c r="CH61" s="393">
        <v>1979</v>
      </c>
      <c r="CI61" s="390">
        <f t="shared" si="58"/>
        <v>50.5</v>
      </c>
      <c r="CJ61" s="155">
        <f>'Preisindizes Gas 2023 Bas.''15'!AI61</f>
        <v>57.1</v>
      </c>
      <c r="CK61" s="384">
        <f t="shared" si="47"/>
        <v>3.696098562628336E-2</v>
      </c>
      <c r="CL61" s="384">
        <f t="shared" si="48"/>
        <v>3.6297640653357499E-2</v>
      </c>
      <c r="CM61" s="387">
        <f t="shared" si="54"/>
        <v>6.6334497292586114E-4</v>
      </c>
      <c r="CO61" s="393">
        <v>1979</v>
      </c>
      <c r="CP61" s="390">
        <f t="shared" si="59"/>
        <v>2.5821999999999998</v>
      </c>
      <c r="CQ61" s="155">
        <f>'Preisindizes Gas 2023 Bas.''15'!AJ61</f>
        <v>2.6076999999999999</v>
      </c>
      <c r="CR61" s="384">
        <f t="shared" si="50"/>
        <v>3.6945240492603171E-2</v>
      </c>
      <c r="CS61" s="384">
        <f t="shared" si="51"/>
        <v>3.6315527092840361E-2</v>
      </c>
      <c r="CT61" s="426">
        <f t="shared" si="21"/>
        <v>6.2971339976281016E-4</v>
      </c>
      <c r="CU61" s="449">
        <f t="shared" si="22"/>
        <v>-2.5500000000000078E-2</v>
      </c>
      <c r="CV61" s="385">
        <f t="shared" si="23"/>
        <v>-9.7787322161292378E-3</v>
      </c>
      <c r="CX61" s="233"/>
    </row>
    <row r="62" spans="2:102" x14ac:dyDescent="0.6">
      <c r="B62" s="183">
        <v>1978</v>
      </c>
      <c r="C62" s="154">
        <f>VLOOKUP(B62,'Basisreihen Destatis 2023 B.''21'!$B$7:$I$95,2,FALSE)</f>
        <v>30.6</v>
      </c>
      <c r="D62" s="155"/>
      <c r="E62" s="155">
        <f t="shared" si="0"/>
        <v>30.6</v>
      </c>
      <c r="F62" s="155"/>
      <c r="G62" s="156">
        <f t="shared" si="1"/>
        <v>30.6</v>
      </c>
      <c r="H62" s="157">
        <f t="shared" si="2"/>
        <v>4.1502999999999997</v>
      </c>
      <c r="J62" s="162">
        <v>1978</v>
      </c>
      <c r="K62" s="154">
        <f>VLOOKUP(J62,'Basisreihen Destatis 2023 B.''21'!$B$7:$I$95,3,FALSE)</f>
        <v>40</v>
      </c>
      <c r="L62" s="155"/>
      <c r="M62" s="155">
        <f t="shared" si="3"/>
        <v>40</v>
      </c>
      <c r="N62" s="155"/>
      <c r="O62" s="156">
        <f t="shared" si="4"/>
        <v>40</v>
      </c>
      <c r="P62" s="157">
        <f t="shared" si="5"/>
        <v>3.15</v>
      </c>
      <c r="Q62" s="163"/>
      <c r="R62" s="162">
        <v>1978</v>
      </c>
      <c r="S62" s="159"/>
      <c r="T62" s="160">
        <f>VLOOKUP(R62,'Basisreihen Destatis 2023 B.''21'!$K$7:$R$91,3,FALSE)</f>
        <v>75.599999999999994</v>
      </c>
      <c r="U62" s="160">
        <f t="shared" si="52"/>
        <v>42.6</v>
      </c>
      <c r="V62" s="160"/>
      <c r="W62" s="160">
        <f t="shared" si="6"/>
        <v>42.6</v>
      </c>
      <c r="X62" s="160">
        <f>VLOOKUP(R62,'Basisreihen Destatis 2023 B.''21'!$B$7:$I$95,3,FALSE)</f>
        <v>40</v>
      </c>
      <c r="Y62" s="160"/>
      <c r="Z62" s="160">
        <f t="shared" si="7"/>
        <v>40</v>
      </c>
      <c r="AA62" s="160"/>
      <c r="AB62" s="160">
        <f t="shared" si="8"/>
        <v>40</v>
      </c>
      <c r="AC62" s="161">
        <f t="shared" si="9"/>
        <v>41</v>
      </c>
      <c r="AD62" s="157">
        <f t="shared" si="24"/>
        <v>3.1438999999999999</v>
      </c>
      <c r="AF62" s="162">
        <v>1978</v>
      </c>
      <c r="AG62" s="159">
        <f>VLOOKUP(AF62,'Basisreihen Destatis 2023 B.''21'!$B$7:$I$95,6,FALSE)</f>
        <v>48.7</v>
      </c>
      <c r="AH62" s="160"/>
      <c r="AI62" s="161">
        <f t="shared" si="10"/>
        <v>48.7</v>
      </c>
      <c r="AJ62" s="157">
        <f t="shared" si="25"/>
        <v>2.6776</v>
      </c>
      <c r="AL62" s="397">
        <v>1978</v>
      </c>
      <c r="AM62" s="106">
        <f t="shared" si="26"/>
        <v>30.6</v>
      </c>
      <c r="AN62" s="107">
        <f>'Preisindizes Gas 2023 Bas.''15'!G62</f>
        <v>39.200000000000003</v>
      </c>
      <c r="AO62" s="359">
        <f t="shared" si="27"/>
        <v>4.4368600682593851E-2</v>
      </c>
      <c r="AP62" s="359">
        <f t="shared" si="28"/>
        <v>4.5333333333333448E-2</v>
      </c>
      <c r="AQ62" s="380">
        <f t="shared" si="29"/>
        <v>-9.6473265073959702E-4</v>
      </c>
      <c r="AS62" s="393">
        <v>1978</v>
      </c>
      <c r="AT62" s="391">
        <f t="shared" si="30"/>
        <v>4.1502999999999997</v>
      </c>
      <c r="AU62" s="155">
        <f>'Preisindizes Gas 2023 Bas.''15'!H62</f>
        <v>4.1505000000000001</v>
      </c>
      <c r="AV62" s="384">
        <f t="shared" si="31"/>
        <v>4.4382333807194696E-2</v>
      </c>
      <c r="AW62" s="384">
        <f t="shared" si="32"/>
        <v>4.5343934465727154E-2</v>
      </c>
      <c r="AX62" s="427">
        <f t="shared" si="33"/>
        <v>-9.6160065853245769E-4</v>
      </c>
      <c r="AY62" s="450">
        <f t="shared" si="34"/>
        <v>-2.0000000000042206E-4</v>
      </c>
      <c r="AZ62" s="387">
        <f t="shared" si="35"/>
        <v>-4.818696542596701E-5</v>
      </c>
      <c r="BB62" s="393">
        <v>1978</v>
      </c>
      <c r="BC62" s="390">
        <f t="shared" si="36"/>
        <v>40</v>
      </c>
      <c r="BD62" s="155">
        <f>'Preisindizes Gas 2023 Bas.''15'!O62</f>
        <v>50.5</v>
      </c>
      <c r="BE62" s="384">
        <f t="shared" si="37"/>
        <v>5.8201058201058364E-2</v>
      </c>
      <c r="BF62" s="384">
        <f t="shared" si="38"/>
        <v>5.6485355648535629E-2</v>
      </c>
      <c r="BG62" s="387">
        <f t="shared" si="39"/>
        <v>1.7157025525227354E-3</v>
      </c>
      <c r="BI62" s="393">
        <v>1978</v>
      </c>
      <c r="BJ62" s="390">
        <f t="shared" si="56"/>
        <v>3.15</v>
      </c>
      <c r="BK62" s="155">
        <f>'Preisindizes Gas 2023 Bas.''15'!P62</f>
        <v>3.1604000000000001</v>
      </c>
      <c r="BL62" s="384">
        <f t="shared" si="40"/>
        <v>5.8190476190476126E-2</v>
      </c>
      <c r="BM62" s="384">
        <f t="shared" si="41"/>
        <v>5.6480192380711225E-2</v>
      </c>
      <c r="BN62" s="427">
        <f t="shared" si="12"/>
        <v>1.7102838097649009E-3</v>
      </c>
      <c r="BO62" s="450">
        <f t="shared" si="13"/>
        <v>-1.0400000000000187E-2</v>
      </c>
      <c r="BP62" s="387">
        <f t="shared" si="14"/>
        <v>-3.2907226933299727E-3</v>
      </c>
      <c r="BR62" s="393">
        <v>1978</v>
      </c>
      <c r="BS62" s="390">
        <f t="shared" si="42"/>
        <v>41</v>
      </c>
      <c r="BT62" s="155">
        <f>'Preisindizes Gas 2023 Bas.''15'!AC62</f>
        <v>50.5</v>
      </c>
      <c r="BU62" s="384">
        <f t="shared" si="43"/>
        <v>4.3256997455470847E-2</v>
      </c>
      <c r="BV62" s="384">
        <f t="shared" si="44"/>
        <v>4.554865424430643E-2</v>
      </c>
      <c r="BW62" s="387">
        <f t="shared" si="55"/>
        <v>-2.2916567888355832E-3</v>
      </c>
      <c r="BY62" s="393">
        <v>1978</v>
      </c>
      <c r="BZ62" s="390">
        <f t="shared" si="57"/>
        <v>3.1438999999999999</v>
      </c>
      <c r="CA62" s="155">
        <f>'Preisindizes Gas 2023 Bas.''15'!AD62</f>
        <v>3.2040000000000002</v>
      </c>
      <c r="CB62" s="384">
        <f t="shared" si="45"/>
        <v>4.3258373357931257E-2</v>
      </c>
      <c r="CC62" s="384">
        <f t="shared" si="46"/>
        <v>4.5536828963795184E-2</v>
      </c>
      <c r="CD62" s="426">
        <f t="shared" si="16"/>
        <v>-2.2784556058639271E-3</v>
      </c>
      <c r="CE62" s="449">
        <f t="shared" si="17"/>
        <v>-6.0100000000000264E-2</v>
      </c>
      <c r="CF62" s="385">
        <f t="shared" si="18"/>
        <v>-1.8757802746566909E-2</v>
      </c>
      <c r="CH62" s="393">
        <v>1978</v>
      </c>
      <c r="CI62" s="390">
        <f t="shared" si="58"/>
        <v>48.7</v>
      </c>
      <c r="CJ62" s="155">
        <f>'Preisindizes Gas 2023 Bas.''15'!AI62</f>
        <v>55.1</v>
      </c>
      <c r="CK62" s="384">
        <f t="shared" si="47"/>
        <v>1.2474012474012586E-2</v>
      </c>
      <c r="CL62" s="384">
        <f t="shared" si="48"/>
        <v>1.1009174311926717E-2</v>
      </c>
      <c r="CM62" s="387">
        <f t="shared" si="54"/>
        <v>1.4648381620858686E-3</v>
      </c>
      <c r="CO62" s="393">
        <v>1978</v>
      </c>
      <c r="CP62" s="390">
        <f t="shared" si="59"/>
        <v>2.6776</v>
      </c>
      <c r="CQ62" s="155">
        <f>'Preisindizes Gas 2023 Bas.''15'!AJ62</f>
        <v>2.7023999999999999</v>
      </c>
      <c r="CR62" s="384">
        <f t="shared" si="50"/>
        <v>1.2473857185539172E-2</v>
      </c>
      <c r="CS62" s="384">
        <f t="shared" si="51"/>
        <v>1.0990230905861376E-2</v>
      </c>
      <c r="CT62" s="426">
        <f t="shared" si="21"/>
        <v>1.4836262796777966E-3</v>
      </c>
      <c r="CU62" s="449">
        <f t="shared" si="22"/>
        <v>-2.4799999999999933E-2</v>
      </c>
      <c r="CV62" s="385">
        <f t="shared" si="23"/>
        <v>-9.1770278271166017E-3</v>
      </c>
      <c r="CX62" s="233"/>
    </row>
    <row r="63" spans="2:102" x14ac:dyDescent="0.6">
      <c r="B63" s="183">
        <v>1977</v>
      </c>
      <c r="C63" s="154">
        <f>VLOOKUP(B63,'Basisreihen Destatis 2023 B.''21'!$B$7:$I$95,2,FALSE)</f>
        <v>29.3</v>
      </c>
      <c r="D63" s="155"/>
      <c r="E63" s="155">
        <f t="shared" si="0"/>
        <v>29.3</v>
      </c>
      <c r="F63" s="155"/>
      <c r="G63" s="156">
        <f t="shared" si="1"/>
        <v>29.3</v>
      </c>
      <c r="H63" s="157">
        <f t="shared" si="2"/>
        <v>4.3345000000000002</v>
      </c>
      <c r="J63" s="162">
        <v>1977</v>
      </c>
      <c r="K63" s="154">
        <f>VLOOKUP(J63,'Basisreihen Destatis 2023 B.''21'!$B$7:$I$95,3,FALSE)</f>
        <v>37.799999999999997</v>
      </c>
      <c r="L63" s="155"/>
      <c r="M63" s="155">
        <f t="shared" si="3"/>
        <v>37.799999999999997</v>
      </c>
      <c r="N63" s="155"/>
      <c r="O63" s="156">
        <f t="shared" si="4"/>
        <v>37.799999999999997</v>
      </c>
      <c r="P63" s="157">
        <f t="shared" si="5"/>
        <v>3.3332999999999999</v>
      </c>
      <c r="Q63" s="163"/>
      <c r="R63" s="162">
        <v>1977</v>
      </c>
      <c r="S63" s="159"/>
      <c r="T63" s="160">
        <f>VLOOKUP(R63,'Basisreihen Destatis 2023 B.''21'!$K$7:$R$91,3,FALSE)</f>
        <v>73.599999999999994</v>
      </c>
      <c r="U63" s="160">
        <f t="shared" si="52"/>
        <v>41.5</v>
      </c>
      <c r="V63" s="160"/>
      <c r="W63" s="160">
        <f t="shared" si="6"/>
        <v>41.5</v>
      </c>
      <c r="X63" s="160">
        <f>VLOOKUP(R63,'Basisreihen Destatis 2023 B.''21'!$B$7:$I$95,3,FALSE)</f>
        <v>37.799999999999997</v>
      </c>
      <c r="Y63" s="160"/>
      <c r="Z63" s="160">
        <f t="shared" si="7"/>
        <v>37.799999999999997</v>
      </c>
      <c r="AA63" s="160"/>
      <c r="AB63" s="160">
        <f t="shared" si="8"/>
        <v>37.799999999999997</v>
      </c>
      <c r="AC63" s="161">
        <f t="shared" si="9"/>
        <v>39.299999999999997</v>
      </c>
      <c r="AD63" s="157">
        <f t="shared" si="24"/>
        <v>3.2799</v>
      </c>
      <c r="AF63" s="162">
        <v>1977</v>
      </c>
      <c r="AG63" s="159">
        <f>VLOOKUP(AF63,'Basisreihen Destatis 2023 B.''21'!$B$7:$I$95,6,FALSE)</f>
        <v>48.1</v>
      </c>
      <c r="AH63" s="160"/>
      <c r="AI63" s="161">
        <f>ROUND(IF(AG63&gt;0,AG63,AH63*$AG$64/$AH$64),1)</f>
        <v>48.1</v>
      </c>
      <c r="AJ63" s="157">
        <f t="shared" si="25"/>
        <v>2.7109999999999999</v>
      </c>
      <c r="AL63" s="396">
        <v>1977</v>
      </c>
      <c r="AM63" s="106">
        <f t="shared" si="26"/>
        <v>29.3</v>
      </c>
      <c r="AN63" s="107">
        <f>'Preisindizes Gas 2023 Bas.''15'!G63</f>
        <v>37.5</v>
      </c>
      <c r="AO63" s="359">
        <f t="shared" si="27"/>
        <v>4.2704626334519435E-2</v>
      </c>
      <c r="AP63" s="359">
        <f t="shared" si="28"/>
        <v>4.1666666666666741E-2</v>
      </c>
      <c r="AQ63" s="380">
        <f t="shared" si="29"/>
        <v>1.0379596678526948E-3</v>
      </c>
      <c r="AS63" s="393">
        <v>1977</v>
      </c>
      <c r="AT63" s="391">
        <f t="shared" si="30"/>
        <v>4.3345000000000002</v>
      </c>
      <c r="AU63" s="155">
        <f>'Preisindizes Gas 2023 Bas.''15'!H63</f>
        <v>4.3387000000000002</v>
      </c>
      <c r="AV63" s="384">
        <f t="shared" si="31"/>
        <v>4.2703887414926589E-2</v>
      </c>
      <c r="AW63" s="384">
        <f t="shared" si="32"/>
        <v>4.1648420033650657E-2</v>
      </c>
      <c r="AX63" s="427">
        <f t="shared" si="33"/>
        <v>1.0554673812759319E-3</v>
      </c>
      <c r="AY63" s="450">
        <f t="shared" si="34"/>
        <v>-4.1999999999999815E-3</v>
      </c>
      <c r="AZ63" s="387">
        <f t="shared" si="35"/>
        <v>-9.6803189895589004E-4</v>
      </c>
      <c r="BB63" s="393">
        <v>1977</v>
      </c>
      <c r="BC63" s="390">
        <f t="shared" si="36"/>
        <v>37.799999999999997</v>
      </c>
      <c r="BD63" s="155">
        <f>'Preisindizes Gas 2023 Bas.''15'!O63</f>
        <v>47.8</v>
      </c>
      <c r="BE63" s="384">
        <f t="shared" si="37"/>
        <v>3.2786885245901454E-2</v>
      </c>
      <c r="BF63" s="384">
        <f t="shared" si="38"/>
        <v>3.463203463203457E-2</v>
      </c>
      <c r="BG63" s="387">
        <f t="shared" si="39"/>
        <v>-1.8451493861331159E-3</v>
      </c>
      <c r="BI63" s="393">
        <v>1977</v>
      </c>
      <c r="BJ63" s="390">
        <f t="shared" si="56"/>
        <v>3.3332999999999999</v>
      </c>
      <c r="BK63" s="155">
        <f>'Preisindizes Gas 2023 Bas.''15'!P63</f>
        <v>3.3389000000000002</v>
      </c>
      <c r="BL63" s="384">
        <f t="shared" si="40"/>
        <v>3.2790327903279071E-2</v>
      </c>
      <c r="BM63" s="384">
        <f t="shared" si="41"/>
        <v>3.4622180957800452E-2</v>
      </c>
      <c r="BN63" s="427">
        <f t="shared" si="12"/>
        <v>-1.8318530545213818E-3</v>
      </c>
      <c r="BO63" s="450">
        <f t="shared" si="13"/>
        <v>-5.6000000000002714E-3</v>
      </c>
      <c r="BP63" s="387">
        <f t="shared" si="14"/>
        <v>-1.6771990775406032E-3</v>
      </c>
      <c r="BR63" s="393">
        <v>1977</v>
      </c>
      <c r="BS63" s="390">
        <f t="shared" si="42"/>
        <v>39.299999999999997</v>
      </c>
      <c r="BT63" s="155">
        <f>'Preisindizes Gas 2023 Bas.''15'!AC63</f>
        <v>48.3</v>
      </c>
      <c r="BU63" s="384">
        <f t="shared" si="43"/>
        <v>7.692307692307665E-3</v>
      </c>
      <c r="BV63" s="384">
        <f t="shared" si="44"/>
        <v>8.3507306889352151E-3</v>
      </c>
      <c r="BW63" s="387">
        <f t="shared" si="55"/>
        <v>-6.5842299662755011E-4</v>
      </c>
      <c r="BY63" s="393">
        <v>1977</v>
      </c>
      <c r="BZ63" s="390">
        <f t="shared" si="57"/>
        <v>3.2799</v>
      </c>
      <c r="CA63" s="155">
        <f>'Preisindizes Gas 2023 Bas.''15'!AD63</f>
        <v>3.3498999999999999</v>
      </c>
      <c r="CB63" s="384">
        <f t="shared" si="45"/>
        <v>7.6831610719838572E-3</v>
      </c>
      <c r="CC63" s="384">
        <f t="shared" si="46"/>
        <v>8.3584584614466717E-3</v>
      </c>
      <c r="CD63" s="426">
        <f t="shared" si="16"/>
        <v>-6.7529738946281448E-4</v>
      </c>
      <c r="CE63" s="449">
        <f t="shared" si="17"/>
        <v>-6.999999999999984E-2</v>
      </c>
      <c r="CF63" s="385">
        <f t="shared" si="18"/>
        <v>-2.0896146153616457E-2</v>
      </c>
      <c r="CH63" s="393">
        <v>1977</v>
      </c>
      <c r="CI63" s="390">
        <f t="shared" si="58"/>
        <v>48.1</v>
      </c>
      <c r="CJ63" s="155">
        <f>'Preisindizes Gas 2023 Bas.''15'!AI63</f>
        <v>54.5</v>
      </c>
      <c r="CK63" s="384">
        <f t="shared" si="47"/>
        <v>2.7777777777777901E-2</v>
      </c>
      <c r="CL63" s="384">
        <f t="shared" si="48"/>
        <v>3.0245746691871522E-2</v>
      </c>
      <c r="CM63" s="387">
        <f t="shared" si="54"/>
        <v>-2.4679689140936212E-3</v>
      </c>
      <c r="CO63" s="393">
        <v>1977</v>
      </c>
      <c r="CP63" s="390">
        <f t="shared" si="59"/>
        <v>2.7109999999999999</v>
      </c>
      <c r="CQ63" s="155">
        <f>'Preisindizes Gas 2023 Bas.''15'!AJ63</f>
        <v>2.7321</v>
      </c>
      <c r="CR63" s="384">
        <f t="shared" si="50"/>
        <v>2.7775728513463882E-2</v>
      </c>
      <c r="CS63" s="384">
        <f t="shared" si="51"/>
        <v>3.0233153984114969E-2</v>
      </c>
      <c r="CT63" s="426">
        <f t="shared" si="21"/>
        <v>-2.4574254706510867E-3</v>
      </c>
      <c r="CU63" s="449">
        <f t="shared" si="22"/>
        <v>-2.1100000000000119E-2</v>
      </c>
      <c r="CV63" s="385">
        <f t="shared" si="23"/>
        <v>-7.7229969620439265E-3</v>
      </c>
      <c r="CX63" s="233"/>
    </row>
    <row r="64" spans="2:102" x14ac:dyDescent="0.6">
      <c r="B64" s="183">
        <v>1976</v>
      </c>
      <c r="C64" s="154">
        <f>VLOOKUP(B64,'Basisreihen Destatis 2023 B.''21'!$B$7:$I$95,2,FALSE)</f>
        <v>28.1</v>
      </c>
      <c r="D64" s="155"/>
      <c r="E64" s="155">
        <f t="shared" si="0"/>
        <v>28.1</v>
      </c>
      <c r="F64" s="155"/>
      <c r="G64" s="156">
        <f t="shared" si="1"/>
        <v>28.1</v>
      </c>
      <c r="H64" s="157">
        <f t="shared" si="2"/>
        <v>4.5195999999999996</v>
      </c>
      <c r="J64" s="162">
        <v>1976</v>
      </c>
      <c r="K64" s="154">
        <f>VLOOKUP(J64,'Basisreihen Destatis 2023 B.''21'!$B$7:$I$95,3,FALSE)</f>
        <v>36.6</v>
      </c>
      <c r="L64" s="155"/>
      <c r="M64" s="155">
        <f t="shared" si="3"/>
        <v>36.6</v>
      </c>
      <c r="N64" s="155"/>
      <c r="O64" s="156">
        <f t="shared" si="4"/>
        <v>36.6</v>
      </c>
      <c r="P64" s="157">
        <f t="shared" si="5"/>
        <v>3.4426000000000001</v>
      </c>
      <c r="Q64" s="163"/>
      <c r="R64" s="162">
        <v>1976</v>
      </c>
      <c r="S64" s="159"/>
      <c r="T64" s="160">
        <f>VLOOKUP(R64,'Basisreihen Destatis 2023 B.''21'!$K$7:$R$91,3,FALSE)</f>
        <v>75.5</v>
      </c>
      <c r="U64" s="160">
        <f t="shared" si="52"/>
        <v>42.6</v>
      </c>
      <c r="V64" s="160"/>
      <c r="W64" s="160">
        <f t="shared" si="6"/>
        <v>42.6</v>
      </c>
      <c r="X64" s="160">
        <f>VLOOKUP(R64,'Basisreihen Destatis 2023 B.''21'!$B$7:$I$95,3,FALSE)</f>
        <v>36.6</v>
      </c>
      <c r="Y64" s="160"/>
      <c r="Z64" s="160">
        <f t="shared" si="7"/>
        <v>36.6</v>
      </c>
      <c r="AA64" s="160"/>
      <c r="AB64" s="160">
        <f t="shared" si="8"/>
        <v>36.6</v>
      </c>
      <c r="AC64" s="161">
        <f t="shared" si="9"/>
        <v>39</v>
      </c>
      <c r="AD64" s="157">
        <f t="shared" si="24"/>
        <v>3.3050999999999999</v>
      </c>
      <c r="AF64" s="162">
        <v>1976</v>
      </c>
      <c r="AG64" s="159">
        <f>VLOOKUP(AF64,'Basisreihen Destatis 2023 B.''21'!$B$7:$I$95,6,FALSE)</f>
        <v>46.8</v>
      </c>
      <c r="AH64" s="160">
        <f>VLOOKUP(AF64,'Basisreihen Destatis 2023 B.''21'!$K$7:$R$91,8,FALSE)</f>
        <v>44.9</v>
      </c>
      <c r="AI64" s="161">
        <f>ROUND(IF(AG64&gt;0,AG64,AH64*$AG$64/$AH$64),1)</f>
        <v>46.8</v>
      </c>
      <c r="AJ64" s="157">
        <f t="shared" si="25"/>
        <v>2.7863000000000002</v>
      </c>
      <c r="AL64" s="397">
        <v>1976</v>
      </c>
      <c r="AM64" s="106">
        <f t="shared" si="26"/>
        <v>28.1</v>
      </c>
      <c r="AN64" s="107">
        <f>'Preisindizes Gas 2023 Bas.''15'!G64</f>
        <v>36</v>
      </c>
      <c r="AO64" s="359">
        <f t="shared" si="27"/>
        <v>3.6900369003689981E-2</v>
      </c>
      <c r="AP64" s="359">
        <f t="shared" si="28"/>
        <v>3.7463976945244948E-2</v>
      </c>
      <c r="AQ64" s="380">
        <f t="shared" si="29"/>
        <v>-5.6360794155496663E-4</v>
      </c>
      <c r="AS64" s="393">
        <v>1976</v>
      </c>
      <c r="AT64" s="391">
        <f t="shared" si="30"/>
        <v>4.5195999999999996</v>
      </c>
      <c r="AU64" s="155">
        <f>'Preisindizes Gas 2023 Bas.''15'!H64</f>
        <v>4.5194000000000001</v>
      </c>
      <c r="AV64" s="384">
        <f t="shared" si="31"/>
        <v>3.6883795026108723E-2</v>
      </c>
      <c r="AW64" s="384">
        <f t="shared" si="32"/>
        <v>3.7482851705978648E-2</v>
      </c>
      <c r="AX64" s="427">
        <f t="shared" si="33"/>
        <v>-5.9905667986992484E-4</v>
      </c>
      <c r="AY64" s="450">
        <f t="shared" si="34"/>
        <v>1.9999999999953388E-4</v>
      </c>
      <c r="AZ64" s="387">
        <f t="shared" si="35"/>
        <v>4.425366199045655E-5</v>
      </c>
      <c r="BB64" s="393">
        <v>1976</v>
      </c>
      <c r="BC64" s="390">
        <f t="shared" si="36"/>
        <v>36.6</v>
      </c>
      <c r="BD64" s="155">
        <f>'Preisindizes Gas 2023 Bas.''15'!O64</f>
        <v>46.2</v>
      </c>
      <c r="BE64" s="384">
        <f t="shared" si="37"/>
        <v>2.2346368715083997E-2</v>
      </c>
      <c r="BF64" s="384">
        <f t="shared" si="38"/>
        <v>2.2123893805309658E-2</v>
      </c>
      <c r="BG64" s="387">
        <f t="shared" si="39"/>
        <v>2.2247490977433948E-4</v>
      </c>
      <c r="BI64" s="393">
        <v>1976</v>
      </c>
      <c r="BJ64" s="390">
        <f t="shared" si="56"/>
        <v>3.4426000000000001</v>
      </c>
      <c r="BK64" s="155">
        <f>'Preisindizes Gas 2023 Bas.''15'!P64</f>
        <v>3.4544999999999999</v>
      </c>
      <c r="BL64" s="384">
        <f t="shared" si="40"/>
        <v>2.2366815778771754E-2</v>
      </c>
      <c r="BM64" s="384">
        <f t="shared" si="41"/>
        <v>2.2145028224055618E-2</v>
      </c>
      <c r="BN64" s="427">
        <f t="shared" si="12"/>
        <v>2.217875547161352E-4</v>
      </c>
      <c r="BO64" s="450">
        <f t="shared" si="13"/>
        <v>-1.18999999999998E-2</v>
      </c>
      <c r="BP64" s="387">
        <f t="shared" si="14"/>
        <v>-3.4447821681863333E-3</v>
      </c>
      <c r="BR64" s="393">
        <v>1976</v>
      </c>
      <c r="BS64" s="390">
        <f t="shared" si="42"/>
        <v>39</v>
      </c>
      <c r="BT64" s="155">
        <f>'Preisindizes Gas 2023 Bas.''15'!AC64</f>
        <v>47.9</v>
      </c>
      <c r="BU64" s="384">
        <f t="shared" si="43"/>
        <v>2.3622047244094446E-2</v>
      </c>
      <c r="BV64" s="384">
        <f t="shared" si="44"/>
        <v>2.5695931477516032E-2</v>
      </c>
      <c r="BW64" s="387">
        <f t="shared" si="55"/>
        <v>-2.0738842334215857E-3</v>
      </c>
      <c r="BY64" s="393">
        <v>1976</v>
      </c>
      <c r="BZ64" s="390">
        <f t="shared" si="57"/>
        <v>3.3050999999999999</v>
      </c>
      <c r="CA64" s="155">
        <f>'Preisindizes Gas 2023 Bas.''15'!AD64</f>
        <v>3.3778999999999999</v>
      </c>
      <c r="CB64" s="384">
        <f t="shared" si="45"/>
        <v>2.3630147348037811E-2</v>
      </c>
      <c r="CC64" s="384">
        <f t="shared" si="46"/>
        <v>2.5696438615708139E-2</v>
      </c>
      <c r="CD64" s="426">
        <f t="shared" si="16"/>
        <v>-2.0662912676703282E-3</v>
      </c>
      <c r="CE64" s="449">
        <f t="shared" si="17"/>
        <v>-7.2799999999999976E-2</v>
      </c>
      <c r="CF64" s="385">
        <f t="shared" si="18"/>
        <v>-2.155185174220664E-2</v>
      </c>
      <c r="CH64" s="393">
        <v>1976</v>
      </c>
      <c r="CI64" s="390">
        <f t="shared" si="58"/>
        <v>46.8</v>
      </c>
      <c r="CJ64" s="155">
        <f>'Preisindizes Gas 2023 Bas.''15'!AI64</f>
        <v>52.9</v>
      </c>
      <c r="CK64" s="384">
        <f t="shared" si="47"/>
        <v>3.7694013303769314E-2</v>
      </c>
      <c r="CL64" s="384">
        <f t="shared" si="48"/>
        <v>3.7254901960784181E-2</v>
      </c>
      <c r="CM64" s="387">
        <f t="shared" si="54"/>
        <v>4.3911134298513232E-4</v>
      </c>
      <c r="CO64" s="393">
        <v>1976</v>
      </c>
      <c r="CP64" s="390">
        <f t="shared" si="59"/>
        <v>2.7863000000000002</v>
      </c>
      <c r="CQ64" s="155">
        <f>'Preisindizes Gas 2023 Bas.''15'!AJ64</f>
        <v>2.8147000000000002</v>
      </c>
      <c r="CR64" s="384">
        <f t="shared" si="50"/>
        <v>3.7720274198758119E-2</v>
      </c>
      <c r="CS64" s="384">
        <f t="shared" si="51"/>
        <v>3.7268625430774138E-2</v>
      </c>
      <c r="CT64" s="426">
        <f t="shared" si="21"/>
        <v>4.516487679839809E-4</v>
      </c>
      <c r="CU64" s="449">
        <f t="shared" si="22"/>
        <v>-2.8399999999999981E-2</v>
      </c>
      <c r="CV64" s="385">
        <f t="shared" si="23"/>
        <v>-1.0089885245319175E-2</v>
      </c>
      <c r="CX64" s="233"/>
    </row>
    <row r="65" spans="2:102" x14ac:dyDescent="0.6">
      <c r="B65" s="183">
        <v>1975</v>
      </c>
      <c r="C65" s="154">
        <f>VLOOKUP(B65,'Basisreihen Destatis 2023 B.''21'!$B$7:$I$95,2,FALSE)</f>
        <v>27.1</v>
      </c>
      <c r="D65" s="155"/>
      <c r="E65" s="155">
        <f t="shared" si="0"/>
        <v>27.1</v>
      </c>
      <c r="F65" s="155"/>
      <c r="G65" s="156">
        <f t="shared" si="1"/>
        <v>27.1</v>
      </c>
      <c r="H65" s="157">
        <f t="shared" si="2"/>
        <v>4.6863000000000001</v>
      </c>
      <c r="J65" s="162">
        <v>1975</v>
      </c>
      <c r="K65" s="154">
        <f>VLOOKUP(J65,'Basisreihen Destatis 2023 B.''21'!$B$7:$I$95,3,FALSE)</f>
        <v>35.799999999999997</v>
      </c>
      <c r="L65" s="155"/>
      <c r="M65" s="155">
        <f t="shared" si="3"/>
        <v>35.799999999999997</v>
      </c>
      <c r="N65" s="155"/>
      <c r="O65" s="156">
        <f t="shared" si="4"/>
        <v>35.799999999999997</v>
      </c>
      <c r="P65" s="157">
        <f t="shared" si="5"/>
        <v>3.5196000000000001</v>
      </c>
      <c r="Q65" s="163"/>
      <c r="R65" s="162">
        <v>1975</v>
      </c>
      <c r="S65" s="159"/>
      <c r="T65" s="160">
        <f>VLOOKUP(R65,'Basisreihen Destatis 2023 B.''21'!$K$7:$R$91,3,FALSE)</f>
        <v>73.5</v>
      </c>
      <c r="U65" s="160">
        <f t="shared" si="52"/>
        <v>41.5</v>
      </c>
      <c r="V65" s="160"/>
      <c r="W65" s="160">
        <f t="shared" si="6"/>
        <v>41.5</v>
      </c>
      <c r="X65" s="160">
        <f>VLOOKUP(R65,'Basisreihen Destatis 2023 B.''21'!$B$7:$I$95,3,FALSE)</f>
        <v>35.799999999999997</v>
      </c>
      <c r="Y65" s="160"/>
      <c r="Z65" s="160">
        <f t="shared" si="7"/>
        <v>35.799999999999997</v>
      </c>
      <c r="AA65" s="160"/>
      <c r="AB65" s="160">
        <f t="shared" si="8"/>
        <v>35.799999999999997</v>
      </c>
      <c r="AC65" s="161">
        <f t="shared" si="9"/>
        <v>38.1</v>
      </c>
      <c r="AD65" s="157">
        <f t="shared" si="24"/>
        <v>3.3832</v>
      </c>
      <c r="AF65" s="162">
        <v>1975</v>
      </c>
      <c r="AG65" s="159"/>
      <c r="AH65" s="160">
        <f>VLOOKUP(AF65,'Basisreihen Destatis 2023 B.''21'!$K$7:$R$91,8,FALSE)</f>
        <v>43.3</v>
      </c>
      <c r="AI65" s="161">
        <f>ROUND(IF(AG65&gt;0,AG65,AH65*$AG$64/$AH$64),1)</f>
        <v>45.1</v>
      </c>
      <c r="AJ65" s="157">
        <f t="shared" si="25"/>
        <v>2.8914</v>
      </c>
      <c r="AL65" s="396">
        <v>1975</v>
      </c>
      <c r="AM65" s="106">
        <f t="shared" si="26"/>
        <v>27.1</v>
      </c>
      <c r="AN65" s="107">
        <f>'Preisindizes Gas 2023 Bas.''15'!G65</f>
        <v>34.700000000000003</v>
      </c>
      <c r="AO65" s="359">
        <f t="shared" si="27"/>
        <v>2.6515151515151603E-2</v>
      </c>
      <c r="AP65" s="359">
        <f t="shared" si="28"/>
        <v>2.662721893491149E-2</v>
      </c>
      <c r="AQ65" s="380">
        <f t="shared" si="29"/>
        <v>-1.1206741975988699E-4</v>
      </c>
      <c r="AS65" s="393">
        <v>1975</v>
      </c>
      <c r="AT65" s="391">
        <f t="shared" si="30"/>
        <v>4.6863000000000001</v>
      </c>
      <c r="AU65" s="155">
        <f>'Preisindizes Gas 2023 Bas.''15'!H65</f>
        <v>4.6887999999999996</v>
      </c>
      <c r="AV65" s="384">
        <f t="shared" si="31"/>
        <v>2.6524123508951503E-2</v>
      </c>
      <c r="AW65" s="384">
        <f t="shared" si="32"/>
        <v>2.6616618324518004E-2</v>
      </c>
      <c r="AX65" s="427">
        <f t="shared" si="33"/>
        <v>-9.2494815566501742E-5</v>
      </c>
      <c r="AY65" s="450">
        <f t="shared" si="34"/>
        <v>-2.4999999999995026E-3</v>
      </c>
      <c r="AZ65" s="387">
        <f t="shared" si="35"/>
        <v>-5.3318546323144478E-4</v>
      </c>
      <c r="BB65" s="393">
        <v>1975</v>
      </c>
      <c r="BC65" s="390">
        <f t="shared" si="36"/>
        <v>35.799999999999997</v>
      </c>
      <c r="BD65" s="155">
        <f>'Preisindizes Gas 2023 Bas.''15'!O65</f>
        <v>45.2</v>
      </c>
      <c r="BE65" s="384">
        <f t="shared" si="37"/>
        <v>1.7045454545454364E-2</v>
      </c>
      <c r="BF65" s="384">
        <f t="shared" si="38"/>
        <v>1.8018018018018056E-2</v>
      </c>
      <c r="BG65" s="387">
        <f t="shared" si="39"/>
        <v>-9.7256347256369224E-4</v>
      </c>
      <c r="BI65" s="393">
        <v>1975</v>
      </c>
      <c r="BJ65" s="390">
        <f t="shared" si="56"/>
        <v>3.5196000000000001</v>
      </c>
      <c r="BK65" s="155">
        <f>'Preisindizes Gas 2023 Bas.''15'!P65</f>
        <v>3.5310000000000001</v>
      </c>
      <c r="BL65" s="384">
        <f t="shared" si="40"/>
        <v>1.7018979429480607E-2</v>
      </c>
      <c r="BM65" s="384">
        <f t="shared" si="41"/>
        <v>1.8011894647408599E-2</v>
      </c>
      <c r="BN65" s="427">
        <f t="shared" si="12"/>
        <v>-9.9291521792799209E-4</v>
      </c>
      <c r="BO65" s="450">
        <f t="shared" si="13"/>
        <v>-1.1400000000000077E-2</v>
      </c>
      <c r="BP65" s="387">
        <f t="shared" si="14"/>
        <v>-3.2285471537808474E-3</v>
      </c>
      <c r="BR65" s="393">
        <v>1975</v>
      </c>
      <c r="BS65" s="390">
        <f t="shared" si="42"/>
        <v>38.1</v>
      </c>
      <c r="BT65" s="155">
        <f>'Preisindizes Gas 2023 Bas.''15'!AC65</f>
        <v>46.7</v>
      </c>
      <c r="BU65" s="384">
        <f t="shared" si="43"/>
        <v>-5.2219321148824216E-3</v>
      </c>
      <c r="BV65" s="384">
        <f t="shared" si="44"/>
        <v>-6.382978723404209E-3</v>
      </c>
      <c r="BW65" s="387">
        <f t="shared" si="55"/>
        <v>1.1610466085217874E-3</v>
      </c>
      <c r="BY65" s="393">
        <v>1975</v>
      </c>
      <c r="BZ65" s="390">
        <f t="shared" si="57"/>
        <v>3.3832</v>
      </c>
      <c r="CA65" s="155">
        <f>'Preisindizes Gas 2023 Bas.''15'!AD65</f>
        <v>3.4647000000000001</v>
      </c>
      <c r="CB65" s="384">
        <f t="shared" si="45"/>
        <v>-5.2317332702767061E-3</v>
      </c>
      <c r="CC65" s="384">
        <f t="shared" si="46"/>
        <v>-6.3786186394204636E-3</v>
      </c>
      <c r="CD65" s="426">
        <f t="shared" si="16"/>
        <v>1.1468853691437575E-3</v>
      </c>
      <c r="CE65" s="449">
        <f t="shared" si="17"/>
        <v>-8.1500000000000128E-2</v>
      </c>
      <c r="CF65" s="385">
        <f t="shared" si="18"/>
        <v>-2.3522960140849203E-2</v>
      </c>
      <c r="CH65" s="393">
        <v>1975</v>
      </c>
      <c r="CI65" s="390">
        <f t="shared" si="58"/>
        <v>45.1</v>
      </c>
      <c r="CJ65" s="155">
        <f>'Preisindizes Gas 2023 Bas.''15'!AI65</f>
        <v>51</v>
      </c>
      <c r="CK65" s="384">
        <f t="shared" si="47"/>
        <v>4.3981481481481399E-2</v>
      </c>
      <c r="CL65" s="384">
        <f t="shared" si="48"/>
        <v>4.508196721311486E-2</v>
      </c>
      <c r="CM65" s="387">
        <f t="shared" si="54"/>
        <v>-1.1004857316334604E-3</v>
      </c>
      <c r="CO65" s="393">
        <v>1975</v>
      </c>
      <c r="CP65" s="390">
        <f t="shared" si="59"/>
        <v>2.8914</v>
      </c>
      <c r="CQ65" s="155">
        <f>'Preisindizes Gas 2023 Bas.''15'!AJ65</f>
        <v>2.9196</v>
      </c>
      <c r="CR65" s="384">
        <f t="shared" si="50"/>
        <v>4.3957944248461001E-2</v>
      </c>
      <c r="CS65" s="384">
        <f t="shared" si="51"/>
        <v>4.5074667762707188E-2</v>
      </c>
      <c r="CT65" s="426">
        <f t="shared" si="21"/>
        <v>-1.1167235142461873E-3</v>
      </c>
      <c r="CU65" s="449">
        <f t="shared" si="22"/>
        <v>-2.8200000000000003E-2</v>
      </c>
      <c r="CV65" s="385">
        <f t="shared" si="23"/>
        <v>-9.6588573777229847E-3</v>
      </c>
      <c r="CX65" s="233"/>
    </row>
    <row r="66" spans="2:102" x14ac:dyDescent="0.6">
      <c r="B66" s="183">
        <v>1974</v>
      </c>
      <c r="C66" s="154">
        <f>VLOOKUP(B66,'Basisreihen Destatis 2023 B.''21'!$B$7:$I$95,2,FALSE)</f>
        <v>26.4</v>
      </c>
      <c r="D66" s="155"/>
      <c r="E66" s="155">
        <f t="shared" si="0"/>
        <v>26.4</v>
      </c>
      <c r="F66" s="155"/>
      <c r="G66" s="156">
        <f t="shared" si="1"/>
        <v>26.4</v>
      </c>
      <c r="H66" s="157">
        <f t="shared" si="2"/>
        <v>4.8106</v>
      </c>
      <c r="J66" s="162">
        <v>1974</v>
      </c>
      <c r="K66" s="154">
        <f>VLOOKUP(J66,'Basisreihen Destatis 2023 B.''21'!$B$7:$I$95,3,FALSE)</f>
        <v>35.200000000000003</v>
      </c>
      <c r="L66" s="155"/>
      <c r="M66" s="155">
        <f t="shared" si="3"/>
        <v>35.200000000000003</v>
      </c>
      <c r="N66" s="155"/>
      <c r="O66" s="156">
        <f t="shared" si="4"/>
        <v>35.200000000000003</v>
      </c>
      <c r="P66" s="157">
        <f t="shared" si="5"/>
        <v>3.5794999999999999</v>
      </c>
      <c r="Q66" s="163"/>
      <c r="R66" s="162">
        <v>1974</v>
      </c>
      <c r="S66" s="159"/>
      <c r="T66" s="160">
        <f>VLOOKUP(R66,'Basisreihen Destatis 2023 B.''21'!$K$7:$R$91,3,FALSE)</f>
        <v>76.2</v>
      </c>
      <c r="U66" s="160">
        <f t="shared" si="52"/>
        <v>43</v>
      </c>
      <c r="V66" s="160"/>
      <c r="W66" s="160">
        <f t="shared" si="6"/>
        <v>43</v>
      </c>
      <c r="X66" s="160">
        <f>VLOOKUP(R66,'Basisreihen Destatis 2023 B.''21'!$B$7:$I$95,3,FALSE)</f>
        <v>35.200000000000003</v>
      </c>
      <c r="Y66" s="160"/>
      <c r="Z66" s="160">
        <f t="shared" si="7"/>
        <v>35.200000000000003</v>
      </c>
      <c r="AA66" s="160"/>
      <c r="AB66" s="160">
        <f t="shared" si="8"/>
        <v>35.200000000000003</v>
      </c>
      <c r="AC66" s="161">
        <f t="shared" si="9"/>
        <v>38.299999999999997</v>
      </c>
      <c r="AD66" s="157">
        <f t="shared" si="24"/>
        <v>3.3654999999999999</v>
      </c>
      <c r="AF66" s="162">
        <v>1974</v>
      </c>
      <c r="AG66" s="159"/>
      <c r="AH66" s="160">
        <f>VLOOKUP(AF66,'Basisreihen Destatis 2023 B.''21'!$K$7:$R$91,8,FALSE)</f>
        <v>41.4</v>
      </c>
      <c r="AI66" s="161">
        <f>ROUND(IF(AG66&gt;0,AG66,AH66*$AG$64/$AH$64),1)</f>
        <v>43.2</v>
      </c>
      <c r="AJ66" s="157">
        <f t="shared" si="25"/>
        <v>3.0185</v>
      </c>
      <c r="AL66" s="397">
        <v>1974</v>
      </c>
      <c r="AM66" s="106">
        <f t="shared" si="26"/>
        <v>26.4</v>
      </c>
      <c r="AN66" s="107">
        <f>'Preisindizes Gas 2023 Bas.''15'!G66</f>
        <v>33.799999999999997</v>
      </c>
      <c r="AO66" s="359">
        <f t="shared" si="27"/>
        <v>6.024096385542177E-2</v>
      </c>
      <c r="AP66" s="359">
        <f t="shared" si="28"/>
        <v>5.9561128526645746E-2</v>
      </c>
      <c r="AQ66" s="380">
        <f t="shared" si="29"/>
        <v>6.7983532877602393E-4</v>
      </c>
      <c r="AS66" s="393">
        <v>1974</v>
      </c>
      <c r="AT66" s="391">
        <f t="shared" si="30"/>
        <v>4.8106</v>
      </c>
      <c r="AU66" s="155">
        <f>'Preisindizes Gas 2023 Bas.''15'!H66</f>
        <v>4.8136000000000001</v>
      </c>
      <c r="AV66" s="384">
        <f t="shared" si="31"/>
        <v>6.0241965659169283E-2</v>
      </c>
      <c r="AW66" s="384">
        <f t="shared" si="32"/>
        <v>5.9560412165530874E-2</v>
      </c>
      <c r="AX66" s="427">
        <f t="shared" si="33"/>
        <v>6.8155349363840934E-4</v>
      </c>
      <c r="AY66" s="450">
        <f t="shared" si="34"/>
        <v>-3.0000000000001137E-3</v>
      </c>
      <c r="AZ66" s="387">
        <f t="shared" si="35"/>
        <v>-6.2323416985210489E-4</v>
      </c>
      <c r="BB66" s="393">
        <v>1974</v>
      </c>
      <c r="BC66" s="390">
        <f t="shared" si="36"/>
        <v>35.200000000000003</v>
      </c>
      <c r="BD66" s="155">
        <f>'Preisindizes Gas 2023 Bas.''15'!O66</f>
        <v>44.4</v>
      </c>
      <c r="BE66" s="384">
        <f t="shared" si="37"/>
        <v>6.6666666666666652E-2</v>
      </c>
      <c r="BF66" s="384">
        <f t="shared" si="38"/>
        <v>6.7307692307692291E-2</v>
      </c>
      <c r="BG66" s="387">
        <f t="shared" si="39"/>
        <v>-6.4102564102563875E-4</v>
      </c>
      <c r="BI66" s="393">
        <v>1974</v>
      </c>
      <c r="BJ66" s="390">
        <f t="shared" si="56"/>
        <v>3.5794999999999999</v>
      </c>
      <c r="BK66" s="155">
        <f>'Preisindizes Gas 2023 Bas.''15'!P66</f>
        <v>3.5945999999999998</v>
      </c>
      <c r="BL66" s="384">
        <f t="shared" si="40"/>
        <v>6.6685291241793676E-2</v>
      </c>
      <c r="BM66" s="384">
        <f t="shared" si="41"/>
        <v>6.7295387525733164E-2</v>
      </c>
      <c r="BN66" s="427">
        <f t="shared" si="12"/>
        <v>-6.1009628393948745E-4</v>
      </c>
      <c r="BO66" s="450">
        <f t="shared" si="13"/>
        <v>-1.5099999999999891E-2</v>
      </c>
      <c r="BP66" s="387">
        <f t="shared" si="14"/>
        <v>-4.2007455627885992E-3</v>
      </c>
      <c r="BR66" s="393">
        <v>1974</v>
      </c>
      <c r="BS66" s="390">
        <f t="shared" si="42"/>
        <v>38.299999999999997</v>
      </c>
      <c r="BT66" s="155">
        <f>'Preisindizes Gas 2023 Bas.''15'!AC66</f>
        <v>47</v>
      </c>
      <c r="BU66" s="384">
        <f t="shared" si="43"/>
        <v>9.7421203438395443E-2</v>
      </c>
      <c r="BV66" s="384">
        <f t="shared" si="44"/>
        <v>9.8130841121495394E-2</v>
      </c>
      <c r="BW66" s="387">
        <f t="shared" si="55"/>
        <v>-7.0963768309995068E-4</v>
      </c>
      <c r="BY66" s="393">
        <v>1974</v>
      </c>
      <c r="BZ66" s="390">
        <f t="shared" si="57"/>
        <v>3.3654999999999999</v>
      </c>
      <c r="CA66" s="155">
        <f>'Preisindizes Gas 2023 Bas.''15'!AD66</f>
        <v>3.4426000000000001</v>
      </c>
      <c r="CB66" s="384">
        <f t="shared" si="45"/>
        <v>9.7429802406774568E-2</v>
      </c>
      <c r="CC66" s="384">
        <f t="shared" si="46"/>
        <v>9.8123511299599064E-2</v>
      </c>
      <c r="CD66" s="426">
        <f t="shared" si="16"/>
        <v>-6.937088928244961E-4</v>
      </c>
      <c r="CE66" s="449">
        <f t="shared" si="17"/>
        <v>-7.7100000000000168E-2</v>
      </c>
      <c r="CF66" s="385">
        <f t="shared" si="18"/>
        <v>-2.239586359147161E-2</v>
      </c>
      <c r="CH66" s="393">
        <v>1974</v>
      </c>
      <c r="CI66" s="390">
        <f t="shared" si="58"/>
        <v>43.2</v>
      </c>
      <c r="CJ66" s="155">
        <f>'Preisindizes Gas 2023 Bas.''15'!AI66</f>
        <v>48.8</v>
      </c>
      <c r="CK66" s="384">
        <f t="shared" si="47"/>
        <v>0.13684210526315788</v>
      </c>
      <c r="CL66" s="384">
        <f t="shared" si="48"/>
        <v>0.13488372093023249</v>
      </c>
      <c r="CM66" s="387">
        <f t="shared" si="54"/>
        <v>1.9583843329253892E-3</v>
      </c>
      <c r="CO66" s="393">
        <v>1974</v>
      </c>
      <c r="CP66" s="390">
        <f t="shared" si="59"/>
        <v>3.0185</v>
      </c>
      <c r="CQ66" s="155">
        <f>'Preisindizes Gas 2023 Bas.''15'!AJ66</f>
        <v>3.0512000000000001</v>
      </c>
      <c r="CR66" s="384">
        <f t="shared" si="50"/>
        <v>0.13685605433162173</v>
      </c>
      <c r="CS66" s="384">
        <f t="shared" si="51"/>
        <v>0.1348977451494493</v>
      </c>
      <c r="CT66" s="426">
        <f t="shared" si="21"/>
        <v>1.9583091821724352E-3</v>
      </c>
      <c r="CU66" s="449">
        <f t="shared" si="22"/>
        <v>-3.2700000000000173E-2</v>
      </c>
      <c r="CV66" s="385">
        <f t="shared" si="23"/>
        <v>-1.0717094913476721E-2</v>
      </c>
      <c r="CX66" s="233"/>
    </row>
    <row r="67" spans="2:102" x14ac:dyDescent="0.6">
      <c r="B67" s="183">
        <v>1973</v>
      </c>
      <c r="C67" s="154">
        <f>VLOOKUP(B67,'Basisreihen Destatis 2023 B.''21'!$B$7:$I$95,2,FALSE)</f>
        <v>24.9</v>
      </c>
      <c r="D67" s="155"/>
      <c r="E67" s="155">
        <f t="shared" si="0"/>
        <v>24.9</v>
      </c>
      <c r="F67" s="155"/>
      <c r="G67" s="156">
        <f t="shared" si="1"/>
        <v>24.9</v>
      </c>
      <c r="H67" s="157">
        <f t="shared" si="2"/>
        <v>5.1003999999999996</v>
      </c>
      <c r="J67" s="162">
        <v>1973</v>
      </c>
      <c r="K67" s="154">
        <f>VLOOKUP(J67,'Basisreihen Destatis 2023 B.''21'!$B$7:$I$95,3,FALSE)</f>
        <v>33</v>
      </c>
      <c r="L67" s="155"/>
      <c r="M67" s="155">
        <f t="shared" si="3"/>
        <v>33</v>
      </c>
      <c r="N67" s="155"/>
      <c r="O67" s="156">
        <f t="shared" si="4"/>
        <v>33</v>
      </c>
      <c r="P67" s="157">
        <f t="shared" si="5"/>
        <v>3.8182</v>
      </c>
      <c r="Q67" s="163"/>
      <c r="R67" s="162">
        <v>1973</v>
      </c>
      <c r="S67" s="159"/>
      <c r="T67" s="160">
        <f>VLOOKUP(R67,'Basisreihen Destatis 2023 B.''21'!$K$7:$R$91,3,FALSE)</f>
        <v>67</v>
      </c>
      <c r="U67" s="160">
        <f t="shared" si="52"/>
        <v>37.799999999999997</v>
      </c>
      <c r="V67" s="160"/>
      <c r="W67" s="160">
        <f t="shared" si="6"/>
        <v>37.799999999999997</v>
      </c>
      <c r="X67" s="160">
        <f>VLOOKUP(R67,'Basisreihen Destatis 2023 B.''21'!$B$7:$I$95,3,FALSE)</f>
        <v>33</v>
      </c>
      <c r="Y67" s="160"/>
      <c r="Z67" s="160">
        <f t="shared" si="7"/>
        <v>33</v>
      </c>
      <c r="AA67" s="160"/>
      <c r="AB67" s="160">
        <f t="shared" si="8"/>
        <v>33</v>
      </c>
      <c r="AC67" s="161">
        <f t="shared" si="9"/>
        <v>34.9</v>
      </c>
      <c r="AD67" s="157">
        <f t="shared" si="24"/>
        <v>3.6934</v>
      </c>
      <c r="AF67" s="162">
        <v>1973</v>
      </c>
      <c r="AG67" s="159"/>
      <c r="AH67" s="160">
        <f>VLOOKUP(AF67,'Basisreihen Destatis 2023 B.''21'!$K$7:$R$91,8,FALSE)</f>
        <v>36.5</v>
      </c>
      <c r="AI67" s="161">
        <f t="shared" si="10"/>
        <v>38</v>
      </c>
      <c r="AJ67" s="157">
        <f t="shared" si="25"/>
        <v>3.4316</v>
      </c>
      <c r="AL67" s="396">
        <v>1973</v>
      </c>
      <c r="AM67" s="106">
        <f t="shared" si="26"/>
        <v>24.9</v>
      </c>
      <c r="AN67" s="107">
        <f>'Preisindizes Gas 2023 Bas.''15'!G67</f>
        <v>31.9</v>
      </c>
      <c r="AO67" s="359">
        <f t="shared" si="27"/>
        <v>5.9574468085106247E-2</v>
      </c>
      <c r="AP67" s="359">
        <f t="shared" si="28"/>
        <v>6.3333333333333242E-2</v>
      </c>
      <c r="AQ67" s="380">
        <f t="shared" si="29"/>
        <v>-3.7588652482269946E-3</v>
      </c>
      <c r="AS67" s="393">
        <v>1973</v>
      </c>
      <c r="AT67" s="391">
        <f t="shared" si="30"/>
        <v>5.1003999999999996</v>
      </c>
      <c r="AU67" s="155">
        <f>'Preisindizes Gas 2023 Bas.''15'!H67</f>
        <v>5.1002999999999998</v>
      </c>
      <c r="AV67" s="384">
        <f t="shared" si="31"/>
        <v>5.9583562073562968E-2</v>
      </c>
      <c r="AW67" s="384">
        <f t="shared" si="32"/>
        <v>6.3329608062270948E-2</v>
      </c>
      <c r="AX67" s="427">
        <f t="shared" si="33"/>
        <v>-3.74604598870798E-3</v>
      </c>
      <c r="AY67" s="450">
        <f t="shared" si="34"/>
        <v>9.9999999999766942E-5</v>
      </c>
      <c r="AZ67" s="387">
        <f t="shared" si="35"/>
        <v>1.9606689802609267E-5</v>
      </c>
      <c r="BB67" s="393">
        <v>1973</v>
      </c>
      <c r="BC67" s="390">
        <f t="shared" si="36"/>
        <v>33</v>
      </c>
      <c r="BD67" s="155">
        <f>'Preisindizes Gas 2023 Bas.''15'!O67</f>
        <v>41.6</v>
      </c>
      <c r="BE67" s="384">
        <f t="shared" si="37"/>
        <v>4.1009463722397443E-2</v>
      </c>
      <c r="BF67" s="384">
        <f t="shared" si="38"/>
        <v>4.0000000000000036E-2</v>
      </c>
      <c r="BG67" s="387">
        <f t="shared" si="39"/>
        <v>1.0094637223974079E-3</v>
      </c>
      <c r="BI67" s="393">
        <v>1973</v>
      </c>
      <c r="BJ67" s="390">
        <f t="shared" si="56"/>
        <v>3.8182</v>
      </c>
      <c r="BK67" s="155">
        <f>'Preisindizes Gas 2023 Bas.''15'!P67</f>
        <v>3.8365</v>
      </c>
      <c r="BL67" s="384">
        <f t="shared" si="40"/>
        <v>4.1014090409093207E-2</v>
      </c>
      <c r="BM67" s="384">
        <f t="shared" si="41"/>
        <v>4.0010426169685864E-2</v>
      </c>
      <c r="BN67" s="427">
        <f t="shared" si="12"/>
        <v>1.0036642394073425E-3</v>
      </c>
      <c r="BO67" s="450">
        <f t="shared" si="13"/>
        <v>-1.8299999999999983E-2</v>
      </c>
      <c r="BP67" s="387">
        <f t="shared" si="14"/>
        <v>-4.7699726313045199E-3</v>
      </c>
      <c r="BR67" s="393">
        <v>1973</v>
      </c>
      <c r="BS67" s="390">
        <f t="shared" si="42"/>
        <v>34.9</v>
      </c>
      <c r="BT67" s="155">
        <f>'Preisindizes Gas 2023 Bas.''15'!AC67</f>
        <v>42.8</v>
      </c>
      <c r="BU67" s="384">
        <f t="shared" si="43"/>
        <v>6.07902735562309E-2</v>
      </c>
      <c r="BV67" s="384">
        <f t="shared" si="44"/>
        <v>5.9405940594059459E-2</v>
      </c>
      <c r="BW67" s="387">
        <f t="shared" si="55"/>
        <v>1.3843329621714417E-3</v>
      </c>
      <c r="BY67" s="393">
        <v>1973</v>
      </c>
      <c r="BZ67" s="390">
        <f t="shared" si="57"/>
        <v>3.6934</v>
      </c>
      <c r="CA67" s="155">
        <f>'Preisindizes Gas 2023 Bas.''15'!AD67</f>
        <v>3.7804000000000002</v>
      </c>
      <c r="CB67" s="384">
        <f t="shared" si="45"/>
        <v>6.0784101370011445E-2</v>
      </c>
      <c r="CC67" s="384">
        <f t="shared" si="46"/>
        <v>5.9411702465347549E-2</v>
      </c>
      <c r="CD67" s="426">
        <f t="shared" si="16"/>
        <v>1.3723989046638962E-3</v>
      </c>
      <c r="CE67" s="449">
        <f t="shared" si="17"/>
        <v>-8.7000000000000188E-2</v>
      </c>
      <c r="CF67" s="385">
        <f t="shared" si="18"/>
        <v>-2.3013437731457032E-2</v>
      </c>
      <c r="CH67" s="393">
        <v>1973</v>
      </c>
      <c r="CI67" s="390">
        <f t="shared" si="58"/>
        <v>38</v>
      </c>
      <c r="CJ67" s="155">
        <f>'Preisindizes Gas 2023 Bas.''15'!AI67</f>
        <v>43</v>
      </c>
      <c r="CK67" s="384">
        <f t="shared" si="47"/>
        <v>6.1452513966480549E-2</v>
      </c>
      <c r="CL67" s="384">
        <f t="shared" si="48"/>
        <v>6.4356435643564414E-2</v>
      </c>
      <c r="CM67" s="387">
        <f t="shared" si="54"/>
        <v>-2.9039216770838649E-3</v>
      </c>
      <c r="CO67" s="393">
        <v>1973</v>
      </c>
      <c r="CP67" s="390">
        <f t="shared" si="59"/>
        <v>3.4316</v>
      </c>
      <c r="CQ67" s="155">
        <f>'Preisindizes Gas 2023 Bas.''15'!AJ67</f>
        <v>3.4628000000000001</v>
      </c>
      <c r="CR67" s="384">
        <f t="shared" si="50"/>
        <v>6.1458211912810423E-2</v>
      </c>
      <c r="CS67" s="384">
        <f t="shared" si="51"/>
        <v>6.4340995726001937E-2</v>
      </c>
      <c r="CT67" s="426">
        <f t="shared" si="21"/>
        <v>-2.882783813191514E-3</v>
      </c>
      <c r="CU67" s="449">
        <f t="shared" si="22"/>
        <v>-3.1200000000000117E-2</v>
      </c>
      <c r="CV67" s="385">
        <f t="shared" si="23"/>
        <v>-9.0100496707866684E-3</v>
      </c>
      <c r="CX67" s="233"/>
    </row>
    <row r="68" spans="2:102" x14ac:dyDescent="0.6">
      <c r="B68" s="183">
        <v>1972</v>
      </c>
      <c r="C68" s="154">
        <f>VLOOKUP(B68,'Basisreihen Destatis 2023 B.''21'!$B$7:$I$95,2,FALSE)</f>
        <v>23.5</v>
      </c>
      <c r="D68" s="155"/>
      <c r="E68" s="155">
        <f t="shared" si="0"/>
        <v>23.5</v>
      </c>
      <c r="F68" s="155"/>
      <c r="G68" s="156">
        <f t="shared" si="1"/>
        <v>23.5</v>
      </c>
      <c r="H68" s="157">
        <f t="shared" si="2"/>
        <v>5.4043000000000001</v>
      </c>
      <c r="J68" s="162">
        <v>1972</v>
      </c>
      <c r="K68" s="154">
        <f>VLOOKUP(J68,'Basisreihen Destatis 2023 B.''21'!$B$7:$I$95,3,FALSE)</f>
        <v>31.7</v>
      </c>
      <c r="L68" s="155"/>
      <c r="M68" s="155">
        <f t="shared" si="3"/>
        <v>31.7</v>
      </c>
      <c r="N68" s="155"/>
      <c r="O68" s="156">
        <f t="shared" si="4"/>
        <v>31.7</v>
      </c>
      <c r="P68" s="157">
        <f t="shared" si="5"/>
        <v>3.9748000000000001</v>
      </c>
      <c r="Q68" s="163"/>
      <c r="R68" s="162">
        <v>1972</v>
      </c>
      <c r="S68" s="159"/>
      <c r="T68" s="160">
        <f>VLOOKUP(R68,'Basisreihen Destatis 2023 B.''21'!$K$7:$R$91,3,FALSE)</f>
        <v>61.6</v>
      </c>
      <c r="U68" s="160">
        <f t="shared" si="52"/>
        <v>34.700000000000003</v>
      </c>
      <c r="V68" s="160"/>
      <c r="W68" s="160">
        <f t="shared" si="6"/>
        <v>34.700000000000003</v>
      </c>
      <c r="X68" s="160">
        <f>VLOOKUP(R68,'Basisreihen Destatis 2023 B.''21'!$B$7:$I$95,3,FALSE)</f>
        <v>31.7</v>
      </c>
      <c r="Y68" s="160"/>
      <c r="Z68" s="160">
        <f t="shared" si="7"/>
        <v>31.7</v>
      </c>
      <c r="AA68" s="160"/>
      <c r="AB68" s="160">
        <f t="shared" si="8"/>
        <v>31.7</v>
      </c>
      <c r="AC68" s="161">
        <f t="shared" si="9"/>
        <v>32.9</v>
      </c>
      <c r="AD68" s="157">
        <f t="shared" si="24"/>
        <v>3.9178999999999999</v>
      </c>
      <c r="AF68" s="162">
        <v>1972</v>
      </c>
      <c r="AG68" s="159"/>
      <c r="AH68" s="160">
        <f>VLOOKUP(AF68,'Basisreihen Destatis 2023 B.''21'!$K$7:$R$91,8,FALSE)</f>
        <v>34.299999999999997</v>
      </c>
      <c r="AI68" s="161">
        <f t="shared" si="10"/>
        <v>35.799999999999997</v>
      </c>
      <c r="AJ68" s="157">
        <f t="shared" si="25"/>
        <v>3.6425000000000001</v>
      </c>
      <c r="AL68" s="397">
        <v>1972</v>
      </c>
      <c r="AM68" s="106">
        <f t="shared" si="26"/>
        <v>23.5</v>
      </c>
      <c r="AN68" s="107">
        <f>'Preisindizes Gas 2023 Bas.''15'!G68</f>
        <v>30</v>
      </c>
      <c r="AO68" s="359">
        <f t="shared" si="27"/>
        <v>4.9107142857143016E-2</v>
      </c>
      <c r="AP68" s="359">
        <f t="shared" si="28"/>
        <v>4.8951048951048959E-2</v>
      </c>
      <c r="AQ68" s="380">
        <f t="shared" si="29"/>
        <v>1.5609390609405693E-4</v>
      </c>
      <c r="AS68" s="393">
        <v>1972</v>
      </c>
      <c r="AT68" s="391">
        <f t="shared" si="30"/>
        <v>5.4043000000000001</v>
      </c>
      <c r="AU68" s="155">
        <f>'Preisindizes Gas 2023 Bas.''15'!H68</f>
        <v>5.4233000000000002</v>
      </c>
      <c r="AV68" s="384">
        <f t="shared" si="31"/>
        <v>4.9090539015228529E-2</v>
      </c>
      <c r="AW68" s="384">
        <f t="shared" si="32"/>
        <v>4.8955433038924578E-2</v>
      </c>
      <c r="AX68" s="427">
        <f t="shared" si="33"/>
        <v>1.3510597630395083E-4</v>
      </c>
      <c r="AY68" s="450">
        <f t="shared" si="34"/>
        <v>-1.9000000000000128E-2</v>
      </c>
      <c r="AZ68" s="387">
        <f t="shared" si="35"/>
        <v>-3.5034019877197009E-3</v>
      </c>
      <c r="BB68" s="393">
        <v>1972</v>
      </c>
      <c r="BC68" s="390">
        <f t="shared" si="36"/>
        <v>31.7</v>
      </c>
      <c r="BD68" s="155">
        <f>'Preisindizes Gas 2023 Bas.''15'!O68</f>
        <v>40</v>
      </c>
      <c r="BE68" s="384">
        <f t="shared" si="37"/>
        <v>3.2573289902280145E-2</v>
      </c>
      <c r="BF68" s="384">
        <f t="shared" si="38"/>
        <v>3.3591731266149782E-2</v>
      </c>
      <c r="BG68" s="387">
        <f t="shared" si="39"/>
        <v>-1.0184413638696377E-3</v>
      </c>
      <c r="BI68" s="393">
        <v>1972</v>
      </c>
      <c r="BJ68" s="390">
        <f t="shared" si="56"/>
        <v>3.9748000000000001</v>
      </c>
      <c r="BK68" s="155">
        <f>'Preisindizes Gas 2023 Bas.''15'!P68</f>
        <v>3.99</v>
      </c>
      <c r="BL68" s="384">
        <f t="shared" si="40"/>
        <v>3.2555097111804265E-2</v>
      </c>
      <c r="BM68" s="384">
        <f t="shared" si="41"/>
        <v>3.3583959899749161E-2</v>
      </c>
      <c r="BN68" s="427">
        <f t="shared" si="12"/>
        <v>-1.0288627879448953E-3</v>
      </c>
      <c r="BO68" s="450">
        <f t="shared" si="13"/>
        <v>-1.5200000000000102E-2</v>
      </c>
      <c r="BP68" s="387">
        <f t="shared" si="14"/>
        <v>-3.8095238095238182E-3</v>
      </c>
      <c r="BR68" s="393">
        <v>1972</v>
      </c>
      <c r="BS68" s="390">
        <f t="shared" si="42"/>
        <v>32.9</v>
      </c>
      <c r="BT68" s="155">
        <f>'Preisindizes Gas 2023 Bas.''15'!AC68</f>
        <v>40.4</v>
      </c>
      <c r="BU68" s="384">
        <f t="shared" si="43"/>
        <v>1.8575851393188847E-2</v>
      </c>
      <c r="BV68" s="384">
        <f t="shared" si="44"/>
        <v>1.7632241813601901E-2</v>
      </c>
      <c r="BW68" s="387">
        <f t="shared" si="55"/>
        <v>9.4360957958694591E-4</v>
      </c>
      <c r="BY68" s="393">
        <v>1972</v>
      </c>
      <c r="BZ68" s="390">
        <f t="shared" si="57"/>
        <v>3.9178999999999999</v>
      </c>
      <c r="CA68" s="155">
        <f>'Preisindizes Gas 2023 Bas.''15'!AD68</f>
        <v>4.0049999999999999</v>
      </c>
      <c r="CB68" s="384">
        <f t="shared" si="45"/>
        <v>1.8581382883687603E-2</v>
      </c>
      <c r="CC68" s="384">
        <f t="shared" si="46"/>
        <v>1.7627965043695237E-2</v>
      </c>
      <c r="CD68" s="426">
        <f t="shared" si="16"/>
        <v>9.534178399923654E-4</v>
      </c>
      <c r="CE68" s="449">
        <f t="shared" si="17"/>
        <v>-8.7099999999999955E-2</v>
      </c>
      <c r="CF68" s="385">
        <f t="shared" si="18"/>
        <v>-2.1747815230961254E-2</v>
      </c>
      <c r="CH68" s="393">
        <v>1972</v>
      </c>
      <c r="CI68" s="390">
        <f t="shared" si="58"/>
        <v>35.799999999999997</v>
      </c>
      <c r="CJ68" s="155">
        <f>'Preisindizes Gas 2023 Bas.''15'!AI68</f>
        <v>40.4</v>
      </c>
      <c r="CK68" s="384">
        <f t="shared" si="47"/>
        <v>3.170028818443793E-2</v>
      </c>
      <c r="CL68" s="384">
        <f t="shared" si="48"/>
        <v>3.0612244897959107E-2</v>
      </c>
      <c r="CM68" s="387">
        <f t="shared" si="54"/>
        <v>1.0880432864788236E-3</v>
      </c>
      <c r="CO68" s="393">
        <v>1972</v>
      </c>
      <c r="CP68" s="390">
        <f t="shared" si="59"/>
        <v>3.6425000000000001</v>
      </c>
      <c r="CQ68" s="155">
        <f>'Preisindizes Gas 2023 Bas.''15'!AJ68</f>
        <v>3.6856</v>
      </c>
      <c r="CR68" s="384">
        <f t="shared" si="50"/>
        <v>3.1681537405627846E-2</v>
      </c>
      <c r="CS68" s="384">
        <f t="shared" si="51"/>
        <v>3.063273279791634E-2</v>
      </c>
      <c r="CT68" s="426">
        <f t="shared" si="21"/>
        <v>1.0488046077115065E-3</v>
      </c>
      <c r="CU68" s="449">
        <f t="shared" si="22"/>
        <v>-4.3099999999999916E-2</v>
      </c>
      <c r="CV68" s="385">
        <f t="shared" si="23"/>
        <v>-1.169416105925758E-2</v>
      </c>
      <c r="CX68" s="233"/>
    </row>
    <row r="69" spans="2:102" x14ac:dyDescent="0.6">
      <c r="B69" s="183">
        <v>1971</v>
      </c>
      <c r="C69" s="154">
        <f>VLOOKUP(B69,'Basisreihen Destatis 2023 B.''21'!$B$7:$I$95,2,FALSE)</f>
        <v>22.4</v>
      </c>
      <c r="D69" s="155"/>
      <c r="E69" s="155">
        <f t="shared" si="0"/>
        <v>22.4</v>
      </c>
      <c r="F69" s="155"/>
      <c r="G69" s="156">
        <f t="shared" si="1"/>
        <v>22.4</v>
      </c>
      <c r="H69" s="157">
        <f t="shared" si="2"/>
        <v>5.6696</v>
      </c>
      <c r="J69" s="162">
        <v>1971</v>
      </c>
      <c r="K69" s="154">
        <f>VLOOKUP(J69,'Basisreihen Destatis 2023 B.''21'!$B$7:$I$95,3,FALSE)</f>
        <v>30.7</v>
      </c>
      <c r="L69" s="155"/>
      <c r="M69" s="155">
        <f t="shared" si="3"/>
        <v>30.7</v>
      </c>
      <c r="N69" s="155"/>
      <c r="O69" s="156">
        <f t="shared" si="4"/>
        <v>30.7</v>
      </c>
      <c r="P69" s="157">
        <f t="shared" si="5"/>
        <v>4.1041999999999996</v>
      </c>
      <c r="Q69" s="163"/>
      <c r="R69" s="162">
        <v>1971</v>
      </c>
      <c r="S69" s="159"/>
      <c r="T69" s="160">
        <f>VLOOKUP(R69,'Basisreihen Destatis 2023 B.''21'!$K$7:$R$91,3,FALSE)</f>
        <v>61.6</v>
      </c>
      <c r="U69" s="160">
        <f t="shared" si="52"/>
        <v>34.700000000000003</v>
      </c>
      <c r="V69" s="160"/>
      <c r="W69" s="160">
        <f t="shared" si="6"/>
        <v>34.700000000000003</v>
      </c>
      <c r="X69" s="160">
        <f>VLOOKUP(R69,'Basisreihen Destatis 2023 B.''21'!$B$7:$I$95,3,FALSE)</f>
        <v>30.7</v>
      </c>
      <c r="Y69" s="160"/>
      <c r="Z69" s="160">
        <f t="shared" si="7"/>
        <v>30.7</v>
      </c>
      <c r="AA69" s="160"/>
      <c r="AB69" s="160">
        <f t="shared" si="8"/>
        <v>30.7</v>
      </c>
      <c r="AC69" s="161">
        <f t="shared" si="9"/>
        <v>32.299999999999997</v>
      </c>
      <c r="AD69" s="157">
        <f t="shared" si="24"/>
        <v>3.9906999999999999</v>
      </c>
      <c r="AF69" s="162">
        <v>1971</v>
      </c>
      <c r="AG69" s="159"/>
      <c r="AH69" s="160">
        <f>VLOOKUP(AF69,'Basisreihen Destatis 2023 B.''21'!$K$7:$R$91,8,FALSE)</f>
        <v>33.299999999999997</v>
      </c>
      <c r="AI69" s="161">
        <f t="shared" si="10"/>
        <v>34.700000000000003</v>
      </c>
      <c r="AJ69" s="157">
        <f t="shared" si="25"/>
        <v>3.7578999999999998</v>
      </c>
      <c r="AL69" s="396">
        <v>1971</v>
      </c>
      <c r="AM69" s="106">
        <f t="shared" si="26"/>
        <v>22.4</v>
      </c>
      <c r="AN69" s="107">
        <f>'Preisindizes Gas 2023 Bas.''15'!G69</f>
        <v>28.6</v>
      </c>
      <c r="AO69" s="359">
        <f t="shared" si="27"/>
        <v>0.10891089108910879</v>
      </c>
      <c r="AP69" s="359">
        <f t="shared" si="28"/>
        <v>0.10852713178294571</v>
      </c>
      <c r="AQ69" s="380">
        <f t="shared" si="29"/>
        <v>3.8375930616307841E-4</v>
      </c>
      <c r="AS69" s="393">
        <v>1971</v>
      </c>
      <c r="AT69" s="391">
        <f t="shared" si="30"/>
        <v>5.6696</v>
      </c>
      <c r="AU69" s="155">
        <f>'Preisindizes Gas 2023 Bas.''15'!H69</f>
        <v>5.6887999999999996</v>
      </c>
      <c r="AV69" s="384">
        <f t="shared" si="31"/>
        <v>0.10891420911528149</v>
      </c>
      <c r="AW69" s="384">
        <f t="shared" si="32"/>
        <v>0.10852903951624238</v>
      </c>
      <c r="AX69" s="427">
        <f t="shared" si="33"/>
        <v>3.8516959903911463E-4</v>
      </c>
      <c r="AY69" s="450">
        <f t="shared" si="34"/>
        <v>-1.9199999999999662E-2</v>
      </c>
      <c r="AZ69" s="387">
        <f t="shared" si="35"/>
        <v>-3.3750527351988913E-3</v>
      </c>
      <c r="BB69" s="393">
        <v>1971</v>
      </c>
      <c r="BC69" s="390">
        <f t="shared" si="36"/>
        <v>30.7</v>
      </c>
      <c r="BD69" s="155">
        <f>'Preisindizes Gas 2023 Bas.''15'!O69</f>
        <v>38.700000000000003</v>
      </c>
      <c r="BE69" s="384">
        <f t="shared" si="37"/>
        <v>8.4805653710247286E-2</v>
      </c>
      <c r="BF69" s="384">
        <f t="shared" si="38"/>
        <v>8.1005586592179046E-2</v>
      </c>
      <c r="BG69" s="387">
        <f t="shared" si="39"/>
        <v>3.8000671180682399E-3</v>
      </c>
      <c r="BI69" s="393">
        <v>1971</v>
      </c>
      <c r="BJ69" s="390">
        <f t="shared" si="56"/>
        <v>4.1041999999999996</v>
      </c>
      <c r="BK69" s="155">
        <f>'Preisindizes Gas 2023 Bas.''15'!P69</f>
        <v>4.1239999999999997</v>
      </c>
      <c r="BL69" s="384">
        <f t="shared" si="40"/>
        <v>8.4815554797524673E-2</v>
      </c>
      <c r="BM69" s="384">
        <f t="shared" si="41"/>
        <v>8.10135790494666E-2</v>
      </c>
      <c r="BN69" s="427">
        <f t="shared" si="12"/>
        <v>3.8019757480580729E-3</v>
      </c>
      <c r="BO69" s="450">
        <f t="shared" si="13"/>
        <v>-1.980000000000004E-2</v>
      </c>
      <c r="BP69" s="387">
        <f t="shared" si="14"/>
        <v>-4.8011639185256971E-3</v>
      </c>
      <c r="BR69" s="393">
        <v>1971</v>
      </c>
      <c r="BS69" s="390">
        <f t="shared" si="42"/>
        <v>32.299999999999997</v>
      </c>
      <c r="BT69" s="155">
        <f>'Preisindizes Gas 2023 Bas.''15'!AC69</f>
        <v>39.700000000000003</v>
      </c>
      <c r="BU69" s="384">
        <f t="shared" si="43"/>
        <v>5.2117263843648232E-2</v>
      </c>
      <c r="BV69" s="384">
        <f t="shared" si="44"/>
        <v>5.5851063829787329E-2</v>
      </c>
      <c r="BW69" s="387">
        <f t="shared" si="55"/>
        <v>-3.7337999861390969E-3</v>
      </c>
      <c r="BY69" s="393">
        <v>1971</v>
      </c>
      <c r="BZ69" s="390">
        <f t="shared" si="57"/>
        <v>3.9906999999999999</v>
      </c>
      <c r="CA69" s="155">
        <f>'Preisindizes Gas 2023 Bas.''15'!AD69</f>
        <v>4.0755999999999997</v>
      </c>
      <c r="CB69" s="384">
        <f t="shared" si="45"/>
        <v>5.2121181747563083E-2</v>
      </c>
      <c r="CC69" s="384">
        <f t="shared" si="46"/>
        <v>5.5844538227500351E-2</v>
      </c>
      <c r="CD69" s="426">
        <f t="shared" si="16"/>
        <v>-3.7233564799372676E-3</v>
      </c>
      <c r="CE69" s="449">
        <f t="shared" si="17"/>
        <v>-8.4899999999999753E-2</v>
      </c>
      <c r="CF69" s="385">
        <f t="shared" si="18"/>
        <v>-2.0831288644616697E-2</v>
      </c>
      <c r="CH69" s="393">
        <v>1971</v>
      </c>
      <c r="CI69" s="390">
        <f t="shared" si="58"/>
        <v>34.700000000000003</v>
      </c>
      <c r="CJ69" s="155">
        <f>'Preisindizes Gas 2023 Bas.''15'!AI69</f>
        <v>39.200000000000003</v>
      </c>
      <c r="CK69" s="384">
        <f t="shared" si="47"/>
        <v>3.8922155688622784E-2</v>
      </c>
      <c r="CL69" s="384">
        <f t="shared" si="48"/>
        <v>3.9787798408488007E-2</v>
      </c>
      <c r="CM69" s="387">
        <f t="shared" si="54"/>
        <v>-8.6564271986522279E-4</v>
      </c>
      <c r="CO69" s="393">
        <v>1971</v>
      </c>
      <c r="CP69" s="390">
        <f t="shared" si="59"/>
        <v>3.7578999999999998</v>
      </c>
      <c r="CQ69" s="155">
        <f>'Preisindizes Gas 2023 Bas.''15'!AJ69</f>
        <v>3.7985000000000002</v>
      </c>
      <c r="CR69" s="384">
        <f t="shared" si="50"/>
        <v>3.8931318023364136E-2</v>
      </c>
      <c r="CS69" s="384">
        <f t="shared" si="51"/>
        <v>3.9778860076346012E-2</v>
      </c>
      <c r="CT69" s="426">
        <f t="shared" si="21"/>
        <v>-8.4754205298187557E-4</v>
      </c>
      <c r="CU69" s="449">
        <f t="shared" si="22"/>
        <v>-4.0600000000000414E-2</v>
      </c>
      <c r="CV69" s="385">
        <f t="shared" si="23"/>
        <v>-1.0688429643280317E-2</v>
      </c>
      <c r="CX69" s="233"/>
    </row>
    <row r="70" spans="2:102" x14ac:dyDescent="0.6">
      <c r="B70" s="183">
        <v>1970</v>
      </c>
      <c r="C70" s="154">
        <f>VLOOKUP(B70,'Basisreihen Destatis 2023 B.''21'!$B$7:$I$95,2,FALSE)</f>
        <v>20.2</v>
      </c>
      <c r="D70" s="155"/>
      <c r="E70" s="155">
        <f t="shared" si="0"/>
        <v>20.2</v>
      </c>
      <c r="F70" s="155"/>
      <c r="G70" s="156">
        <f t="shared" si="1"/>
        <v>20.2</v>
      </c>
      <c r="H70" s="157">
        <f t="shared" si="2"/>
        <v>6.2870999999999997</v>
      </c>
      <c r="J70" s="162">
        <v>1970</v>
      </c>
      <c r="K70" s="154">
        <f>VLOOKUP(J70,'Basisreihen Destatis 2023 B.''21'!$B$7:$I$95,3,FALSE)</f>
        <v>28.3</v>
      </c>
      <c r="L70" s="155"/>
      <c r="M70" s="155">
        <f t="shared" si="3"/>
        <v>28.3</v>
      </c>
      <c r="N70" s="155"/>
      <c r="O70" s="156">
        <f t="shared" si="4"/>
        <v>28.3</v>
      </c>
      <c r="P70" s="157">
        <f t="shared" si="5"/>
        <v>4.4523000000000001</v>
      </c>
      <c r="Q70" s="163"/>
      <c r="R70" s="162">
        <v>1970</v>
      </c>
      <c r="S70" s="159"/>
      <c r="T70" s="160">
        <f>VLOOKUP(R70,'Basisreihen Destatis 2023 B.''21'!$K$7:$R$91,3,FALSE)</f>
        <v>60.6</v>
      </c>
      <c r="U70" s="160">
        <f t="shared" si="52"/>
        <v>34.200000000000003</v>
      </c>
      <c r="V70" s="160"/>
      <c r="W70" s="160">
        <f t="shared" si="6"/>
        <v>34.200000000000003</v>
      </c>
      <c r="X70" s="160">
        <f>VLOOKUP(R70,'Basisreihen Destatis 2023 B.''21'!$B$7:$I$95,3,FALSE)</f>
        <v>28.3</v>
      </c>
      <c r="Y70" s="160"/>
      <c r="Z70" s="160">
        <f t="shared" si="7"/>
        <v>28.3</v>
      </c>
      <c r="AA70" s="160"/>
      <c r="AB70" s="160">
        <f t="shared" si="8"/>
        <v>28.3</v>
      </c>
      <c r="AC70" s="161">
        <f t="shared" si="9"/>
        <v>30.7</v>
      </c>
      <c r="AD70" s="157">
        <f t="shared" si="24"/>
        <v>4.1986999999999997</v>
      </c>
      <c r="AF70" s="162">
        <v>1970</v>
      </c>
      <c r="AG70" s="159"/>
      <c r="AH70" s="160">
        <f>VLOOKUP(AF70,'Basisreihen Destatis 2023 B.''21'!$K$7:$R$91,8,FALSE)</f>
        <v>32</v>
      </c>
      <c r="AI70" s="161">
        <f t="shared" si="10"/>
        <v>33.4</v>
      </c>
      <c r="AJ70" s="157">
        <f t="shared" si="25"/>
        <v>3.9041999999999999</v>
      </c>
      <c r="AL70" s="397">
        <v>1970</v>
      </c>
      <c r="AM70" s="106">
        <f t="shared" si="26"/>
        <v>20.2</v>
      </c>
      <c r="AN70" s="107">
        <f>'Preisindizes Gas 2023 Bas.''15'!G70</f>
        <v>25.8</v>
      </c>
      <c r="AO70" s="359">
        <f t="shared" si="27"/>
        <v>0.18128654970760216</v>
      </c>
      <c r="AP70" s="359">
        <f t="shared" si="28"/>
        <v>0.1834862385321101</v>
      </c>
      <c r="AQ70" s="380">
        <f t="shared" si="29"/>
        <v>-2.1996888245079393E-3</v>
      </c>
      <c r="AS70" s="393">
        <v>1970</v>
      </c>
      <c r="AT70" s="391">
        <f t="shared" si="30"/>
        <v>6.2870999999999997</v>
      </c>
      <c r="AU70" s="155">
        <f>'Preisindizes Gas 2023 Bas.''15'!H70</f>
        <v>6.3061999999999996</v>
      </c>
      <c r="AV70" s="384">
        <f t="shared" si="31"/>
        <v>0.181291851569086</v>
      </c>
      <c r="AW70" s="384">
        <f t="shared" si="32"/>
        <v>0.18348609305128294</v>
      </c>
      <c r="AX70" s="427">
        <f t="shared" si="33"/>
        <v>-2.1942414821969347E-3</v>
      </c>
      <c r="AY70" s="450">
        <f t="shared" si="34"/>
        <v>-1.9099999999999895E-2</v>
      </c>
      <c r="AZ70" s="387">
        <f t="shared" si="35"/>
        <v>-3.0287653420443261E-3</v>
      </c>
      <c r="BB70" s="393">
        <v>1970</v>
      </c>
      <c r="BC70" s="390">
        <f t="shared" si="36"/>
        <v>28.3</v>
      </c>
      <c r="BD70" s="155">
        <f>'Preisindizes Gas 2023 Bas.''15'!O70</f>
        <v>35.799999999999997</v>
      </c>
      <c r="BE70" s="384">
        <f t="shared" si="37"/>
        <v>0.1646090534979423</v>
      </c>
      <c r="BF70" s="384">
        <f t="shared" si="38"/>
        <v>0.16993464052287566</v>
      </c>
      <c r="BG70" s="387">
        <f t="shared" si="39"/>
        <v>-5.3255870249333537E-3</v>
      </c>
      <c r="BI70" s="393">
        <v>1970</v>
      </c>
      <c r="BJ70" s="390">
        <f t="shared" si="56"/>
        <v>4.4523000000000001</v>
      </c>
      <c r="BK70" s="155">
        <f>'Preisindizes Gas 2023 Bas.''15'!P70</f>
        <v>4.4581</v>
      </c>
      <c r="BL70" s="384">
        <f t="shared" si="40"/>
        <v>0.16461154908698861</v>
      </c>
      <c r="BM70" s="384">
        <f t="shared" si="41"/>
        <v>0.16993786590700077</v>
      </c>
      <c r="BN70" s="427">
        <f t="shared" si="12"/>
        <v>-5.3263168200121669E-3</v>
      </c>
      <c r="BO70" s="450">
        <f t="shared" si="13"/>
        <v>-5.7999999999998053E-3</v>
      </c>
      <c r="BP70" s="387">
        <f t="shared" si="14"/>
        <v>-1.3010026692985566E-3</v>
      </c>
      <c r="BR70" s="393">
        <v>1970</v>
      </c>
      <c r="BS70" s="390">
        <f t="shared" si="42"/>
        <v>30.7</v>
      </c>
      <c r="BT70" s="155">
        <f>'Preisindizes Gas 2023 Bas.''15'!AC70</f>
        <v>37.6</v>
      </c>
      <c r="BU70" s="384">
        <f t="shared" si="43"/>
        <v>0.12043795620437958</v>
      </c>
      <c r="BV70" s="384">
        <f t="shared" si="44"/>
        <v>0.12238805970149258</v>
      </c>
      <c r="BW70" s="387">
        <f t="shared" si="55"/>
        <v>-1.9501034971129982E-3</v>
      </c>
      <c r="BY70" s="393">
        <v>1970</v>
      </c>
      <c r="BZ70" s="390">
        <f t="shared" si="57"/>
        <v>4.1986999999999997</v>
      </c>
      <c r="CA70" s="155">
        <f>'Preisindizes Gas 2023 Bas.''15'!AD70</f>
        <v>4.3032000000000004</v>
      </c>
      <c r="CB70" s="384">
        <f t="shared" si="45"/>
        <v>0.12044204158429994</v>
      </c>
      <c r="CC70" s="384">
        <f t="shared" si="46"/>
        <v>0.12239728574084396</v>
      </c>
      <c r="CD70" s="426">
        <f t="shared" si="16"/>
        <v>-1.9552441565440226E-3</v>
      </c>
      <c r="CE70" s="449">
        <f t="shared" si="17"/>
        <v>-0.1045000000000007</v>
      </c>
      <c r="CF70" s="385">
        <f t="shared" si="18"/>
        <v>-2.4284253578732318E-2</v>
      </c>
      <c r="CH70" s="393">
        <v>1970</v>
      </c>
      <c r="CI70" s="390">
        <f t="shared" si="58"/>
        <v>33.4</v>
      </c>
      <c r="CJ70" s="155">
        <f>'Preisindizes Gas 2023 Bas.''15'!AI70</f>
        <v>37.700000000000003</v>
      </c>
      <c r="CK70" s="384">
        <f t="shared" si="47"/>
        <v>5.031446540880502E-2</v>
      </c>
      <c r="CL70" s="384">
        <f t="shared" si="48"/>
        <v>5.0139275766016844E-2</v>
      </c>
      <c r="CM70" s="387">
        <f t="shared" si="54"/>
        <v>1.7518964278817606E-4</v>
      </c>
      <c r="CO70" s="393">
        <v>1970</v>
      </c>
      <c r="CP70" s="390">
        <f t="shared" si="59"/>
        <v>3.9041999999999999</v>
      </c>
      <c r="CQ70" s="155">
        <f>'Preisindizes Gas 2023 Bas.''15'!AJ70</f>
        <v>3.9496000000000002</v>
      </c>
      <c r="CR70" s="384">
        <f t="shared" si="50"/>
        <v>5.0304799959018487E-2</v>
      </c>
      <c r="CS70" s="384">
        <f t="shared" si="51"/>
        <v>5.0131658902167198E-2</v>
      </c>
      <c r="CT70" s="426">
        <f t="shared" si="21"/>
        <v>1.7314105685128922E-4</v>
      </c>
      <c r="CU70" s="449">
        <f t="shared" si="22"/>
        <v>-4.5400000000000329E-2</v>
      </c>
      <c r="CV70" s="385">
        <f t="shared" si="23"/>
        <v>-1.1494834919991925E-2</v>
      </c>
      <c r="CX70" s="233"/>
    </row>
    <row r="71" spans="2:102" x14ac:dyDescent="0.6">
      <c r="B71" s="183">
        <v>1969</v>
      </c>
      <c r="C71" s="154">
        <f>VLOOKUP(B71,'Basisreihen Destatis 2023 B.''21'!$B$7:$I$95,2,FALSE)</f>
        <v>17.100000000000001</v>
      </c>
      <c r="D71" s="155"/>
      <c r="E71" s="155">
        <f t="shared" si="0"/>
        <v>17.100000000000001</v>
      </c>
      <c r="F71" s="155"/>
      <c r="G71" s="156">
        <f t="shared" si="1"/>
        <v>17.100000000000001</v>
      </c>
      <c r="H71" s="157">
        <f t="shared" si="2"/>
        <v>7.4268999999999998</v>
      </c>
      <c r="J71" s="162">
        <v>1969</v>
      </c>
      <c r="K71" s="154">
        <f>VLOOKUP(J71,'Basisreihen Destatis 2023 B.''21'!$B$7:$I$95,3,FALSE)</f>
        <v>24.3</v>
      </c>
      <c r="L71" s="155"/>
      <c r="M71" s="155">
        <f t="shared" si="3"/>
        <v>24.3</v>
      </c>
      <c r="N71" s="155"/>
      <c r="O71" s="156">
        <f t="shared" si="4"/>
        <v>24.3</v>
      </c>
      <c r="P71" s="157">
        <f t="shared" si="5"/>
        <v>5.1852</v>
      </c>
      <c r="Q71" s="163"/>
      <c r="R71" s="162">
        <v>1969</v>
      </c>
      <c r="S71" s="159"/>
      <c r="T71" s="160">
        <f>VLOOKUP(R71,'Basisreihen Destatis 2023 B.''21'!$K$7:$R$91,3,FALSE)</f>
        <v>56.7</v>
      </c>
      <c r="U71" s="160">
        <f t="shared" si="52"/>
        <v>32</v>
      </c>
      <c r="V71" s="160"/>
      <c r="W71" s="160">
        <f t="shared" si="6"/>
        <v>32</v>
      </c>
      <c r="X71" s="160">
        <f>VLOOKUP(R71,'Basisreihen Destatis 2023 B.''21'!$B$7:$I$95,3,FALSE)</f>
        <v>24.3</v>
      </c>
      <c r="Y71" s="160"/>
      <c r="Z71" s="160">
        <f t="shared" si="7"/>
        <v>24.3</v>
      </c>
      <c r="AA71" s="160"/>
      <c r="AB71" s="160">
        <f t="shared" si="8"/>
        <v>24.3</v>
      </c>
      <c r="AC71" s="161">
        <f t="shared" si="9"/>
        <v>27.4</v>
      </c>
      <c r="AD71" s="157">
        <f t="shared" si="24"/>
        <v>4.7043999999999997</v>
      </c>
      <c r="AF71" s="162">
        <v>1969</v>
      </c>
      <c r="AG71" s="159"/>
      <c r="AH71" s="160">
        <f>VLOOKUP(AF71,'Basisreihen Destatis 2023 B.''21'!$K$7:$R$91,8,FALSE)</f>
        <v>30.5</v>
      </c>
      <c r="AI71" s="161">
        <f t="shared" si="10"/>
        <v>31.8</v>
      </c>
      <c r="AJ71" s="157">
        <f t="shared" si="25"/>
        <v>4.1006</v>
      </c>
      <c r="AL71" s="396">
        <v>1969</v>
      </c>
      <c r="AM71" s="106">
        <f t="shared" si="26"/>
        <v>17.100000000000001</v>
      </c>
      <c r="AN71" s="107">
        <f>'Preisindizes Gas 2023 Bas.''15'!G71</f>
        <v>21.8</v>
      </c>
      <c r="AO71" s="359">
        <f t="shared" si="27"/>
        <v>8.2278481012658222E-2</v>
      </c>
      <c r="AP71" s="359">
        <f t="shared" si="28"/>
        <v>7.3891625615763568E-2</v>
      </c>
      <c r="AQ71" s="380">
        <f t="shared" si="29"/>
        <v>8.3868553968946546E-3</v>
      </c>
      <c r="AS71" s="393">
        <v>1969</v>
      </c>
      <c r="AT71" s="391">
        <f t="shared" si="30"/>
        <v>7.4268999999999998</v>
      </c>
      <c r="AU71" s="155">
        <f>'Preisindizes Gas 2023 Bas.''15'!H71</f>
        <v>7.4633000000000003</v>
      </c>
      <c r="AV71" s="384">
        <f t="shared" si="31"/>
        <v>8.228197498283274E-2</v>
      </c>
      <c r="AW71" s="384">
        <f t="shared" si="32"/>
        <v>7.3894925837096004E-2</v>
      </c>
      <c r="AX71" s="427">
        <f t="shared" si="33"/>
        <v>8.3870491457367358E-3</v>
      </c>
      <c r="AY71" s="450">
        <f t="shared" si="34"/>
        <v>-3.6400000000000432E-2</v>
      </c>
      <c r="AZ71" s="387">
        <f t="shared" si="35"/>
        <v>-4.8771990942345633E-3</v>
      </c>
      <c r="BB71" s="393">
        <v>1969</v>
      </c>
      <c r="BC71" s="390">
        <f t="shared" si="36"/>
        <v>24.3</v>
      </c>
      <c r="BD71" s="155">
        <f>'Preisindizes Gas 2023 Bas.''15'!O71</f>
        <v>30.6</v>
      </c>
      <c r="BE71" s="384">
        <f t="shared" si="37"/>
        <v>4.7413793103448398E-2</v>
      </c>
      <c r="BF71" s="384">
        <f t="shared" si="38"/>
        <v>4.4368600682593851E-2</v>
      </c>
      <c r="BG71" s="387">
        <f t="shared" si="39"/>
        <v>3.0451924208545478E-3</v>
      </c>
      <c r="BI71" s="393">
        <v>1969</v>
      </c>
      <c r="BJ71" s="390">
        <f t="shared" si="56"/>
        <v>5.1852</v>
      </c>
      <c r="BK71" s="155">
        <f>'Preisindizes Gas 2023 Bas.''15'!P71</f>
        <v>5.2157</v>
      </c>
      <c r="BL71" s="384">
        <f t="shared" si="40"/>
        <v>4.7404150273856471E-2</v>
      </c>
      <c r="BM71" s="384">
        <f t="shared" si="41"/>
        <v>4.4366048660774204E-2</v>
      </c>
      <c r="BN71" s="427">
        <f t="shared" si="12"/>
        <v>3.0381016130822669E-3</v>
      </c>
      <c r="BO71" s="450">
        <f t="shared" si="13"/>
        <v>-3.0499999999999972E-2</v>
      </c>
      <c r="BP71" s="387">
        <f t="shared" si="14"/>
        <v>-5.847728972141808E-3</v>
      </c>
      <c r="BR71" s="393">
        <v>1969</v>
      </c>
      <c r="BS71" s="390">
        <f t="shared" si="42"/>
        <v>27.4</v>
      </c>
      <c r="BT71" s="155">
        <f>'Preisindizes Gas 2023 Bas.''15'!AC71</f>
        <v>33.5</v>
      </c>
      <c r="BU71" s="384">
        <f t="shared" si="43"/>
        <v>4.1825095057034245E-2</v>
      </c>
      <c r="BV71" s="384">
        <f t="shared" si="44"/>
        <v>3.7151702786377694E-2</v>
      </c>
      <c r="BW71" s="387">
        <f t="shared" si="55"/>
        <v>4.6733922706565512E-3</v>
      </c>
      <c r="BY71" s="393">
        <v>1969</v>
      </c>
      <c r="BZ71" s="390">
        <f t="shared" si="57"/>
        <v>4.7043999999999997</v>
      </c>
      <c r="CA71" s="155">
        <f>'Preisindizes Gas 2023 Bas.''15'!AD71</f>
        <v>4.8299000000000003</v>
      </c>
      <c r="CB71" s="384">
        <f t="shared" si="45"/>
        <v>4.1811920755037812E-2</v>
      </c>
      <c r="CC71" s="384">
        <f t="shared" si="46"/>
        <v>3.7143626162032151E-2</v>
      </c>
      <c r="CD71" s="426">
        <f t="shared" si="16"/>
        <v>4.6682945930056619E-3</v>
      </c>
      <c r="CE71" s="449">
        <f t="shared" si="17"/>
        <v>-0.12550000000000061</v>
      </c>
      <c r="CF71" s="385">
        <f t="shared" si="18"/>
        <v>-2.5983974823495459E-2</v>
      </c>
      <c r="CH71" s="393">
        <v>1969</v>
      </c>
      <c r="CI71" s="390">
        <f t="shared" si="58"/>
        <v>31.8</v>
      </c>
      <c r="CJ71" s="155">
        <f>'Preisindizes Gas 2023 Bas.''15'!AI71</f>
        <v>35.9</v>
      </c>
      <c r="CK71" s="384">
        <f t="shared" si="47"/>
        <v>1.5974440894568787E-2</v>
      </c>
      <c r="CL71" s="384">
        <f t="shared" si="48"/>
        <v>1.6997167138810276E-2</v>
      </c>
      <c r="CM71" s="387">
        <f t="shared" si="54"/>
        <v>-1.0227262442414897E-3</v>
      </c>
      <c r="CO71" s="393">
        <v>1969</v>
      </c>
      <c r="CP71" s="390">
        <f t="shared" si="59"/>
        <v>4.1006</v>
      </c>
      <c r="CQ71" s="155">
        <f>'Preisindizes Gas 2023 Bas.''15'!AJ71</f>
        <v>4.1475999999999997</v>
      </c>
      <c r="CR71" s="384">
        <f t="shared" si="50"/>
        <v>1.5973272204067746E-2</v>
      </c>
      <c r="CS71" s="384">
        <f t="shared" si="51"/>
        <v>1.6997781849744431E-2</v>
      </c>
      <c r="CT71" s="426">
        <f t="shared" si="21"/>
        <v>-1.0245096456766856E-3</v>
      </c>
      <c r="CU71" s="449">
        <f t="shared" si="22"/>
        <v>-4.6999999999999709E-2</v>
      </c>
      <c r="CV71" s="385">
        <f t="shared" si="23"/>
        <v>-1.1331854566496213E-2</v>
      </c>
      <c r="CX71" s="233"/>
    </row>
    <row r="72" spans="2:102" x14ac:dyDescent="0.6">
      <c r="B72" s="183">
        <v>1968</v>
      </c>
      <c r="C72" s="154">
        <f>VLOOKUP(B72,'Basisreihen Destatis 2023 B.''21'!$B$7:$I$95,2,FALSE)</f>
        <v>15.8</v>
      </c>
      <c r="D72" s="155">
        <f>VLOOKUP(B72,'Basisreihen Destatis 2023 B.''21'!$T$7:$W$125,2,FALSE)</f>
        <v>14.6</v>
      </c>
      <c r="E72" s="155">
        <f t="shared" si="0"/>
        <v>15.8</v>
      </c>
      <c r="F72" s="155"/>
      <c r="G72" s="156">
        <f t="shared" si="1"/>
        <v>15.8</v>
      </c>
      <c r="H72" s="157">
        <f t="shared" si="2"/>
        <v>8.0380000000000003</v>
      </c>
      <c r="J72" s="162">
        <v>1968</v>
      </c>
      <c r="K72" s="154">
        <f>VLOOKUP(J72,'Basisreihen Destatis 2023 B.''21'!$B$7:$I$95,3,FALSE)</f>
        <v>23.2</v>
      </c>
      <c r="L72" s="155">
        <f>VLOOKUP(J72,'Basisreihen Destatis 2023 B.''21'!$T$7:$W$125,3,FALSE)</f>
        <v>21.6</v>
      </c>
      <c r="M72" s="155">
        <f t="shared" si="3"/>
        <v>23.2</v>
      </c>
      <c r="N72" s="155"/>
      <c r="O72" s="156">
        <f t="shared" si="4"/>
        <v>23.2</v>
      </c>
      <c r="P72" s="157">
        <f t="shared" si="5"/>
        <v>5.431</v>
      </c>
      <c r="Q72" s="163"/>
      <c r="R72" s="162">
        <v>1968</v>
      </c>
      <c r="S72" s="159"/>
      <c r="T72" s="160">
        <f>VLOOKUP(R72,'Basisreihen Destatis 2023 B.''21'!$K$7:$R$91,3,FALSE)</f>
        <v>55</v>
      </c>
      <c r="U72" s="160">
        <f t="shared" si="52"/>
        <v>31</v>
      </c>
      <c r="V72" s="160">
        <f>VLOOKUP(R72,'Basisreihen Destatis 2023 B.''21'!$K$7:$R$91,4,FALSE)</f>
        <v>56.9</v>
      </c>
      <c r="W72" s="160">
        <f t="shared" si="6"/>
        <v>31</v>
      </c>
      <c r="X72" s="160">
        <f>VLOOKUP(R72,'Basisreihen Destatis 2023 B.''21'!$B$7:$I$95,3,FALSE)</f>
        <v>23.2</v>
      </c>
      <c r="Y72" s="160">
        <f>VLOOKUP(R72,'Basisreihen Destatis 2023 B.''21'!$T$7:$W$125,3,FALSE)</f>
        <v>21.6</v>
      </c>
      <c r="Z72" s="160">
        <f t="shared" si="7"/>
        <v>23.2</v>
      </c>
      <c r="AA72" s="160"/>
      <c r="AB72" s="160">
        <f t="shared" si="8"/>
        <v>23.2</v>
      </c>
      <c r="AC72" s="161">
        <f t="shared" si="9"/>
        <v>26.3</v>
      </c>
      <c r="AD72" s="157">
        <f t="shared" si="24"/>
        <v>4.9010999999999996</v>
      </c>
      <c r="AF72" s="162">
        <v>1968</v>
      </c>
      <c r="AG72" s="159"/>
      <c r="AH72" s="160">
        <f>VLOOKUP(AF72,'Basisreihen Destatis 2023 B.''21'!$K$7:$R$91,8,FALSE)</f>
        <v>30</v>
      </c>
      <c r="AI72" s="161">
        <f t="shared" si="10"/>
        <v>31.3</v>
      </c>
      <c r="AJ72" s="157">
        <f t="shared" si="25"/>
        <v>4.1661000000000001</v>
      </c>
      <c r="AL72" s="397">
        <v>1968</v>
      </c>
      <c r="AM72" s="106">
        <f t="shared" si="26"/>
        <v>15.8</v>
      </c>
      <c r="AN72" s="107">
        <f>'Preisindizes Gas 2023 Bas.''15'!G72</f>
        <v>20.3</v>
      </c>
      <c r="AO72" s="359">
        <f t="shared" si="27"/>
        <v>5.3333333333333455E-2</v>
      </c>
      <c r="AP72" s="359">
        <f t="shared" si="28"/>
        <v>5.1813471502590636E-2</v>
      </c>
      <c r="AQ72" s="380">
        <f t="shared" si="29"/>
        <v>1.5198618307428191E-3</v>
      </c>
      <c r="AS72" s="393">
        <v>1968</v>
      </c>
      <c r="AT72" s="391">
        <f t="shared" si="30"/>
        <v>8.0380000000000003</v>
      </c>
      <c r="AU72" s="155">
        <f>'Preisindizes Gas 2023 Bas.''15'!H72</f>
        <v>8.0147999999999993</v>
      </c>
      <c r="AV72" s="384">
        <f t="shared" si="31"/>
        <v>5.3334162727046497E-2</v>
      </c>
      <c r="AW72" s="384">
        <f t="shared" si="32"/>
        <v>5.1816639217447724E-2</v>
      </c>
      <c r="AX72" s="427">
        <f t="shared" si="33"/>
        <v>1.5175235095987727E-3</v>
      </c>
      <c r="AY72" s="450">
        <f t="shared" si="34"/>
        <v>2.3200000000000998E-2</v>
      </c>
      <c r="AZ72" s="387">
        <f t="shared" si="35"/>
        <v>2.8946449069222613E-3</v>
      </c>
      <c r="BB72" s="393">
        <v>1968</v>
      </c>
      <c r="BC72" s="390">
        <f t="shared" si="36"/>
        <v>23.2</v>
      </c>
      <c r="BD72" s="155">
        <f>'Preisindizes Gas 2023 Bas.''15'!O72</f>
        <v>29.3</v>
      </c>
      <c r="BE72" s="384">
        <f t="shared" si="37"/>
        <v>5.9360730593607247E-2</v>
      </c>
      <c r="BF72" s="384">
        <f t="shared" si="38"/>
        <v>5.3956834532374209E-2</v>
      </c>
      <c r="BG72" s="387">
        <f t="shared" si="39"/>
        <v>5.4038960612330378E-3</v>
      </c>
      <c r="BI72" s="393">
        <v>1968</v>
      </c>
      <c r="BJ72" s="390">
        <f t="shared" si="56"/>
        <v>5.431</v>
      </c>
      <c r="BK72" s="155">
        <f>'Preisindizes Gas 2023 Bas.''15'!P72</f>
        <v>5.4470999999999998</v>
      </c>
      <c r="BL72" s="384">
        <f t="shared" si="40"/>
        <v>5.9362916589946524E-2</v>
      </c>
      <c r="BM72" s="384">
        <f t="shared" si="41"/>
        <v>5.3955315672559623E-2</v>
      </c>
      <c r="BN72" s="427">
        <f t="shared" si="12"/>
        <v>5.4076009173869011E-3</v>
      </c>
      <c r="BO72" s="450">
        <f t="shared" si="13"/>
        <v>-1.6099999999999781E-2</v>
      </c>
      <c r="BP72" s="387">
        <f t="shared" si="14"/>
        <v>-2.9557011988029513E-3</v>
      </c>
      <c r="BR72" s="393">
        <v>1968</v>
      </c>
      <c r="BS72" s="390">
        <f t="shared" si="42"/>
        <v>26.3</v>
      </c>
      <c r="BT72" s="155">
        <f>'Preisindizes Gas 2023 Bas.''15'!AC72</f>
        <v>32.299999999999997</v>
      </c>
      <c r="BU72" s="384">
        <f t="shared" si="43"/>
        <v>2.3346303501945664E-2</v>
      </c>
      <c r="BV72" s="384">
        <f t="shared" si="44"/>
        <v>2.2151898734177111E-2</v>
      </c>
      <c r="BW72" s="387">
        <f t="shared" si="55"/>
        <v>1.1944047677685532E-3</v>
      </c>
      <c r="BY72" s="393">
        <v>1968</v>
      </c>
      <c r="BZ72" s="390">
        <f t="shared" si="57"/>
        <v>4.9010999999999996</v>
      </c>
      <c r="CA72" s="155">
        <f>'Preisindizes Gas 2023 Bas.''15'!AD72</f>
        <v>5.0092999999999996</v>
      </c>
      <c r="CB72" s="384">
        <f t="shared" si="45"/>
        <v>2.3362102385178884E-2</v>
      </c>
      <c r="CC72" s="384">
        <f t="shared" si="46"/>
        <v>2.2158784660531561E-2</v>
      </c>
      <c r="CD72" s="426">
        <f t="shared" si="16"/>
        <v>1.2033177246473237E-3</v>
      </c>
      <c r="CE72" s="449">
        <f t="shared" si="17"/>
        <v>-0.10820000000000007</v>
      </c>
      <c r="CF72" s="385">
        <f t="shared" si="18"/>
        <v>-2.1599824326752226E-2</v>
      </c>
      <c r="CH72" s="393">
        <v>1968</v>
      </c>
      <c r="CI72" s="390">
        <f t="shared" si="58"/>
        <v>31.3</v>
      </c>
      <c r="CJ72" s="155">
        <f>'Preisindizes Gas 2023 Bas.''15'!AI72</f>
        <v>35.299999999999997</v>
      </c>
      <c r="CK72" s="384">
        <f t="shared" si="47"/>
        <v>0</v>
      </c>
      <c r="CL72" s="384">
        <f t="shared" si="48"/>
        <v>-2.8248587570621764E-3</v>
      </c>
      <c r="CM72" s="387">
        <f t="shared" si="54"/>
        <v>2.8248587570621764E-3</v>
      </c>
      <c r="CO72" s="393">
        <v>1968</v>
      </c>
      <c r="CP72" s="390">
        <f t="shared" si="59"/>
        <v>4.1661000000000001</v>
      </c>
      <c r="CQ72" s="155">
        <f>'Preisindizes Gas 2023 Bas.''15'!AJ72</f>
        <v>4.2180999999999997</v>
      </c>
      <c r="CR72" s="384">
        <f t="shared" si="50"/>
        <v>0</v>
      </c>
      <c r="CS72" s="384">
        <f t="shared" si="51"/>
        <v>-2.8211754107299036E-3</v>
      </c>
      <c r="CT72" s="426">
        <f t="shared" si="21"/>
        <v>2.8211754107299036E-3</v>
      </c>
      <c r="CU72" s="449">
        <f t="shared" si="22"/>
        <v>-5.1999999999999602E-2</v>
      </c>
      <c r="CV72" s="385">
        <f t="shared" si="23"/>
        <v>-1.2327825324197961E-2</v>
      </c>
      <c r="CX72" s="233"/>
    </row>
    <row r="73" spans="2:102" x14ac:dyDescent="0.6">
      <c r="B73" s="183">
        <v>1967</v>
      </c>
      <c r="C73" s="154"/>
      <c r="D73" s="155">
        <f>VLOOKUP(B73,'Basisreihen Destatis 2023 B.''21'!$T$7:$W$125,2,FALSE)</f>
        <v>13.9</v>
      </c>
      <c r="E73" s="155">
        <f t="shared" si="0"/>
        <v>15</v>
      </c>
      <c r="F73" s="155"/>
      <c r="G73" s="156">
        <f t="shared" si="1"/>
        <v>15</v>
      </c>
      <c r="H73" s="157">
        <f t="shared" si="2"/>
        <v>8.4666999999999994</v>
      </c>
      <c r="J73" s="162">
        <v>1967</v>
      </c>
      <c r="K73" s="154"/>
      <c r="L73" s="155">
        <f>VLOOKUP(J73,'Basisreihen Destatis 2023 B.''21'!$T$7:$W$125,3,FALSE)</f>
        <v>20.399999999999999</v>
      </c>
      <c r="M73" s="155">
        <f t="shared" si="3"/>
        <v>21.9</v>
      </c>
      <c r="N73" s="155"/>
      <c r="O73" s="156">
        <f t="shared" si="4"/>
        <v>21.9</v>
      </c>
      <c r="P73" s="157">
        <f t="shared" si="5"/>
        <v>5.7534000000000001</v>
      </c>
      <c r="Q73" s="163"/>
      <c r="R73" s="162">
        <v>1967</v>
      </c>
      <c r="S73" s="159"/>
      <c r="T73" s="160"/>
      <c r="U73" s="160"/>
      <c r="V73" s="160">
        <f>VLOOKUP(R73,'Basisreihen Destatis 2023 B.''21'!$K$7:$R$91,4,FALSE)</f>
        <v>57.8</v>
      </c>
      <c r="W73" s="160">
        <f t="shared" si="6"/>
        <v>31.5</v>
      </c>
      <c r="X73" s="160"/>
      <c r="Y73" s="160">
        <f>VLOOKUP(R73,'Basisreihen Destatis 2023 B.''21'!$T$7:$W$125,3,FALSE)</f>
        <v>20.399999999999999</v>
      </c>
      <c r="Z73" s="160">
        <f t="shared" si="7"/>
        <v>21.9</v>
      </c>
      <c r="AA73" s="160"/>
      <c r="AB73" s="160">
        <f t="shared" si="8"/>
        <v>21.9</v>
      </c>
      <c r="AC73" s="161">
        <f t="shared" si="9"/>
        <v>25.7</v>
      </c>
      <c r="AD73" s="157">
        <f t="shared" si="24"/>
        <v>5.0156000000000001</v>
      </c>
      <c r="AF73" s="162">
        <v>1967</v>
      </c>
      <c r="AG73" s="159"/>
      <c r="AH73" s="160">
        <f>VLOOKUP(AF73,'Basisreihen Destatis 2023 B.''21'!$K$7:$R$91,8,FALSE)</f>
        <v>30</v>
      </c>
      <c r="AI73" s="161">
        <f t="shared" si="10"/>
        <v>31.3</v>
      </c>
      <c r="AJ73" s="157">
        <f t="shared" si="25"/>
        <v>4.1661000000000001</v>
      </c>
      <c r="AL73" s="396">
        <v>1967</v>
      </c>
      <c r="AM73" s="106">
        <f t="shared" si="26"/>
        <v>15</v>
      </c>
      <c r="AN73" s="107">
        <f>'Preisindizes Gas 2023 Bas.''15'!G73</f>
        <v>19.3</v>
      </c>
      <c r="AO73" s="359">
        <f t="shared" si="27"/>
        <v>-5.0632911392405111E-2</v>
      </c>
      <c r="AP73" s="359">
        <f t="shared" si="28"/>
        <v>-4.9261083743842415E-2</v>
      </c>
      <c r="AQ73" s="380">
        <f t="shared" si="29"/>
        <v>-1.3718276485626957E-3</v>
      </c>
      <c r="AS73" s="393">
        <v>1967</v>
      </c>
      <c r="AT73" s="391">
        <f t="shared" si="30"/>
        <v>8.4666999999999994</v>
      </c>
      <c r="AU73" s="155">
        <f>'Preisindizes Gas 2023 Bas.''15'!H73</f>
        <v>8.4300999999999995</v>
      </c>
      <c r="AV73" s="384">
        <f t="shared" si="31"/>
        <v>-5.063365892260252E-2</v>
      </c>
      <c r="AW73" s="384">
        <f t="shared" si="32"/>
        <v>-4.9263947046891521E-2</v>
      </c>
      <c r="AX73" s="427">
        <f t="shared" si="33"/>
        <v>-1.3697118757109994E-3</v>
      </c>
      <c r="AY73" s="450">
        <f t="shared" si="34"/>
        <v>3.6599999999999966E-2</v>
      </c>
      <c r="AZ73" s="387">
        <f t="shared" si="35"/>
        <v>4.3415855090687128E-3</v>
      </c>
      <c r="BB73" s="393">
        <v>1967</v>
      </c>
      <c r="BC73" s="390">
        <f t="shared" si="36"/>
        <v>21.9</v>
      </c>
      <c r="BD73" s="155">
        <f>'Preisindizes Gas 2023 Bas.''15'!O73</f>
        <v>27.8</v>
      </c>
      <c r="BE73" s="384">
        <f t="shared" si="37"/>
        <v>-4.3668122270742349E-2</v>
      </c>
      <c r="BF73" s="384">
        <f t="shared" si="38"/>
        <v>-4.1379310344827558E-2</v>
      </c>
      <c r="BG73" s="387">
        <f t="shared" si="39"/>
        <v>-2.288811925914791E-3</v>
      </c>
      <c r="BI73" s="393">
        <v>1967</v>
      </c>
      <c r="BJ73" s="390">
        <f t="shared" si="56"/>
        <v>5.7534000000000001</v>
      </c>
      <c r="BK73" s="155">
        <f>'Preisindizes Gas 2023 Bas.''15'!P73</f>
        <v>5.7409999999999997</v>
      </c>
      <c r="BL73" s="384">
        <f t="shared" si="40"/>
        <v>-4.3661139500121626E-2</v>
      </c>
      <c r="BM73" s="384">
        <f t="shared" si="41"/>
        <v>-4.1386518028218022E-2</v>
      </c>
      <c r="BN73" s="427">
        <f t="shared" si="12"/>
        <v>-2.274621471903604E-3</v>
      </c>
      <c r="BO73" s="450">
        <f t="shared" si="13"/>
        <v>1.2400000000000411E-2</v>
      </c>
      <c r="BP73" s="387">
        <f t="shared" si="14"/>
        <v>2.159902456018159E-3</v>
      </c>
      <c r="BR73" s="393">
        <v>1967</v>
      </c>
      <c r="BS73" s="390">
        <f t="shared" si="42"/>
        <v>25.7</v>
      </c>
      <c r="BT73" s="155">
        <f>'Preisindizes Gas 2023 Bas.''15'!AC73</f>
        <v>31.6</v>
      </c>
      <c r="BU73" s="384">
        <f t="shared" si="43"/>
        <v>-5.5147058823529438E-2</v>
      </c>
      <c r="BV73" s="384">
        <f t="shared" si="44"/>
        <v>-5.10510510510509E-2</v>
      </c>
      <c r="BW73" s="387">
        <f t="shared" si="55"/>
        <v>-4.0960077724785382E-3</v>
      </c>
      <c r="BY73" s="393">
        <v>1967</v>
      </c>
      <c r="BZ73" s="390">
        <f t="shared" si="57"/>
        <v>5.0156000000000001</v>
      </c>
      <c r="CA73" s="155">
        <f>'Preisindizes Gas 2023 Bas.''15'!AD73</f>
        <v>5.1203000000000003</v>
      </c>
      <c r="CB73" s="384">
        <f t="shared" si="45"/>
        <v>-5.514793843209187E-2</v>
      </c>
      <c r="CC73" s="384">
        <f t="shared" si="46"/>
        <v>-5.1051696189676421E-2</v>
      </c>
      <c r="CD73" s="426">
        <f t="shared" si="16"/>
        <v>-4.0962422424154488E-3</v>
      </c>
      <c r="CE73" s="449">
        <f t="shared" si="17"/>
        <v>-0.10470000000000024</v>
      </c>
      <c r="CF73" s="385">
        <f t="shared" si="18"/>
        <v>-2.0448020623791585E-2</v>
      </c>
      <c r="CH73" s="393">
        <v>1967</v>
      </c>
      <c r="CI73" s="390">
        <f t="shared" si="58"/>
        <v>31.3</v>
      </c>
      <c r="CJ73" s="155">
        <f>'Preisindizes Gas 2023 Bas.''15'!AI73</f>
        <v>35.4</v>
      </c>
      <c r="CK73" s="384">
        <f t="shared" si="47"/>
        <v>-1.2618296529968376E-2</v>
      </c>
      <c r="CL73" s="384">
        <f t="shared" si="48"/>
        <v>-1.1173184357541888E-2</v>
      </c>
      <c r="CM73" s="387">
        <f t="shared" si="54"/>
        <v>-1.4451121724264882E-3</v>
      </c>
      <c r="CO73" s="393">
        <v>1967</v>
      </c>
      <c r="CP73" s="390">
        <f t="shared" si="59"/>
        <v>4.1661000000000001</v>
      </c>
      <c r="CQ73" s="155">
        <f>'Preisindizes Gas 2023 Bas.''15'!AJ73</f>
        <v>4.2061999999999999</v>
      </c>
      <c r="CR73" s="384">
        <f t="shared" si="50"/>
        <v>-1.2601713833081396E-2</v>
      </c>
      <c r="CS73" s="384">
        <f t="shared" si="51"/>
        <v>-1.1173981265750532E-2</v>
      </c>
      <c r="CT73" s="426">
        <f t="shared" si="21"/>
        <v>-1.4277325673308638E-3</v>
      </c>
      <c r="CU73" s="449">
        <f t="shared" si="22"/>
        <v>-4.0099999999999802E-2</v>
      </c>
      <c r="CV73" s="385">
        <f t="shared" si="23"/>
        <v>-9.5335457182254002E-3</v>
      </c>
      <c r="CX73" s="233"/>
    </row>
    <row r="74" spans="2:102" x14ac:dyDescent="0.6">
      <c r="B74" s="183">
        <v>1966</v>
      </c>
      <c r="C74" s="154"/>
      <c r="D74" s="155">
        <f>VLOOKUP(B74,'Basisreihen Destatis 2023 B.''21'!$T$7:$W$125,2,FALSE)</f>
        <v>14.6</v>
      </c>
      <c r="E74" s="155">
        <f t="shared" si="0"/>
        <v>15.8</v>
      </c>
      <c r="F74" s="155"/>
      <c r="G74" s="156">
        <f t="shared" si="1"/>
        <v>15.8</v>
      </c>
      <c r="H74" s="157">
        <f t="shared" si="2"/>
        <v>8.0380000000000003</v>
      </c>
      <c r="J74" s="162">
        <v>1966</v>
      </c>
      <c r="K74" s="154"/>
      <c r="L74" s="155">
        <f>VLOOKUP(J74,'Basisreihen Destatis 2023 B.''21'!$T$7:$W$125,3,FALSE)</f>
        <v>21.3</v>
      </c>
      <c r="M74" s="155">
        <f t="shared" si="3"/>
        <v>22.9</v>
      </c>
      <c r="N74" s="155"/>
      <c r="O74" s="156">
        <f t="shared" si="4"/>
        <v>22.9</v>
      </c>
      <c r="P74" s="157">
        <f t="shared" si="5"/>
        <v>5.5022000000000002</v>
      </c>
      <c r="Q74" s="163"/>
      <c r="R74" s="162">
        <v>1966</v>
      </c>
      <c r="S74" s="159"/>
      <c r="T74" s="160"/>
      <c r="U74" s="160"/>
      <c r="V74" s="160">
        <f>VLOOKUP(R74,'Basisreihen Destatis 2023 B.''21'!$K$7:$R$91,4,FALSE)</f>
        <v>61.7</v>
      </c>
      <c r="W74" s="160">
        <f t="shared" si="6"/>
        <v>33.6</v>
      </c>
      <c r="X74" s="160"/>
      <c r="Y74" s="160">
        <f>VLOOKUP(R74,'Basisreihen Destatis 2023 B.''21'!$T$7:$W$125,3,FALSE)</f>
        <v>21.3</v>
      </c>
      <c r="Z74" s="160">
        <f t="shared" si="7"/>
        <v>22.9</v>
      </c>
      <c r="AA74" s="160"/>
      <c r="AB74" s="160">
        <f t="shared" si="8"/>
        <v>22.9</v>
      </c>
      <c r="AC74" s="161">
        <f t="shared" si="9"/>
        <v>27.2</v>
      </c>
      <c r="AD74" s="157">
        <f t="shared" si="24"/>
        <v>4.7389999999999999</v>
      </c>
      <c r="AF74" s="162">
        <v>1966</v>
      </c>
      <c r="AG74" s="159"/>
      <c r="AH74" s="160">
        <f>VLOOKUP(AF74,'Basisreihen Destatis 2023 B.''21'!$K$7:$R$91,8,FALSE)</f>
        <v>30.4</v>
      </c>
      <c r="AI74" s="161">
        <f t="shared" si="10"/>
        <v>31.7</v>
      </c>
      <c r="AJ74" s="157">
        <f t="shared" si="25"/>
        <v>4.1135999999999999</v>
      </c>
      <c r="AL74" s="397">
        <v>1966</v>
      </c>
      <c r="AM74" s="106">
        <f t="shared" si="26"/>
        <v>15.8</v>
      </c>
      <c r="AN74" s="107">
        <f>'Preisindizes Gas 2023 Bas.''15'!G74</f>
        <v>20.3</v>
      </c>
      <c r="AO74" s="359">
        <f t="shared" si="27"/>
        <v>2.5974025974025983E-2</v>
      </c>
      <c r="AP74" s="359">
        <f t="shared" si="28"/>
        <v>2.5252525252525304E-2</v>
      </c>
      <c r="AQ74" s="380">
        <f t="shared" si="29"/>
        <v>7.2150072150067857E-4</v>
      </c>
      <c r="AS74" s="393">
        <v>1966</v>
      </c>
      <c r="AT74" s="391">
        <f t="shared" si="30"/>
        <v>8.0380000000000003</v>
      </c>
      <c r="AU74" s="155">
        <f>'Preisindizes Gas 2023 Bas.''15'!H74</f>
        <v>8.0147999999999993</v>
      </c>
      <c r="AV74" s="384">
        <f t="shared" si="31"/>
        <v>2.5976611097287883E-2</v>
      </c>
      <c r="AW74" s="384">
        <f t="shared" si="32"/>
        <v>2.5253281429355789E-2</v>
      </c>
      <c r="AX74" s="427">
        <f t="shared" si="33"/>
        <v>7.233296679320933E-4</v>
      </c>
      <c r="AY74" s="450">
        <f t="shared" si="34"/>
        <v>2.3200000000000998E-2</v>
      </c>
      <c r="AZ74" s="387">
        <f t="shared" si="35"/>
        <v>2.8946449069222613E-3</v>
      </c>
      <c r="BB74" s="393">
        <v>1966</v>
      </c>
      <c r="BC74" s="390">
        <f t="shared" si="36"/>
        <v>22.9</v>
      </c>
      <c r="BD74" s="155">
        <f>'Preisindizes Gas 2023 Bas.''15'!O74</f>
        <v>29</v>
      </c>
      <c r="BE74" s="384">
        <f t="shared" si="37"/>
        <v>4.3859649122806044E-3</v>
      </c>
      <c r="BF74" s="384">
        <f t="shared" si="38"/>
        <v>6.9444444444444198E-3</v>
      </c>
      <c r="BG74" s="387">
        <f t="shared" si="39"/>
        <v>-2.5584795321638154E-3</v>
      </c>
      <c r="BI74" s="393">
        <v>1966</v>
      </c>
      <c r="BJ74" s="390">
        <f t="shared" si="56"/>
        <v>5.5022000000000002</v>
      </c>
      <c r="BK74" s="155">
        <f>'Preisindizes Gas 2023 Bas.''15'!P74</f>
        <v>5.5034000000000001</v>
      </c>
      <c r="BL74" s="384">
        <f t="shared" si="40"/>
        <v>4.3800661553559106E-3</v>
      </c>
      <c r="BM74" s="384">
        <f t="shared" si="41"/>
        <v>6.9593342297487037E-3</v>
      </c>
      <c r="BN74" s="427">
        <f t="shared" si="12"/>
        <v>-2.5792680743927932E-3</v>
      </c>
      <c r="BO74" s="450">
        <f t="shared" si="13"/>
        <v>-1.1999999999998678E-3</v>
      </c>
      <c r="BP74" s="387">
        <f t="shared" si="14"/>
        <v>-2.18047025475121E-4</v>
      </c>
      <c r="BR74" s="393">
        <v>1966</v>
      </c>
      <c r="BS74" s="390">
        <f t="shared" si="42"/>
        <v>27.2</v>
      </c>
      <c r="BT74" s="155">
        <f>'Preisindizes Gas 2023 Bas.''15'!AC74</f>
        <v>33.299999999999997</v>
      </c>
      <c r="BU74" s="384">
        <f t="shared" si="43"/>
        <v>3.6900369003689537E-3</v>
      </c>
      <c r="BV74" s="384">
        <f t="shared" si="44"/>
        <v>3.0120481927708997E-3</v>
      </c>
      <c r="BW74" s="387">
        <f t="shared" si="55"/>
        <v>6.7798870759805396E-4</v>
      </c>
      <c r="BY74" s="393">
        <v>1966</v>
      </c>
      <c r="BZ74" s="390">
        <f t="shared" si="57"/>
        <v>4.7389999999999999</v>
      </c>
      <c r="CA74" s="155">
        <f>'Preisindizes Gas 2023 Bas.''15'!AD74</f>
        <v>4.8589000000000002</v>
      </c>
      <c r="CB74" s="384">
        <f t="shared" si="45"/>
        <v>3.6927621861151394E-3</v>
      </c>
      <c r="CC74" s="384">
        <f t="shared" si="46"/>
        <v>3.004795324044407E-3</v>
      </c>
      <c r="CD74" s="426">
        <f t="shared" si="16"/>
        <v>6.8796686207073243E-4</v>
      </c>
      <c r="CE74" s="449">
        <f t="shared" si="17"/>
        <v>-0.11990000000000034</v>
      </c>
      <c r="CF74" s="385">
        <f t="shared" si="18"/>
        <v>-2.4676367078968586E-2</v>
      </c>
      <c r="CH74" s="393">
        <v>1966</v>
      </c>
      <c r="CI74" s="390">
        <f t="shared" si="58"/>
        <v>31.7</v>
      </c>
      <c r="CJ74" s="155">
        <f>'Preisindizes Gas 2023 Bas.''15'!AI74</f>
        <v>35.799999999999997</v>
      </c>
      <c r="CK74" s="384">
        <f t="shared" si="47"/>
        <v>1.2779552715654896E-2</v>
      </c>
      <c r="CL74" s="384">
        <f t="shared" si="48"/>
        <v>1.4164305949008416E-2</v>
      </c>
      <c r="CM74" s="387">
        <f t="shared" si="54"/>
        <v>-1.3847532333535195E-3</v>
      </c>
      <c r="CO74" s="393">
        <v>1966</v>
      </c>
      <c r="CP74" s="390">
        <f t="shared" si="59"/>
        <v>4.1135999999999999</v>
      </c>
      <c r="CQ74" s="155">
        <f>'Preisindizes Gas 2023 Bas.''15'!AJ74</f>
        <v>4.1592000000000002</v>
      </c>
      <c r="CR74" s="384">
        <f t="shared" si="50"/>
        <v>1.276254375729291E-2</v>
      </c>
      <c r="CS74" s="384">
        <f t="shared" si="51"/>
        <v>1.4161377187920543E-2</v>
      </c>
      <c r="CT74" s="426">
        <f t="shared" si="21"/>
        <v>-1.3988334306276329E-3</v>
      </c>
      <c r="CU74" s="449">
        <f t="shared" si="22"/>
        <v>-4.5600000000000307E-2</v>
      </c>
      <c r="CV74" s="385">
        <f t="shared" si="23"/>
        <v>-1.0963646855164488E-2</v>
      </c>
      <c r="CX74" s="233"/>
    </row>
    <row r="75" spans="2:102" x14ac:dyDescent="0.6">
      <c r="B75" s="183">
        <v>1965</v>
      </c>
      <c r="C75" s="154"/>
      <c r="D75" s="155">
        <f>VLOOKUP(B75,'Basisreihen Destatis 2023 B.''21'!$T$7:$W$125,2,FALSE)</f>
        <v>14.2</v>
      </c>
      <c r="E75" s="155">
        <f t="shared" si="0"/>
        <v>15.4</v>
      </c>
      <c r="F75" s="155"/>
      <c r="G75" s="156">
        <f t="shared" si="1"/>
        <v>15.4</v>
      </c>
      <c r="H75" s="157">
        <f t="shared" si="2"/>
        <v>8.2468000000000004</v>
      </c>
      <c r="J75" s="162">
        <v>1965</v>
      </c>
      <c r="K75" s="154"/>
      <c r="L75" s="155">
        <f>VLOOKUP(J75,'Basisreihen Destatis 2023 B.''21'!$T$7:$W$125,3,FALSE)</f>
        <v>21.2</v>
      </c>
      <c r="M75" s="155">
        <f t="shared" si="3"/>
        <v>22.8</v>
      </c>
      <c r="N75" s="155"/>
      <c r="O75" s="156">
        <f t="shared" si="4"/>
        <v>22.8</v>
      </c>
      <c r="P75" s="157">
        <f t="shared" si="5"/>
        <v>5.5263</v>
      </c>
      <c r="Q75" s="163"/>
      <c r="R75" s="162">
        <v>1965</v>
      </c>
      <c r="S75" s="159"/>
      <c r="T75" s="160"/>
      <c r="U75" s="160"/>
      <c r="V75" s="160">
        <f>VLOOKUP(R75,'Basisreihen Destatis 2023 B.''21'!$K$7:$R$91,4,FALSE)</f>
        <v>61.6</v>
      </c>
      <c r="W75" s="160">
        <f t="shared" si="6"/>
        <v>33.6</v>
      </c>
      <c r="X75" s="160"/>
      <c r="Y75" s="160">
        <f>VLOOKUP(R75,'Basisreihen Destatis 2023 B.''21'!$T$7:$W$125,3,FALSE)</f>
        <v>21.2</v>
      </c>
      <c r="Z75" s="160">
        <f t="shared" si="7"/>
        <v>22.8</v>
      </c>
      <c r="AA75" s="160"/>
      <c r="AB75" s="160">
        <f t="shared" si="8"/>
        <v>22.8</v>
      </c>
      <c r="AC75" s="161">
        <f t="shared" si="9"/>
        <v>27.1</v>
      </c>
      <c r="AD75" s="157">
        <f t="shared" si="24"/>
        <v>4.7565</v>
      </c>
      <c r="AF75" s="162">
        <v>1965</v>
      </c>
      <c r="AG75" s="159"/>
      <c r="AH75" s="160">
        <f>VLOOKUP(AF75,'Basisreihen Destatis 2023 B.''21'!$K$7:$R$91,8,FALSE)</f>
        <v>30</v>
      </c>
      <c r="AI75" s="161">
        <f t="shared" si="10"/>
        <v>31.3</v>
      </c>
      <c r="AJ75" s="157">
        <f t="shared" si="25"/>
        <v>4.1661000000000001</v>
      </c>
      <c r="AL75" s="396">
        <v>1965</v>
      </c>
      <c r="AM75" s="106">
        <f t="shared" si="26"/>
        <v>15.4</v>
      </c>
      <c r="AN75" s="107">
        <f>'Preisindizes Gas 2023 Bas.''15'!G75</f>
        <v>19.8</v>
      </c>
      <c r="AO75" s="359">
        <f t="shared" si="27"/>
        <v>4.0540540540540571E-2</v>
      </c>
      <c r="AP75" s="359">
        <f t="shared" si="28"/>
        <v>4.2105263157894868E-2</v>
      </c>
      <c r="AQ75" s="380">
        <f t="shared" si="29"/>
        <v>-1.5647226173542972E-3</v>
      </c>
      <c r="AS75" s="393">
        <v>1965</v>
      </c>
      <c r="AT75" s="391">
        <f t="shared" si="30"/>
        <v>8.2468000000000004</v>
      </c>
      <c r="AU75" s="155">
        <f>'Preisindizes Gas 2023 Bas.''15'!H75</f>
        <v>8.2172000000000001</v>
      </c>
      <c r="AV75" s="384">
        <f t="shared" si="31"/>
        <v>4.0536935538633134E-2</v>
      </c>
      <c r="AW75" s="384">
        <f t="shared" si="32"/>
        <v>4.2106800369955621E-2</v>
      </c>
      <c r="AX75" s="427">
        <f t="shared" si="33"/>
        <v>-1.5698648313224872E-3</v>
      </c>
      <c r="AY75" s="450">
        <f t="shared" si="34"/>
        <v>2.9600000000000293E-2</v>
      </c>
      <c r="AZ75" s="387">
        <f t="shared" si="35"/>
        <v>3.6022002628632865E-3</v>
      </c>
      <c r="BB75" s="393">
        <v>1965</v>
      </c>
      <c r="BC75" s="390">
        <f t="shared" si="36"/>
        <v>22.8</v>
      </c>
      <c r="BD75" s="155">
        <f>'Preisindizes Gas 2023 Bas.''15'!O75</f>
        <v>28.8</v>
      </c>
      <c r="BE75" s="384">
        <f t="shared" si="37"/>
        <v>-2.1459227467811148E-2</v>
      </c>
      <c r="BF75" s="384">
        <f t="shared" si="38"/>
        <v>-2.3728813559321993E-2</v>
      </c>
      <c r="BG75" s="387">
        <f t="shared" si="39"/>
        <v>2.2695860915108446E-3</v>
      </c>
      <c r="BI75" s="393">
        <v>1965</v>
      </c>
      <c r="BJ75" s="390">
        <f t="shared" si="56"/>
        <v>5.5263</v>
      </c>
      <c r="BK75" s="155">
        <f>'Preisindizes Gas 2023 Bas.''15'!P75</f>
        <v>5.5416999999999996</v>
      </c>
      <c r="BL75" s="384">
        <f t="shared" si="40"/>
        <v>-2.1461013698134357E-2</v>
      </c>
      <c r="BM75" s="384">
        <f t="shared" si="41"/>
        <v>-2.3729180576357423E-2</v>
      </c>
      <c r="BN75" s="427">
        <f t="shared" si="12"/>
        <v>2.2681668782230657E-3</v>
      </c>
      <c r="BO75" s="450">
        <f t="shared" si="13"/>
        <v>-1.5399999999999636E-2</v>
      </c>
      <c r="BP75" s="387">
        <f t="shared" si="14"/>
        <v>-2.7789306530486835E-3</v>
      </c>
      <c r="BR75" s="393">
        <v>1965</v>
      </c>
      <c r="BS75" s="390">
        <f t="shared" si="42"/>
        <v>27.1</v>
      </c>
      <c r="BT75" s="155">
        <f>'Preisindizes Gas 2023 Bas.''15'!AC75</f>
        <v>33.200000000000003</v>
      </c>
      <c r="BU75" s="384">
        <f t="shared" si="43"/>
        <v>-1.4545454545454528E-2</v>
      </c>
      <c r="BV75" s="384">
        <f t="shared" si="44"/>
        <v>-1.4836795252225476E-2</v>
      </c>
      <c r="BW75" s="387">
        <f t="shared" si="55"/>
        <v>2.9134070677094837E-4</v>
      </c>
      <c r="BY75" s="393">
        <v>1965</v>
      </c>
      <c r="BZ75" s="390">
        <f t="shared" si="57"/>
        <v>4.7565</v>
      </c>
      <c r="CA75" s="155">
        <f>'Preisindizes Gas 2023 Bas.''15'!AD75</f>
        <v>4.8734999999999999</v>
      </c>
      <c r="CB75" s="384">
        <f t="shared" si="45"/>
        <v>-1.4548512561757709E-2</v>
      </c>
      <c r="CC75" s="384">
        <f t="shared" si="46"/>
        <v>-1.4835333948907459E-2</v>
      </c>
      <c r="CD75" s="426">
        <f t="shared" si="16"/>
        <v>2.8682138714974936E-4</v>
      </c>
      <c r="CE75" s="449">
        <f t="shared" si="17"/>
        <v>-0.11699999999999999</v>
      </c>
      <c r="CF75" s="385">
        <f t="shared" si="18"/>
        <v>-2.4007386888273308E-2</v>
      </c>
      <c r="CH75" s="393">
        <v>1965</v>
      </c>
      <c r="CI75" s="390">
        <f t="shared" si="58"/>
        <v>31.3</v>
      </c>
      <c r="CJ75" s="155">
        <f>'Preisindizes Gas 2023 Bas.''15'!AI75</f>
        <v>35.299999999999997</v>
      </c>
      <c r="CK75" s="384">
        <f t="shared" si="47"/>
        <v>2.6229508196721429E-2</v>
      </c>
      <c r="CL75" s="384">
        <f t="shared" si="48"/>
        <v>2.3188405797101463E-2</v>
      </c>
      <c r="CM75" s="387">
        <f t="shared" si="54"/>
        <v>3.041102399619966E-3</v>
      </c>
      <c r="CO75" s="393">
        <v>1965</v>
      </c>
      <c r="CP75" s="390">
        <f t="shared" si="59"/>
        <v>4.1661000000000001</v>
      </c>
      <c r="CQ75" s="155">
        <f>'Preisindizes Gas 2023 Bas.''15'!AJ75</f>
        <v>4.2180999999999997</v>
      </c>
      <c r="CR75" s="384">
        <f t="shared" si="50"/>
        <v>2.6235568037253021E-2</v>
      </c>
      <c r="CS75" s="384">
        <f t="shared" si="51"/>
        <v>2.3185794552049499E-2</v>
      </c>
      <c r="CT75" s="426">
        <f t="shared" si="21"/>
        <v>3.0497734852035219E-3</v>
      </c>
      <c r="CU75" s="449">
        <f t="shared" si="22"/>
        <v>-5.1999999999999602E-2</v>
      </c>
      <c r="CV75" s="385">
        <f t="shared" si="23"/>
        <v>-1.2327825324197961E-2</v>
      </c>
      <c r="CX75" s="233"/>
    </row>
    <row r="76" spans="2:102" x14ac:dyDescent="0.6">
      <c r="B76" s="183">
        <v>1964</v>
      </c>
      <c r="C76" s="154"/>
      <c r="D76" s="155">
        <f>VLOOKUP(B76,'Basisreihen Destatis 2023 B.''21'!$T$7:$W$125,2,FALSE)</f>
        <v>13.7</v>
      </c>
      <c r="E76" s="155">
        <f t="shared" si="0"/>
        <v>14.8</v>
      </c>
      <c r="F76" s="155"/>
      <c r="G76" s="156">
        <f t="shared" si="1"/>
        <v>14.8</v>
      </c>
      <c r="H76" s="157">
        <f t="shared" si="2"/>
        <v>8.5810999999999993</v>
      </c>
      <c r="J76" s="162">
        <v>1964</v>
      </c>
      <c r="K76" s="154"/>
      <c r="L76" s="155">
        <f>VLOOKUP(J76,'Basisreihen Destatis 2023 B.''21'!$T$7:$W$125,3,FALSE)</f>
        <v>21.7</v>
      </c>
      <c r="M76" s="155">
        <f t="shared" si="3"/>
        <v>23.3</v>
      </c>
      <c r="N76" s="155"/>
      <c r="O76" s="156">
        <f t="shared" si="4"/>
        <v>23.3</v>
      </c>
      <c r="P76" s="157">
        <f t="shared" si="5"/>
        <v>5.4077000000000002</v>
      </c>
      <c r="Q76" s="163"/>
      <c r="R76" s="162">
        <v>1964</v>
      </c>
      <c r="S76" s="159"/>
      <c r="T76" s="160"/>
      <c r="U76" s="160"/>
      <c r="V76" s="160">
        <f>VLOOKUP(R76,'Basisreihen Destatis 2023 B.''21'!$K$7:$R$91,4,FALSE)</f>
        <v>61.9</v>
      </c>
      <c r="W76" s="160">
        <f t="shared" si="6"/>
        <v>33.700000000000003</v>
      </c>
      <c r="X76" s="160"/>
      <c r="Y76" s="160">
        <f>VLOOKUP(R76,'Basisreihen Destatis 2023 B.''21'!$T$7:$W$125,3,FALSE)</f>
        <v>21.7</v>
      </c>
      <c r="Z76" s="160">
        <f t="shared" si="7"/>
        <v>23.3</v>
      </c>
      <c r="AA76" s="160"/>
      <c r="AB76" s="160">
        <f t="shared" si="8"/>
        <v>23.3</v>
      </c>
      <c r="AC76" s="161">
        <f t="shared" si="9"/>
        <v>27.5</v>
      </c>
      <c r="AD76" s="157">
        <f t="shared" si="24"/>
        <v>4.6872999999999996</v>
      </c>
      <c r="AF76" s="162">
        <v>1964</v>
      </c>
      <c r="AG76" s="159"/>
      <c r="AH76" s="160">
        <f>VLOOKUP(AF76,'Basisreihen Destatis 2023 B.''21'!$K$7:$R$91,8,FALSE)</f>
        <v>29.3</v>
      </c>
      <c r="AI76" s="161">
        <f t="shared" si="10"/>
        <v>30.5</v>
      </c>
      <c r="AJ76" s="157">
        <f t="shared" si="25"/>
        <v>4.2754000000000003</v>
      </c>
      <c r="AL76" s="397">
        <v>1964</v>
      </c>
      <c r="AM76" s="106">
        <f t="shared" si="26"/>
        <v>14.8</v>
      </c>
      <c r="AN76" s="107">
        <f>'Preisindizes Gas 2023 Bas.''15'!G76</f>
        <v>19</v>
      </c>
      <c r="AO76" s="359">
        <f t="shared" si="27"/>
        <v>3.4965034965035002E-2</v>
      </c>
      <c r="AP76" s="359">
        <f t="shared" si="28"/>
        <v>4.3956043956044022E-2</v>
      </c>
      <c r="AQ76" s="380">
        <f t="shared" si="29"/>
        <v>-8.9910089910090196E-3</v>
      </c>
      <c r="AS76" s="393">
        <v>1964</v>
      </c>
      <c r="AT76" s="391">
        <f t="shared" si="30"/>
        <v>8.5810999999999993</v>
      </c>
      <c r="AU76" s="155">
        <f>'Preisindizes Gas 2023 Bas.''15'!H76</f>
        <v>8.5632000000000001</v>
      </c>
      <c r="AV76" s="384">
        <f t="shared" si="31"/>
        <v>3.4960552842875803E-2</v>
      </c>
      <c r="AW76" s="384">
        <f t="shared" si="32"/>
        <v>4.3955530642750373E-2</v>
      </c>
      <c r="AX76" s="427">
        <f t="shared" si="33"/>
        <v>-8.9949777998745706E-3</v>
      </c>
      <c r="AY76" s="450">
        <f t="shared" si="34"/>
        <v>1.7899999999999139E-2</v>
      </c>
      <c r="AZ76" s="387">
        <f t="shared" si="35"/>
        <v>2.0903400597906963E-3</v>
      </c>
      <c r="BB76" s="393">
        <v>1964</v>
      </c>
      <c r="BC76" s="390">
        <f t="shared" si="36"/>
        <v>23.3</v>
      </c>
      <c r="BD76" s="155">
        <f>'Preisindizes Gas 2023 Bas.''15'!O76</f>
        <v>29.5</v>
      </c>
      <c r="BE76" s="384">
        <f t="shared" si="37"/>
        <v>1.304347826086949E-2</v>
      </c>
      <c r="BF76" s="384">
        <f t="shared" si="38"/>
        <v>1.3745704467353903E-2</v>
      </c>
      <c r="BG76" s="387">
        <f t="shared" si="39"/>
        <v>-7.0222620648441314E-4</v>
      </c>
      <c r="BI76" s="393">
        <v>1964</v>
      </c>
      <c r="BJ76" s="390">
        <f t="shared" si="56"/>
        <v>5.4077000000000002</v>
      </c>
      <c r="BK76" s="155">
        <f>'Preisindizes Gas 2023 Bas.''15'!P76</f>
        <v>5.4101999999999997</v>
      </c>
      <c r="BL76" s="384">
        <f t="shared" si="40"/>
        <v>1.3055457958096817E-2</v>
      </c>
      <c r="BM76" s="384">
        <f t="shared" si="41"/>
        <v>1.3733318546449214E-2</v>
      </c>
      <c r="BN76" s="427">
        <f t="shared" si="12"/>
        <v>-6.7786058835239693E-4</v>
      </c>
      <c r="BO76" s="450">
        <f t="shared" si="13"/>
        <v>-2.4999999999995026E-3</v>
      </c>
      <c r="BP76" s="387">
        <f t="shared" si="14"/>
        <v>-4.6209012605813449E-4</v>
      </c>
      <c r="BR76" s="393">
        <v>1964</v>
      </c>
      <c r="BS76" s="390">
        <f t="shared" si="42"/>
        <v>27.5</v>
      </c>
      <c r="BT76" s="155">
        <f>'Preisindizes Gas 2023 Bas.''15'!AC76</f>
        <v>33.700000000000003</v>
      </c>
      <c r="BU76" s="384">
        <f t="shared" si="43"/>
        <v>7.3260073260073E-3</v>
      </c>
      <c r="BV76" s="384">
        <f t="shared" si="44"/>
        <v>8.9820359281438389E-3</v>
      </c>
      <c r="BW76" s="387">
        <f t="shared" si="55"/>
        <v>-1.6560286021365389E-3</v>
      </c>
      <c r="BY76" s="393">
        <v>1964</v>
      </c>
      <c r="BZ76" s="390">
        <f t="shared" si="57"/>
        <v>4.6872999999999996</v>
      </c>
      <c r="CA76" s="155">
        <f>'Preisindizes Gas 2023 Bas.''15'!AD76</f>
        <v>4.8011999999999997</v>
      </c>
      <c r="CB76" s="384">
        <f t="shared" si="45"/>
        <v>7.3176455528769502E-3</v>
      </c>
      <c r="CC76" s="384">
        <f t="shared" si="46"/>
        <v>8.9769224360576327E-3</v>
      </c>
      <c r="CD76" s="426">
        <f t="shared" si="16"/>
        <v>-1.6592768831806826E-3</v>
      </c>
      <c r="CE76" s="449">
        <f t="shared" si="17"/>
        <v>-0.11390000000000011</v>
      </c>
      <c r="CF76" s="385">
        <f t="shared" si="18"/>
        <v>-2.3723235857702307E-2</v>
      </c>
      <c r="CH76" s="393">
        <v>1964</v>
      </c>
      <c r="CI76" s="390">
        <f t="shared" si="58"/>
        <v>30.5</v>
      </c>
      <c r="CJ76" s="155">
        <f>'Preisindizes Gas 2023 Bas.''15'!AI76</f>
        <v>34.5</v>
      </c>
      <c r="CK76" s="384">
        <f t="shared" si="47"/>
        <v>1.6666666666666607E-2</v>
      </c>
      <c r="CL76" s="384">
        <f t="shared" si="48"/>
        <v>1.4705882352941124E-2</v>
      </c>
      <c r="CM76" s="387">
        <f t="shared" si="54"/>
        <v>1.9607843137254832E-3</v>
      </c>
      <c r="CO76" s="393">
        <v>1964</v>
      </c>
      <c r="CP76" s="390">
        <f t="shared" si="59"/>
        <v>4.2754000000000003</v>
      </c>
      <c r="CQ76" s="155">
        <f>'Preisindizes Gas 2023 Bas.''15'!AJ76</f>
        <v>4.3159000000000001</v>
      </c>
      <c r="CR76" s="384">
        <f t="shared" si="50"/>
        <v>1.6676802170557226E-2</v>
      </c>
      <c r="CS76" s="384">
        <f t="shared" si="51"/>
        <v>1.4713037836835863E-2</v>
      </c>
      <c r="CT76" s="426">
        <f t="shared" si="21"/>
        <v>1.9637643337213628E-3</v>
      </c>
      <c r="CU76" s="449">
        <f t="shared" si="22"/>
        <v>-4.0499999999999758E-2</v>
      </c>
      <c r="CV76" s="385">
        <f t="shared" si="23"/>
        <v>-9.383906021918853E-3</v>
      </c>
      <c r="CX76" s="233"/>
    </row>
    <row r="77" spans="2:102" x14ac:dyDescent="0.6">
      <c r="B77" s="183">
        <v>1963</v>
      </c>
      <c r="C77" s="154"/>
      <c r="D77" s="155">
        <f>VLOOKUP(B77,'Basisreihen Destatis 2023 B.''21'!$T$7:$W$125,2,FALSE)</f>
        <v>13.2</v>
      </c>
      <c r="E77" s="155">
        <f t="shared" si="0"/>
        <v>14.3</v>
      </c>
      <c r="F77" s="155"/>
      <c r="G77" s="156">
        <f t="shared" si="1"/>
        <v>14.3</v>
      </c>
      <c r="H77" s="157">
        <f t="shared" si="2"/>
        <v>8.8811</v>
      </c>
      <c r="J77" s="162">
        <v>1963</v>
      </c>
      <c r="K77" s="154"/>
      <c r="L77" s="155">
        <f>VLOOKUP(J77,'Basisreihen Destatis 2023 B.''21'!$T$7:$W$125,3,FALSE)</f>
        <v>21.4</v>
      </c>
      <c r="M77" s="155">
        <f t="shared" si="3"/>
        <v>23</v>
      </c>
      <c r="N77" s="155"/>
      <c r="O77" s="156">
        <f t="shared" si="4"/>
        <v>23</v>
      </c>
      <c r="P77" s="157">
        <f t="shared" si="5"/>
        <v>5.4782999999999999</v>
      </c>
      <c r="Q77" s="163"/>
      <c r="R77" s="162">
        <v>1963</v>
      </c>
      <c r="S77" s="159"/>
      <c r="T77" s="160"/>
      <c r="U77" s="160"/>
      <c r="V77" s="160">
        <f>VLOOKUP(R77,'Basisreihen Destatis 2023 B.''21'!$K$7:$R$91,4,FALSE)</f>
        <v>61.9</v>
      </c>
      <c r="W77" s="160">
        <f t="shared" si="6"/>
        <v>33.700000000000003</v>
      </c>
      <c r="X77" s="160"/>
      <c r="Y77" s="160">
        <f>VLOOKUP(R77,'Basisreihen Destatis 2023 B.''21'!$T$7:$W$125,3,FALSE)</f>
        <v>21.4</v>
      </c>
      <c r="Z77" s="160">
        <f t="shared" si="7"/>
        <v>23</v>
      </c>
      <c r="AA77" s="160"/>
      <c r="AB77" s="160">
        <f t="shared" si="8"/>
        <v>23</v>
      </c>
      <c r="AC77" s="161">
        <f t="shared" si="9"/>
        <v>27.3</v>
      </c>
      <c r="AD77" s="157">
        <f t="shared" si="24"/>
        <v>4.7215999999999996</v>
      </c>
      <c r="AF77" s="162">
        <v>1963</v>
      </c>
      <c r="AG77" s="159"/>
      <c r="AH77" s="160">
        <f>VLOOKUP(AF77,'Basisreihen Destatis 2023 B.''21'!$K$7:$R$91,8,FALSE)</f>
        <v>28.8</v>
      </c>
      <c r="AI77" s="161">
        <f t="shared" si="10"/>
        <v>30</v>
      </c>
      <c r="AJ77" s="157">
        <f t="shared" si="25"/>
        <v>4.3467000000000002</v>
      </c>
      <c r="AL77" s="396">
        <v>1963</v>
      </c>
      <c r="AM77" s="106">
        <f t="shared" si="26"/>
        <v>14.3</v>
      </c>
      <c r="AN77" s="107">
        <f>'Preisindizes Gas 2023 Bas.''15'!G77</f>
        <v>18.2</v>
      </c>
      <c r="AO77" s="359">
        <f t="shared" si="27"/>
        <v>5.1470588235294157E-2</v>
      </c>
      <c r="AP77" s="359">
        <f t="shared" si="28"/>
        <v>4.0000000000000036E-2</v>
      </c>
      <c r="AQ77" s="380">
        <f t="shared" si="29"/>
        <v>1.1470588235294121E-2</v>
      </c>
      <c r="AS77" s="393">
        <v>1963</v>
      </c>
      <c r="AT77" s="391">
        <f t="shared" si="30"/>
        <v>8.8811</v>
      </c>
      <c r="AU77" s="155">
        <f>'Preisindizes Gas 2023 Bas.''15'!H77</f>
        <v>8.9396000000000004</v>
      </c>
      <c r="AV77" s="384">
        <f t="shared" si="31"/>
        <v>5.1468849579443976E-2</v>
      </c>
      <c r="AW77" s="384">
        <f t="shared" si="32"/>
        <v>3.9990603606425257E-2</v>
      </c>
      <c r="AX77" s="427">
        <f t="shared" si="33"/>
        <v>1.1478245973018719E-2</v>
      </c>
      <c r="AY77" s="450">
        <f t="shared" si="34"/>
        <v>-5.8500000000000441E-2</v>
      </c>
      <c r="AZ77" s="387">
        <f t="shared" si="35"/>
        <v>-6.5439169537787611E-3</v>
      </c>
      <c r="BB77" s="393">
        <v>1963</v>
      </c>
      <c r="BC77" s="390">
        <f t="shared" si="36"/>
        <v>23</v>
      </c>
      <c r="BD77" s="155">
        <f>'Preisindizes Gas 2023 Bas.''15'!O77</f>
        <v>29.1</v>
      </c>
      <c r="BE77" s="384">
        <f t="shared" si="37"/>
        <v>5.0228310502283158E-2</v>
      </c>
      <c r="BF77" s="384">
        <f t="shared" si="38"/>
        <v>4.6762589928057485E-2</v>
      </c>
      <c r="BG77" s="387">
        <f t="shared" si="39"/>
        <v>3.4657205742256725E-3</v>
      </c>
      <c r="BI77" s="393">
        <v>1963</v>
      </c>
      <c r="BJ77" s="390">
        <f t="shared" si="56"/>
        <v>5.4782999999999999</v>
      </c>
      <c r="BK77" s="155">
        <f>'Preisindizes Gas 2023 Bas.''15'!P77</f>
        <v>5.4844999999999997</v>
      </c>
      <c r="BL77" s="384">
        <f t="shared" si="40"/>
        <v>5.0216307978752539E-2</v>
      </c>
      <c r="BM77" s="384">
        <f t="shared" si="41"/>
        <v>4.6768164828152159E-2</v>
      </c>
      <c r="BN77" s="427">
        <f t="shared" si="12"/>
        <v>3.4481431506003801E-3</v>
      </c>
      <c r="BO77" s="450">
        <f t="shared" si="13"/>
        <v>-6.1999999999997613E-3</v>
      </c>
      <c r="BP77" s="387">
        <f t="shared" si="14"/>
        <v>-1.130458565046899E-3</v>
      </c>
      <c r="BR77" s="393">
        <v>1963</v>
      </c>
      <c r="BS77" s="390">
        <f t="shared" si="42"/>
        <v>27.3</v>
      </c>
      <c r="BT77" s="155">
        <f>'Preisindizes Gas 2023 Bas.''15'!AC77</f>
        <v>33.4</v>
      </c>
      <c r="BU77" s="384">
        <f t="shared" si="43"/>
        <v>1.8656716417910557E-2</v>
      </c>
      <c r="BV77" s="384">
        <f t="shared" si="44"/>
        <v>1.5197568389057725E-2</v>
      </c>
      <c r="BW77" s="387">
        <f t="shared" si="55"/>
        <v>3.459148028852832E-3</v>
      </c>
      <c r="BY77" s="393">
        <v>1963</v>
      </c>
      <c r="BZ77" s="390">
        <f t="shared" si="57"/>
        <v>4.7215999999999996</v>
      </c>
      <c r="CA77" s="155">
        <f>'Preisindizes Gas 2023 Bas.''15'!AD77</f>
        <v>4.8442999999999996</v>
      </c>
      <c r="CB77" s="384">
        <f t="shared" si="45"/>
        <v>1.8658929176550432E-2</v>
      </c>
      <c r="CC77" s="384">
        <f t="shared" si="46"/>
        <v>1.5193113556138282E-2</v>
      </c>
      <c r="CD77" s="426">
        <f t="shared" si="16"/>
        <v>3.4658156204121493E-3</v>
      </c>
      <c r="CE77" s="449">
        <f t="shared" si="17"/>
        <v>-0.12270000000000003</v>
      </c>
      <c r="CF77" s="385">
        <f t="shared" si="18"/>
        <v>-2.5328736866007451E-2</v>
      </c>
      <c r="CH77" s="393">
        <v>1963</v>
      </c>
      <c r="CI77" s="390">
        <f t="shared" si="58"/>
        <v>30</v>
      </c>
      <c r="CJ77" s="155">
        <f>'Preisindizes Gas 2023 Bas.''15'!AI77</f>
        <v>34</v>
      </c>
      <c r="CK77" s="384">
        <f t="shared" si="47"/>
        <v>6.7114093959730337E-3</v>
      </c>
      <c r="CL77" s="384">
        <f t="shared" si="48"/>
        <v>8.9020771513352859E-3</v>
      </c>
      <c r="CM77" s="387">
        <f t="shared" si="54"/>
        <v>-2.1906677553622522E-3</v>
      </c>
      <c r="CO77" s="393">
        <v>1963</v>
      </c>
      <c r="CP77" s="390">
        <f t="shared" si="59"/>
        <v>4.3467000000000002</v>
      </c>
      <c r="CQ77" s="155">
        <f>'Preisindizes Gas 2023 Bas.''15'!AJ77</f>
        <v>4.3794000000000004</v>
      </c>
      <c r="CR77" s="384">
        <f t="shared" si="50"/>
        <v>6.6947339360894365E-3</v>
      </c>
      <c r="CS77" s="384">
        <f t="shared" si="51"/>
        <v>8.90532949719125E-3</v>
      </c>
      <c r="CT77" s="426">
        <f t="shared" si="21"/>
        <v>-2.2105955611018135E-3</v>
      </c>
      <c r="CU77" s="449">
        <f t="shared" si="22"/>
        <v>-3.2700000000000173E-2</v>
      </c>
      <c r="CV77" s="385">
        <f t="shared" si="23"/>
        <v>-7.4667762707220087E-3</v>
      </c>
      <c r="CX77" s="233"/>
    </row>
    <row r="78" spans="2:102" x14ac:dyDescent="0.6">
      <c r="B78" s="183">
        <v>1962</v>
      </c>
      <c r="C78" s="154"/>
      <c r="D78" s="155">
        <f>VLOOKUP(B78,'Basisreihen Destatis 2023 B.''21'!$T$7:$W$125,2,FALSE)</f>
        <v>12.6</v>
      </c>
      <c r="E78" s="155">
        <f t="shared" si="0"/>
        <v>13.6</v>
      </c>
      <c r="F78" s="155"/>
      <c r="G78" s="156">
        <f t="shared" si="1"/>
        <v>13.6</v>
      </c>
      <c r="H78" s="157">
        <f t="shared" si="2"/>
        <v>9.3382000000000005</v>
      </c>
      <c r="J78" s="162">
        <v>1962</v>
      </c>
      <c r="K78" s="154"/>
      <c r="L78" s="155">
        <f>VLOOKUP(J78,'Basisreihen Destatis 2023 B.''21'!$T$7:$W$125,3,FALSE)</f>
        <v>20.399999999999999</v>
      </c>
      <c r="M78" s="155">
        <f t="shared" si="3"/>
        <v>21.9</v>
      </c>
      <c r="N78" s="155"/>
      <c r="O78" s="156">
        <f t="shared" si="4"/>
        <v>21.9</v>
      </c>
      <c r="P78" s="157">
        <f t="shared" si="5"/>
        <v>5.7534000000000001</v>
      </c>
      <c r="Q78" s="163"/>
      <c r="R78" s="162">
        <v>1962</v>
      </c>
      <c r="S78" s="159"/>
      <c r="T78" s="160"/>
      <c r="U78" s="160"/>
      <c r="V78" s="160">
        <f>VLOOKUP(R78,'Basisreihen Destatis 2023 B.''21'!$K$7:$R$91,4,FALSE)</f>
        <v>62.8</v>
      </c>
      <c r="W78" s="160">
        <f t="shared" si="6"/>
        <v>34.200000000000003</v>
      </c>
      <c r="X78" s="160"/>
      <c r="Y78" s="160">
        <f>VLOOKUP(R78,'Basisreihen Destatis 2023 B.''21'!$T$7:$W$125,3,FALSE)</f>
        <v>20.399999999999999</v>
      </c>
      <c r="Z78" s="160">
        <f t="shared" si="7"/>
        <v>21.9</v>
      </c>
      <c r="AA78" s="160"/>
      <c r="AB78" s="160">
        <f t="shared" si="8"/>
        <v>21.9</v>
      </c>
      <c r="AC78" s="161">
        <f t="shared" si="9"/>
        <v>26.8</v>
      </c>
      <c r="AD78" s="157">
        <f t="shared" si="24"/>
        <v>4.8097000000000003</v>
      </c>
      <c r="AF78" s="162">
        <v>1962</v>
      </c>
      <c r="AG78" s="159"/>
      <c r="AH78" s="160">
        <f>VLOOKUP(AF78,'Basisreihen Destatis 2023 B.''21'!$K$7:$R$91,8,FALSE)</f>
        <v>28.6</v>
      </c>
      <c r="AI78" s="161">
        <f t="shared" si="10"/>
        <v>29.8</v>
      </c>
      <c r="AJ78" s="157">
        <f t="shared" si="25"/>
        <v>4.3757999999999999</v>
      </c>
      <c r="AL78" s="397">
        <v>1962</v>
      </c>
      <c r="AM78" s="106">
        <f t="shared" si="26"/>
        <v>13.6</v>
      </c>
      <c r="AN78" s="107">
        <f>'Preisindizes Gas 2023 Bas.''15'!G78</f>
        <v>17.5</v>
      </c>
      <c r="AO78" s="359">
        <f t="shared" si="27"/>
        <v>7.0866141732283561E-2</v>
      </c>
      <c r="AP78" s="359">
        <f t="shared" si="28"/>
        <v>7.361963190184051E-2</v>
      </c>
      <c r="AQ78" s="380">
        <f t="shared" si="29"/>
        <v>-2.7534901695569491E-3</v>
      </c>
      <c r="AS78" s="393">
        <v>1962</v>
      </c>
      <c r="AT78" s="391">
        <f t="shared" si="30"/>
        <v>9.3382000000000005</v>
      </c>
      <c r="AU78" s="155">
        <f>'Preisindizes Gas 2023 Bas.''15'!H78</f>
        <v>9.2971000000000004</v>
      </c>
      <c r="AV78" s="384">
        <f t="shared" si="31"/>
        <v>7.0870189115675331E-2</v>
      </c>
      <c r="AW78" s="384">
        <f t="shared" si="32"/>
        <v>7.362510890492735E-2</v>
      </c>
      <c r="AX78" s="427">
        <f t="shared" si="33"/>
        <v>-2.7549197892520194E-3</v>
      </c>
      <c r="AY78" s="450">
        <f t="shared" si="34"/>
        <v>4.1100000000000136E-2</v>
      </c>
      <c r="AZ78" s="387">
        <f t="shared" si="35"/>
        <v>4.4207333469576948E-3</v>
      </c>
      <c r="BB78" s="393">
        <v>1962</v>
      </c>
      <c r="BC78" s="390">
        <f t="shared" si="36"/>
        <v>21.9</v>
      </c>
      <c r="BD78" s="155">
        <f>'Preisindizes Gas 2023 Bas.''15'!O78</f>
        <v>27.8</v>
      </c>
      <c r="BE78" s="384">
        <f t="shared" si="37"/>
        <v>6.3106796116504604E-2</v>
      </c>
      <c r="BF78" s="384">
        <f t="shared" si="38"/>
        <v>6.5134099616858121E-2</v>
      </c>
      <c r="BG78" s="387">
        <f t="shared" si="39"/>
        <v>-2.0273035003535167E-3</v>
      </c>
      <c r="BI78" s="393">
        <v>1962</v>
      </c>
      <c r="BJ78" s="390">
        <f t="shared" si="56"/>
        <v>5.7534000000000001</v>
      </c>
      <c r="BK78" s="155">
        <f>'Preisindizes Gas 2023 Bas.''15'!P78</f>
        <v>5.7409999999999997</v>
      </c>
      <c r="BL78" s="384">
        <f t="shared" si="40"/>
        <v>6.3110508568846369E-2</v>
      </c>
      <c r="BM78" s="384">
        <f t="shared" si="41"/>
        <v>6.5128026476223733E-2</v>
      </c>
      <c r="BN78" s="427">
        <f t="shared" si="12"/>
        <v>-2.0175179073773641E-3</v>
      </c>
      <c r="BO78" s="450">
        <f t="shared" si="13"/>
        <v>1.2400000000000411E-2</v>
      </c>
      <c r="BP78" s="387">
        <f t="shared" si="14"/>
        <v>2.159902456018159E-3</v>
      </c>
      <c r="BR78" s="393">
        <v>1962</v>
      </c>
      <c r="BS78" s="390">
        <f t="shared" si="42"/>
        <v>26.8</v>
      </c>
      <c r="BT78" s="155">
        <f>'Preisindizes Gas 2023 Bas.''15'!AC78</f>
        <v>32.9</v>
      </c>
      <c r="BU78" s="384">
        <f t="shared" si="43"/>
        <v>2.2900763358778775E-2</v>
      </c>
      <c r="BV78" s="384">
        <f t="shared" si="44"/>
        <v>2.4922118380062308E-2</v>
      </c>
      <c r="BW78" s="387">
        <f t="shared" si="55"/>
        <v>-2.0213550212835329E-3</v>
      </c>
      <c r="BY78" s="393">
        <v>1962</v>
      </c>
      <c r="BZ78" s="390">
        <f t="shared" si="57"/>
        <v>4.8097000000000003</v>
      </c>
      <c r="CA78" s="155">
        <f>'Preisindizes Gas 2023 Bas.''15'!AD78</f>
        <v>4.9179000000000004</v>
      </c>
      <c r="CB78" s="384">
        <f t="shared" si="45"/>
        <v>2.2891240617918029E-2</v>
      </c>
      <c r="CC78" s="384">
        <f t="shared" si="46"/>
        <v>2.492933975883993E-2</v>
      </c>
      <c r="CD78" s="426">
        <f t="shared" si="16"/>
        <v>-2.0380991409219007E-3</v>
      </c>
      <c r="CE78" s="449">
        <f t="shared" si="17"/>
        <v>-0.10820000000000007</v>
      </c>
      <c r="CF78" s="385">
        <f t="shared" si="18"/>
        <v>-2.2001260700705627E-2</v>
      </c>
      <c r="CH78" s="393">
        <v>1962</v>
      </c>
      <c r="CI78" s="390">
        <f t="shared" si="58"/>
        <v>29.8</v>
      </c>
      <c r="CJ78" s="155">
        <f>'Preisindizes Gas 2023 Bas.''15'!AI78</f>
        <v>33.700000000000003</v>
      </c>
      <c r="CK78" s="384">
        <f t="shared" si="47"/>
        <v>3.3670033670034627E-3</v>
      </c>
      <c r="CL78" s="384">
        <f t="shared" si="48"/>
        <v>5.9701492537314049E-3</v>
      </c>
      <c r="CM78" s="387">
        <f t="shared" si="54"/>
        <v>-2.6031458867279422E-3</v>
      </c>
      <c r="CO78" s="393">
        <v>1962</v>
      </c>
      <c r="CP78" s="390">
        <f t="shared" si="59"/>
        <v>4.3757999999999999</v>
      </c>
      <c r="CQ78" s="155">
        <f>'Preisindizes Gas 2023 Bas.''15'!AJ78</f>
        <v>4.4184000000000001</v>
      </c>
      <c r="CR78" s="384">
        <f t="shared" si="50"/>
        <v>3.3822386763564527E-3</v>
      </c>
      <c r="CS78" s="384">
        <f t="shared" si="51"/>
        <v>5.9750135795761938E-3</v>
      </c>
      <c r="CT78" s="426">
        <f t="shared" si="21"/>
        <v>-2.5927749032197411E-3</v>
      </c>
      <c r="CU78" s="449">
        <f t="shared" si="22"/>
        <v>-4.2600000000000193E-2</v>
      </c>
      <c r="CV78" s="385">
        <f t="shared" si="23"/>
        <v>-9.6414991852254994E-3</v>
      </c>
      <c r="CX78" s="233"/>
    </row>
    <row r="79" spans="2:102" x14ac:dyDescent="0.6">
      <c r="B79" s="183">
        <v>1961</v>
      </c>
      <c r="C79" s="154"/>
      <c r="D79" s="155">
        <f>VLOOKUP(B79,'Basisreihen Destatis 2023 B.''21'!$T$7:$W$125,2,FALSE)</f>
        <v>11.7</v>
      </c>
      <c r="E79" s="155">
        <f t="shared" si="0"/>
        <v>12.7</v>
      </c>
      <c r="F79" s="155"/>
      <c r="G79" s="156">
        <f t="shared" si="1"/>
        <v>12.7</v>
      </c>
      <c r="H79" s="157">
        <f t="shared" si="2"/>
        <v>10</v>
      </c>
      <c r="J79" s="162">
        <v>1961</v>
      </c>
      <c r="K79" s="154"/>
      <c r="L79" s="155">
        <f>VLOOKUP(J79,'Basisreihen Destatis 2023 B.''21'!$T$7:$W$125,3,FALSE)</f>
        <v>19.2</v>
      </c>
      <c r="M79" s="155">
        <f t="shared" si="3"/>
        <v>20.6</v>
      </c>
      <c r="N79" s="155"/>
      <c r="O79" s="156">
        <f t="shared" si="4"/>
        <v>20.6</v>
      </c>
      <c r="P79" s="157">
        <f t="shared" si="5"/>
        <v>6.1165000000000003</v>
      </c>
      <c r="Q79" s="163"/>
      <c r="R79" s="162">
        <v>1961</v>
      </c>
      <c r="S79" s="159"/>
      <c r="T79" s="160"/>
      <c r="U79" s="160"/>
      <c r="V79" s="160">
        <f>VLOOKUP(R79,'Basisreihen Destatis 2023 B.''21'!$K$7:$R$91,4,FALSE)</f>
        <v>63.5</v>
      </c>
      <c r="W79" s="160">
        <f t="shared" si="6"/>
        <v>34.6</v>
      </c>
      <c r="X79" s="160"/>
      <c r="Y79" s="160">
        <f>VLOOKUP(R79,'Basisreihen Destatis 2023 B.''21'!$T$7:$W$125,3,FALSE)</f>
        <v>19.2</v>
      </c>
      <c r="Z79" s="160">
        <f t="shared" si="7"/>
        <v>20.6</v>
      </c>
      <c r="AA79" s="160"/>
      <c r="AB79" s="160">
        <f t="shared" si="8"/>
        <v>20.6</v>
      </c>
      <c r="AC79" s="161">
        <f t="shared" si="9"/>
        <v>26.2</v>
      </c>
      <c r="AD79" s="157">
        <f t="shared" si="24"/>
        <v>4.9198000000000004</v>
      </c>
      <c r="AF79" s="162">
        <v>1961</v>
      </c>
      <c r="AG79" s="159"/>
      <c r="AH79" s="160">
        <f>VLOOKUP(AF79,'Basisreihen Destatis 2023 B.''21'!$K$7:$R$91,8,FALSE)</f>
        <v>28.5</v>
      </c>
      <c r="AI79" s="161">
        <f t="shared" si="10"/>
        <v>29.7</v>
      </c>
      <c r="AJ79" s="157">
        <f t="shared" si="25"/>
        <v>4.3906000000000001</v>
      </c>
      <c r="AL79" s="396">
        <v>1961</v>
      </c>
      <c r="AM79" s="106">
        <f t="shared" si="26"/>
        <v>12.7</v>
      </c>
      <c r="AN79" s="107">
        <f>'Preisindizes Gas 2023 Bas.''15'!G79</f>
        <v>16.3</v>
      </c>
      <c r="AO79" s="359">
        <f t="shared" si="27"/>
        <v>6.7226890756302504E-2</v>
      </c>
      <c r="AP79" s="359">
        <f t="shared" si="28"/>
        <v>6.5359477124182996E-2</v>
      </c>
      <c r="AQ79" s="380">
        <f t="shared" si="29"/>
        <v>1.8674136321195078E-3</v>
      </c>
      <c r="AS79" s="393">
        <v>1961</v>
      </c>
      <c r="AT79" s="391">
        <f t="shared" si="30"/>
        <v>10</v>
      </c>
      <c r="AU79" s="155">
        <f>'Preisindizes Gas 2023 Bas.''15'!H79</f>
        <v>9.9816000000000003</v>
      </c>
      <c r="AV79" s="384">
        <f t="shared" si="31"/>
        <v>6.7229999999999901E-2</v>
      </c>
      <c r="AW79" s="384">
        <f t="shared" si="32"/>
        <v>6.5360262883706E-2</v>
      </c>
      <c r="AX79" s="427">
        <f t="shared" si="33"/>
        <v>1.8697371162939014E-3</v>
      </c>
      <c r="AY79" s="450">
        <f t="shared" si="34"/>
        <v>1.839999999999975E-2</v>
      </c>
      <c r="AZ79" s="387">
        <f t="shared" si="35"/>
        <v>1.8433918409874739E-3</v>
      </c>
      <c r="BB79" s="393">
        <v>1961</v>
      </c>
      <c r="BC79" s="390">
        <f t="shared" si="36"/>
        <v>20.6</v>
      </c>
      <c r="BD79" s="155">
        <f>'Preisindizes Gas 2023 Bas.''15'!O79</f>
        <v>26.1</v>
      </c>
      <c r="BE79" s="384">
        <f t="shared" si="37"/>
        <v>7.2916666666666741E-2</v>
      </c>
      <c r="BF79" s="384">
        <f t="shared" si="38"/>
        <v>7.8512396694214948E-2</v>
      </c>
      <c r="BG79" s="387">
        <f t="shared" si="39"/>
        <v>-5.5957300275482069E-3</v>
      </c>
      <c r="BI79" s="393">
        <v>1961</v>
      </c>
      <c r="BJ79" s="390">
        <f t="shared" si="56"/>
        <v>6.1165000000000003</v>
      </c>
      <c r="BK79" s="155">
        <f>'Preisindizes Gas 2023 Bas.''15'!P79</f>
        <v>6.1148999999999996</v>
      </c>
      <c r="BL79" s="384">
        <f t="shared" si="40"/>
        <v>7.2917518188506447E-2</v>
      </c>
      <c r="BM79" s="384">
        <f t="shared" si="41"/>
        <v>7.8513140034996542E-2</v>
      </c>
      <c r="BN79" s="427">
        <f t="shared" si="12"/>
        <v>-5.5956218464900953E-3</v>
      </c>
      <c r="BO79" s="450">
        <f t="shared" si="13"/>
        <v>1.600000000000712E-3</v>
      </c>
      <c r="BP79" s="387">
        <f t="shared" si="14"/>
        <v>2.616559551260611E-4</v>
      </c>
      <c r="BR79" s="393">
        <v>1961</v>
      </c>
      <c r="BS79" s="390">
        <f t="shared" si="42"/>
        <v>26.2</v>
      </c>
      <c r="BT79" s="155">
        <f>'Preisindizes Gas 2023 Bas.''15'!AC79</f>
        <v>32.1</v>
      </c>
      <c r="BU79" s="384">
        <f t="shared" si="43"/>
        <v>2.7450980392156765E-2</v>
      </c>
      <c r="BV79" s="384">
        <f t="shared" si="44"/>
        <v>3.5483870967742082E-2</v>
      </c>
      <c r="BW79" s="387">
        <f t="shared" si="55"/>
        <v>-8.0328905755853164E-3</v>
      </c>
      <c r="BY79" s="393">
        <v>1961</v>
      </c>
      <c r="BZ79" s="390">
        <f t="shared" si="57"/>
        <v>4.9198000000000004</v>
      </c>
      <c r="CA79" s="155">
        <f>'Preisindizes Gas 2023 Bas.''15'!AD79</f>
        <v>5.0404999999999998</v>
      </c>
      <c r="CB79" s="384">
        <f t="shared" si="45"/>
        <v>2.7460465872596318E-2</v>
      </c>
      <c r="CC79" s="384">
        <f t="shared" si="46"/>
        <v>3.5492510663624799E-2</v>
      </c>
      <c r="CD79" s="426">
        <f t="shared" si="16"/>
        <v>-8.0320447910284809E-3</v>
      </c>
      <c r="CE79" s="449">
        <f t="shared" si="17"/>
        <v>-0.12069999999999936</v>
      </c>
      <c r="CF79" s="385">
        <f t="shared" si="18"/>
        <v>-2.3946037099493944E-2</v>
      </c>
      <c r="CH79" s="393">
        <v>1961</v>
      </c>
      <c r="CI79" s="390">
        <f t="shared" si="58"/>
        <v>29.7</v>
      </c>
      <c r="CJ79" s="155">
        <f>'Preisindizes Gas 2023 Bas.''15'!AI79</f>
        <v>33.5</v>
      </c>
      <c r="CK79" s="384">
        <f t="shared" si="47"/>
        <v>1.3651877133105783E-2</v>
      </c>
      <c r="CL79" s="384">
        <f t="shared" si="48"/>
        <v>1.2084592145015005E-2</v>
      </c>
      <c r="CM79" s="387">
        <f t="shared" si="54"/>
        <v>1.567284988090778E-3</v>
      </c>
      <c r="CO79" s="393">
        <v>1961</v>
      </c>
      <c r="CP79" s="390">
        <f t="shared" si="59"/>
        <v>4.3906000000000001</v>
      </c>
      <c r="CQ79" s="155">
        <f>'Preisindizes Gas 2023 Bas.''15'!AJ79</f>
        <v>4.4447999999999999</v>
      </c>
      <c r="CR79" s="384">
        <f t="shared" si="50"/>
        <v>1.3642782307657253E-2</v>
      </c>
      <c r="CS79" s="384">
        <f t="shared" si="51"/>
        <v>1.2081533477321882E-2</v>
      </c>
      <c r="CT79" s="426">
        <f t="shared" si="21"/>
        <v>1.5612488303353711E-3</v>
      </c>
      <c r="CU79" s="449">
        <f t="shared" si="22"/>
        <v>-5.4199999999999804E-2</v>
      </c>
      <c r="CV79" s="385">
        <f t="shared" si="23"/>
        <v>-1.2194024478041743E-2</v>
      </c>
      <c r="CX79" s="233"/>
    </row>
    <row r="80" spans="2:102" x14ac:dyDescent="0.6">
      <c r="B80" s="183">
        <v>1960</v>
      </c>
      <c r="C80" s="154"/>
      <c r="D80" s="155">
        <f>VLOOKUP(B80,'Basisreihen Destatis 2023 B.''21'!$T$7:$W$125,2,FALSE)</f>
        <v>11</v>
      </c>
      <c r="E80" s="155">
        <f t="shared" si="0"/>
        <v>11.9</v>
      </c>
      <c r="F80" s="155"/>
      <c r="G80" s="156">
        <f t="shared" si="1"/>
        <v>11.9</v>
      </c>
      <c r="H80" s="157">
        <f t="shared" si="2"/>
        <v>10.6723</v>
      </c>
      <c r="J80" s="162">
        <v>1960</v>
      </c>
      <c r="K80" s="154"/>
      <c r="L80" s="155">
        <f>VLOOKUP(J80,'Basisreihen Destatis 2023 B.''21'!$T$7:$W$125,3,FALSE)</f>
        <v>17.899999999999999</v>
      </c>
      <c r="M80" s="155">
        <f t="shared" si="3"/>
        <v>19.2</v>
      </c>
      <c r="N80" s="155"/>
      <c r="O80" s="156">
        <f t="shared" si="4"/>
        <v>19.2</v>
      </c>
      <c r="P80" s="157">
        <f t="shared" si="5"/>
        <v>6.5625</v>
      </c>
      <c r="Q80" s="163"/>
      <c r="R80" s="162">
        <v>1960</v>
      </c>
      <c r="S80" s="159"/>
      <c r="T80" s="160"/>
      <c r="U80" s="160"/>
      <c r="V80" s="160">
        <f>VLOOKUP(R80,'Basisreihen Destatis 2023 B.''21'!$K$7:$R$91,4,FALSE)</f>
        <v>64.099999999999994</v>
      </c>
      <c r="W80" s="160">
        <f t="shared" si="6"/>
        <v>34.9</v>
      </c>
      <c r="X80" s="160"/>
      <c r="Y80" s="160">
        <f>VLOOKUP(R80,'Basisreihen Destatis 2023 B.''21'!$T$7:$W$125,3,FALSE)</f>
        <v>17.899999999999999</v>
      </c>
      <c r="Z80" s="160">
        <f t="shared" si="7"/>
        <v>19.2</v>
      </c>
      <c r="AA80" s="160"/>
      <c r="AB80" s="160">
        <f t="shared" si="8"/>
        <v>19.2</v>
      </c>
      <c r="AC80" s="161">
        <f t="shared" si="9"/>
        <v>25.5</v>
      </c>
      <c r="AD80" s="157">
        <f t="shared" si="24"/>
        <v>5.0548999999999999</v>
      </c>
      <c r="AF80" s="162">
        <v>1960</v>
      </c>
      <c r="AG80" s="159"/>
      <c r="AH80" s="160">
        <f>VLOOKUP(AF80,'Basisreihen Destatis 2023 B.''21'!$K$7:$R$91,8,FALSE)</f>
        <v>28.1</v>
      </c>
      <c r="AI80" s="161">
        <f t="shared" si="10"/>
        <v>29.3</v>
      </c>
      <c r="AJ80" s="157">
        <f t="shared" si="25"/>
        <v>4.4504999999999999</v>
      </c>
      <c r="AL80" s="397">
        <v>1960</v>
      </c>
      <c r="AM80" s="106">
        <f t="shared" si="26"/>
        <v>11.9</v>
      </c>
      <c r="AN80" s="107">
        <f>'Preisindizes Gas 2023 Bas.''15'!G80</f>
        <v>15.3</v>
      </c>
      <c r="AO80" s="359">
        <f t="shared" si="27"/>
        <v>7.2072072072072224E-2</v>
      </c>
      <c r="AP80" s="359">
        <f t="shared" si="28"/>
        <v>6.9930069930070005E-2</v>
      </c>
      <c r="AQ80" s="380">
        <f t="shared" si="29"/>
        <v>2.1420021420022195E-3</v>
      </c>
      <c r="AS80" s="393">
        <v>1960</v>
      </c>
      <c r="AT80" s="391">
        <f t="shared" si="30"/>
        <v>10.6723</v>
      </c>
      <c r="AU80" s="155">
        <f>'Preisindizes Gas 2023 Bas.''15'!H80</f>
        <v>10.634</v>
      </c>
      <c r="AV80" s="384">
        <f t="shared" si="31"/>
        <v>7.2065065637210379E-2</v>
      </c>
      <c r="AW80" s="384">
        <f t="shared" si="32"/>
        <v>6.9926650366748166E-2</v>
      </c>
      <c r="AX80" s="427">
        <f t="shared" si="33"/>
        <v>2.1384152704622128E-3</v>
      </c>
      <c r="AY80" s="450">
        <f t="shared" si="34"/>
        <v>3.8299999999999557E-2</v>
      </c>
      <c r="AZ80" s="387">
        <f t="shared" si="35"/>
        <v>3.6016550686477355E-3</v>
      </c>
      <c r="BB80" s="393">
        <v>1960</v>
      </c>
      <c r="BC80" s="390">
        <f t="shared" si="36"/>
        <v>19.2</v>
      </c>
      <c r="BD80" s="155">
        <f>'Preisindizes Gas 2023 Bas.''15'!O80</f>
        <v>24.2</v>
      </c>
      <c r="BE80" s="384">
        <f t="shared" si="37"/>
        <v>7.8651685393258397E-2</v>
      </c>
      <c r="BF80" s="384">
        <f t="shared" si="38"/>
        <v>7.5555555555555598E-2</v>
      </c>
      <c r="BG80" s="387">
        <f t="shared" si="39"/>
        <v>3.096129837702799E-3</v>
      </c>
      <c r="BI80" s="393">
        <v>1960</v>
      </c>
      <c r="BJ80" s="390">
        <f t="shared" si="56"/>
        <v>6.5625</v>
      </c>
      <c r="BK80" s="155">
        <f>'Preisindizes Gas 2023 Bas.''15'!P80</f>
        <v>6.5949999999999998</v>
      </c>
      <c r="BL80" s="384">
        <f t="shared" si="40"/>
        <v>7.8659047619047628E-2</v>
      </c>
      <c r="BM80" s="384">
        <f t="shared" si="41"/>
        <v>7.5557240333586018E-2</v>
      </c>
      <c r="BN80" s="427">
        <f t="shared" si="12"/>
        <v>3.1018072854616108E-3</v>
      </c>
      <c r="BO80" s="450">
        <f t="shared" si="13"/>
        <v>-3.2499999999999751E-2</v>
      </c>
      <c r="BP80" s="387">
        <f t="shared" si="14"/>
        <v>-4.9279757391963441E-3</v>
      </c>
      <c r="BR80" s="393">
        <v>1960</v>
      </c>
      <c r="BS80" s="390">
        <f t="shared" si="42"/>
        <v>25.5</v>
      </c>
      <c r="BT80" s="155">
        <f>'Preisindizes Gas 2023 Bas.''15'!AC80</f>
        <v>31</v>
      </c>
      <c r="BU80" s="384">
        <f t="shared" si="43"/>
        <v>3.6585365853658569E-2</v>
      </c>
      <c r="BV80" s="384">
        <f t="shared" si="44"/>
        <v>3.3333333333333437E-2</v>
      </c>
      <c r="BW80" s="387">
        <f t="shared" si="55"/>
        <v>3.2520325203251321E-3</v>
      </c>
      <c r="BY80" s="393">
        <v>1960</v>
      </c>
      <c r="BZ80" s="390">
        <f t="shared" si="57"/>
        <v>5.0548999999999999</v>
      </c>
      <c r="CA80" s="155">
        <f>'Preisindizes Gas 2023 Bas.''15'!AD80</f>
        <v>5.2194000000000003</v>
      </c>
      <c r="CB80" s="384">
        <f t="shared" si="45"/>
        <v>3.6578369502858532E-2</v>
      </c>
      <c r="CC80" s="384">
        <f t="shared" si="46"/>
        <v>3.3318005901061376E-2</v>
      </c>
      <c r="CD80" s="426">
        <f t="shared" si="16"/>
        <v>3.260363601797156E-3</v>
      </c>
      <c r="CE80" s="449">
        <f t="shared" si="17"/>
        <v>-0.16450000000000031</v>
      </c>
      <c r="CF80" s="385">
        <f t="shared" si="18"/>
        <v>-3.1517032609112205E-2</v>
      </c>
      <c r="CH80" s="393">
        <v>1960</v>
      </c>
      <c r="CI80" s="390">
        <f t="shared" si="58"/>
        <v>29.3</v>
      </c>
      <c r="CJ80" s="155">
        <f>'Preisindizes Gas 2023 Bas.''15'!AI80</f>
        <v>33.1</v>
      </c>
      <c r="CK80" s="384">
        <f t="shared" si="47"/>
        <v>1.0344827586207028E-2</v>
      </c>
      <c r="CL80" s="384">
        <f t="shared" si="48"/>
        <v>1.2232415902140525E-2</v>
      </c>
      <c r="CM80" s="387">
        <f t="shared" si="54"/>
        <v>-1.8875883159334972E-3</v>
      </c>
      <c r="CO80" s="393">
        <v>1960</v>
      </c>
      <c r="CP80" s="390">
        <f t="shared" si="59"/>
        <v>4.4504999999999999</v>
      </c>
      <c r="CQ80" s="155">
        <f>'Preisindizes Gas 2023 Bas.''15'!AJ80</f>
        <v>4.4984999999999999</v>
      </c>
      <c r="CR80" s="384">
        <f t="shared" si="50"/>
        <v>1.0358386698123834E-2</v>
      </c>
      <c r="CS80" s="384">
        <f t="shared" si="51"/>
        <v>1.2226297654773788E-2</v>
      </c>
      <c r="CT80" s="426">
        <f t="shared" si="21"/>
        <v>-1.8679109566499541E-3</v>
      </c>
      <c r="CU80" s="449">
        <f t="shared" si="22"/>
        <v>-4.8000000000000043E-2</v>
      </c>
      <c r="CV80" s="385">
        <f t="shared" si="23"/>
        <v>-1.0670223407802659E-2</v>
      </c>
      <c r="CX80" s="233"/>
    </row>
    <row r="81" spans="2:102" x14ac:dyDescent="0.6">
      <c r="B81" s="183">
        <v>1959</v>
      </c>
      <c r="C81" s="154"/>
      <c r="D81" s="155">
        <f>VLOOKUP(B81,'Basisreihen Destatis 2023 B.''21'!$T$7:$W$125,2,FALSE)</f>
        <v>10.3</v>
      </c>
      <c r="E81" s="155">
        <f t="shared" ref="E81:E82" si="60">ROUND(IF(C81&gt;0,C81,D81*$C$72/$D$72),1)</f>
        <v>11.1</v>
      </c>
      <c r="F81" s="155"/>
      <c r="G81" s="156">
        <f t="shared" ref="G81:G98" si="61">ROUND(IF(E81&gt;0,E81,F81*$E$82/$F$82),1)</f>
        <v>11.1</v>
      </c>
      <c r="H81" s="157">
        <f t="shared" ref="H81:H98" si="62">ROUND($G$17/G81,4)</f>
        <v>11.4414</v>
      </c>
      <c r="J81" s="162">
        <v>1959</v>
      </c>
      <c r="K81" s="154"/>
      <c r="L81" s="155">
        <f>VLOOKUP(J81,'Basisreihen Destatis 2023 B.''21'!$T$7:$W$125,3,FALSE)</f>
        <v>16.600000000000001</v>
      </c>
      <c r="M81" s="155">
        <f t="shared" ref="M81:M82" si="63">ROUND(IF(K81&gt;0,K81,L81*$K$72/$L$72),1)</f>
        <v>17.8</v>
      </c>
      <c r="N81" s="155"/>
      <c r="O81" s="156">
        <f t="shared" ref="O81:O91" si="64">ROUND(IF(M81&gt;0,M81,N81*$M$82/$N$82),1)</f>
        <v>17.8</v>
      </c>
      <c r="P81" s="157">
        <f t="shared" ref="P81:P91" si="65">ROUND($O$17/O81,4)</f>
        <v>7.0787000000000004</v>
      </c>
      <c r="Q81" s="163"/>
      <c r="R81" s="162">
        <v>1959</v>
      </c>
      <c r="S81" s="159"/>
      <c r="T81" s="160"/>
      <c r="U81" s="160"/>
      <c r="V81" s="160">
        <f>VLOOKUP(R81,'Basisreihen Destatis 2023 B.''21'!$K$7:$R$91,4,FALSE)</f>
        <v>64.099999999999994</v>
      </c>
      <c r="W81" s="160">
        <f t="shared" ref="W81:W89" si="66">ROUND(IF(U81&gt;0,U81,V81*$U$72/$V$72),1)</f>
        <v>34.9</v>
      </c>
      <c r="X81" s="160"/>
      <c r="Y81" s="160">
        <f>VLOOKUP(R81,'Basisreihen Destatis 2023 B.''21'!$T$7:$W$125,3,FALSE)</f>
        <v>16.600000000000001</v>
      </c>
      <c r="Z81" s="160">
        <f t="shared" ref="Z81:Z82" si="67">ROUND(IF(X81&gt;0,X81,Y81*$X$72/$Y$72),1)</f>
        <v>17.8</v>
      </c>
      <c r="AA81" s="160"/>
      <c r="AB81" s="160">
        <f t="shared" ref="AB81:AB91" si="68">ROUND(IF(Z81&gt;0,Z81,AA81*$Z$82/$AA$82),1)</f>
        <v>17.8</v>
      </c>
      <c r="AC81" s="161">
        <f t="shared" ref="AC81:AC91" si="69">ROUND(0.4*W81+0.6*AB81,1)</f>
        <v>24.6</v>
      </c>
      <c r="AD81" s="157">
        <f t="shared" si="24"/>
        <v>5.2397999999999998</v>
      </c>
      <c r="AF81" s="162">
        <v>1959</v>
      </c>
      <c r="AG81" s="159"/>
      <c r="AH81" s="160">
        <f>VLOOKUP(AF81,'Basisreihen Destatis 2023 B.''21'!$K$7:$R$91,8,FALSE)</f>
        <v>27.8</v>
      </c>
      <c r="AI81" s="161">
        <f t="shared" si="10"/>
        <v>29</v>
      </c>
      <c r="AJ81" s="157">
        <f t="shared" si="25"/>
        <v>4.4965999999999999</v>
      </c>
      <c r="AL81" s="396">
        <v>1959</v>
      </c>
      <c r="AM81" s="106">
        <f t="shared" si="26"/>
        <v>11.1</v>
      </c>
      <c r="AN81" s="107">
        <f>'Preisindizes Gas 2023 Bas.''15'!G81</f>
        <v>14.3</v>
      </c>
      <c r="AO81" s="359">
        <f t="shared" si="27"/>
        <v>2.7777777777777679E-2</v>
      </c>
      <c r="AP81" s="359">
        <f t="shared" si="28"/>
        <v>3.6231884057970953E-2</v>
      </c>
      <c r="AQ81" s="380">
        <f t="shared" si="29"/>
        <v>-8.4541062801932743E-3</v>
      </c>
      <c r="AS81" s="393">
        <v>1959</v>
      </c>
      <c r="AT81" s="391">
        <f t="shared" si="30"/>
        <v>11.4414</v>
      </c>
      <c r="AU81" s="155">
        <f>'Preisindizes Gas 2023 Bas.''15'!H81</f>
        <v>11.377599999999999</v>
      </c>
      <c r="AV81" s="384">
        <f t="shared" si="31"/>
        <v>2.7785061268725819E-2</v>
      </c>
      <c r="AW81" s="384">
        <f t="shared" si="32"/>
        <v>3.6237870904232805E-2</v>
      </c>
      <c r="AX81" s="427">
        <f t="shared" si="33"/>
        <v>-8.4528096355069859E-3</v>
      </c>
      <c r="AY81" s="450">
        <f t="shared" si="34"/>
        <v>6.3800000000000523E-2</v>
      </c>
      <c r="AZ81" s="387">
        <f t="shared" si="35"/>
        <v>5.6075094923357938E-3</v>
      </c>
      <c r="BB81" s="393">
        <v>1959</v>
      </c>
      <c r="BC81" s="390">
        <f t="shared" si="36"/>
        <v>17.8</v>
      </c>
      <c r="BD81" s="155">
        <f>'Preisindizes Gas 2023 Bas.''15'!O81</f>
        <v>22.5</v>
      </c>
      <c r="BE81" s="384">
        <f t="shared" si="37"/>
        <v>7.8787878787878851E-2</v>
      </c>
      <c r="BF81" s="384">
        <f t="shared" si="38"/>
        <v>7.6555023923445153E-2</v>
      </c>
      <c r="BG81" s="387">
        <f t="shared" si="39"/>
        <v>2.2328548644336976E-3</v>
      </c>
      <c r="BI81" s="393">
        <v>1959</v>
      </c>
      <c r="BJ81" s="390">
        <f t="shared" ref="BJ81:BJ98" si="70">P81</f>
        <v>7.0787000000000004</v>
      </c>
      <c r="BK81" s="155">
        <f>'Preisindizes Gas 2023 Bas.''15'!P81</f>
        <v>7.0933000000000002</v>
      </c>
      <c r="BL81" s="384">
        <f t="shared" si="40"/>
        <v>7.8785652732846323E-2</v>
      </c>
      <c r="BM81" s="384">
        <f t="shared" si="41"/>
        <v>7.656520942297651E-2</v>
      </c>
      <c r="BN81" s="427">
        <f t="shared" ref="BN81:BN90" si="71">BL81-BM81</f>
        <v>2.2204433098698129E-3</v>
      </c>
      <c r="BO81" s="450">
        <f t="shared" ref="BO81:BO90" si="72">BJ81-BK81</f>
        <v>-1.4599999999999724E-2</v>
      </c>
      <c r="BP81" s="387">
        <f t="shared" ref="BP81:BP90" si="73">BJ81/BK81-1</f>
        <v>-2.0582803490617474E-3</v>
      </c>
      <c r="BR81" s="393">
        <v>1959</v>
      </c>
      <c r="BS81" s="390">
        <f t="shared" si="42"/>
        <v>24.6</v>
      </c>
      <c r="BT81" s="155">
        <f>'Preisindizes Gas 2023 Bas.''15'!AC81</f>
        <v>30</v>
      </c>
      <c r="BU81" s="384">
        <f t="shared" si="43"/>
        <v>2.9288702928870425E-2</v>
      </c>
      <c r="BV81" s="384">
        <f t="shared" si="44"/>
        <v>2.7397260273972712E-2</v>
      </c>
      <c r="BW81" s="387">
        <f t="shared" si="55"/>
        <v>1.8914426548977126E-3</v>
      </c>
      <c r="BY81" s="393">
        <v>1959</v>
      </c>
      <c r="BZ81" s="390">
        <f t="shared" ref="BZ81:BZ91" si="74">AD81</f>
        <v>5.2397999999999998</v>
      </c>
      <c r="CA81" s="155">
        <f>'Preisindizes Gas 2023 Bas.''15'!AD81</f>
        <v>5.3933</v>
      </c>
      <c r="CB81" s="384">
        <f t="shared" si="45"/>
        <v>2.9295011259971693E-2</v>
      </c>
      <c r="CC81" s="384">
        <f t="shared" si="46"/>
        <v>2.7404372091298423E-2</v>
      </c>
      <c r="CD81" s="426">
        <f t="shared" ref="CD81:CD91" si="75">CB81-CC81</f>
        <v>1.8906391686732693E-3</v>
      </c>
      <c r="CE81" s="449">
        <f t="shared" ref="CE81:CE91" si="76">BZ81-CA81</f>
        <v>-0.15350000000000019</v>
      </c>
      <c r="CF81" s="385">
        <f t="shared" ref="CF81:CF91" si="77">BZ81/CA81-1</f>
        <v>-2.8461238944616496E-2</v>
      </c>
      <c r="CH81" s="393">
        <v>1959</v>
      </c>
      <c r="CI81" s="390">
        <f t="shared" ref="CI81:CI91" si="78">AI81</f>
        <v>29</v>
      </c>
      <c r="CJ81" s="155">
        <f>'Preisindizes Gas 2023 Bas.''15'!AI81</f>
        <v>32.700000000000003</v>
      </c>
      <c r="CK81" s="384">
        <f t="shared" si="47"/>
        <v>-3.4364261168385868E-3</v>
      </c>
      <c r="CL81" s="384">
        <f t="shared" si="48"/>
        <v>-6.0790273556229346E-3</v>
      </c>
      <c r="CM81" s="387">
        <f t="shared" si="54"/>
        <v>2.6426012387843478E-3</v>
      </c>
      <c r="CO81" s="393">
        <v>1959</v>
      </c>
      <c r="CP81" s="390">
        <f t="shared" ref="CP81:CP91" si="79">AJ81</f>
        <v>4.4965999999999999</v>
      </c>
      <c r="CQ81" s="155">
        <f>'Preisindizes Gas 2023 Bas.''15'!AJ81</f>
        <v>4.5534999999999997</v>
      </c>
      <c r="CR81" s="384">
        <f t="shared" si="50"/>
        <v>-3.447048881377146E-3</v>
      </c>
      <c r="CS81" s="384">
        <f t="shared" si="51"/>
        <v>-6.083232678159578E-3</v>
      </c>
      <c r="CT81" s="426">
        <f t="shared" ref="CT81:CT90" si="80">CR81-CS81</f>
        <v>2.636183796782432E-3</v>
      </c>
      <c r="CU81" s="449">
        <f t="shared" ref="CU81:CU90" si="81">CP81-CQ81</f>
        <v>-5.6899999999999729E-2</v>
      </c>
      <c r="CV81" s="385">
        <f t="shared" ref="CV81:CV90" si="82">CP81/CQ81-1</f>
        <v>-1.2495882288349525E-2</v>
      </c>
      <c r="CX81" s="233"/>
    </row>
    <row r="82" spans="2:102" x14ac:dyDescent="0.6">
      <c r="B82" s="183">
        <v>1958</v>
      </c>
      <c r="C82" s="154"/>
      <c r="D82" s="155">
        <f>VLOOKUP(B82,'Basisreihen Destatis 2023 B.''21'!$T$7:$W$125,2,FALSE)</f>
        <v>10</v>
      </c>
      <c r="E82" s="155">
        <f t="shared" si="60"/>
        <v>10.8</v>
      </c>
      <c r="F82" s="164">
        <f>VLOOKUP(B82,'Basisreihen Destatis 2023 B.''21'!$T$7:$W$125,4,FALSE)</f>
        <v>3.4689999999999999</v>
      </c>
      <c r="G82" s="156">
        <f t="shared" si="61"/>
        <v>10.8</v>
      </c>
      <c r="H82" s="157">
        <f t="shared" si="62"/>
        <v>11.7593</v>
      </c>
      <c r="J82" s="162">
        <v>1958</v>
      </c>
      <c r="K82" s="154"/>
      <c r="L82" s="155">
        <f>VLOOKUP(J82,'Basisreihen Destatis 2023 B.''21'!$T$7:$W$125,3,FALSE)</f>
        <v>15.4</v>
      </c>
      <c r="M82" s="155">
        <f t="shared" si="63"/>
        <v>16.5</v>
      </c>
      <c r="N82" s="164">
        <f>VLOOKUP(J82,'Basisreihen Destatis 2023 B.''21'!$T$7:$W$125,4,FALSE)</f>
        <v>3.4689999999999999</v>
      </c>
      <c r="O82" s="156">
        <f t="shared" si="64"/>
        <v>16.5</v>
      </c>
      <c r="P82" s="157">
        <f t="shared" si="65"/>
        <v>7.6364000000000001</v>
      </c>
      <c r="Q82" s="163"/>
      <c r="R82" s="162">
        <v>1958</v>
      </c>
      <c r="S82" s="159"/>
      <c r="T82" s="160"/>
      <c r="U82" s="160"/>
      <c r="V82" s="160">
        <f>VLOOKUP(R82,'Basisreihen Destatis 2023 B.''21'!$K$7:$R$91,4,FALSE)</f>
        <v>64.5</v>
      </c>
      <c r="W82" s="160">
        <f t="shared" si="66"/>
        <v>35.1</v>
      </c>
      <c r="X82" s="160"/>
      <c r="Y82" s="160">
        <f>VLOOKUP(R82,'Basisreihen Destatis 2023 B.''21'!$T$7:$W$125,3,FALSE)</f>
        <v>15.4</v>
      </c>
      <c r="Z82" s="160">
        <f t="shared" si="67"/>
        <v>16.5</v>
      </c>
      <c r="AA82" s="165">
        <f>VLOOKUP(R82,'Basisreihen Destatis 2023 B.''21'!$T$7:$W$125,4,FALSE)</f>
        <v>3.4689999999999999</v>
      </c>
      <c r="AB82" s="160">
        <f t="shared" si="68"/>
        <v>16.5</v>
      </c>
      <c r="AC82" s="161">
        <f t="shared" si="69"/>
        <v>23.9</v>
      </c>
      <c r="AD82" s="157">
        <f t="shared" ref="AD82:AD91" si="83">ROUND($AC$17/AC82,4)</f>
        <v>5.3933</v>
      </c>
      <c r="AF82" s="162">
        <v>1958</v>
      </c>
      <c r="AG82" s="159"/>
      <c r="AH82" s="160">
        <f>VLOOKUP(AF82,'Basisreihen Destatis 2023 B.''21'!$K$7:$R$91,8,FALSE)</f>
        <v>27.9</v>
      </c>
      <c r="AI82" s="161">
        <f t="shared" ref="AI82:AI91" si="84">ROUND(IF(AG82&gt;0,AG82,AH82*$AG$64/$AH$64),1)</f>
        <v>29.1</v>
      </c>
      <c r="AJ82" s="157">
        <f t="shared" ref="AJ82:AJ91" si="85">ROUND($AI$17/AI82,4)</f>
        <v>4.4810999999999996</v>
      </c>
      <c r="AL82" s="397">
        <v>1958</v>
      </c>
      <c r="AM82" s="106">
        <f t="shared" ref="AM82:AM98" si="86">G82</f>
        <v>10.8</v>
      </c>
      <c r="AN82" s="107">
        <f>'Preisindizes Gas 2023 Bas.''15'!G82</f>
        <v>13.8</v>
      </c>
      <c r="AO82" s="359">
        <f t="shared" ref="AO82:AO97" si="87">(AM82/AM83)-1</f>
        <v>2.8571428571428692E-2</v>
      </c>
      <c r="AP82" s="359">
        <f t="shared" ref="AP82:AP97" si="88">(AN82/AN83)-1</f>
        <v>2.9850746268656803E-2</v>
      </c>
      <c r="AQ82" s="380">
        <f t="shared" ref="AQ82:AQ97" si="89">AO82-AP82</f>
        <v>-1.2793176972281106E-3</v>
      </c>
      <c r="AS82" s="393">
        <v>1958</v>
      </c>
      <c r="AT82" s="391">
        <f t="shared" ref="AT82:AT98" si="90">H82</f>
        <v>11.7593</v>
      </c>
      <c r="AU82" s="155">
        <f>'Preisindizes Gas 2023 Bas.''15'!H82</f>
        <v>11.789899999999999</v>
      </c>
      <c r="AV82" s="384">
        <f t="shared" ref="AV82:AV97" si="91">(AT83/AT82)-1</f>
        <v>2.8564625445392178E-2</v>
      </c>
      <c r="AW82" s="384">
        <f t="shared" ref="AW82:AW97" si="92">(AU83/AU82)-1</f>
        <v>2.9847581404422563E-2</v>
      </c>
      <c r="AX82" s="427">
        <f t="shared" ref="AX82:AX98" si="93">AV82-AW82</f>
        <v>-1.2829559590303852E-3</v>
      </c>
      <c r="AY82" s="450">
        <f t="shared" ref="AY82:AY98" si="94">AT82-AU82</f>
        <v>-3.0599999999999739E-2</v>
      </c>
      <c r="AZ82" s="387">
        <f>AT82/AU82-1</f>
        <v>-2.5954418612541552E-3</v>
      </c>
      <c r="BB82" s="393">
        <v>1958</v>
      </c>
      <c r="BC82" s="390">
        <f t="shared" ref="BC82:BC98" si="95">O82</f>
        <v>16.5</v>
      </c>
      <c r="BD82" s="155">
        <f>'Preisindizes Gas 2023 Bas.''15'!O82</f>
        <v>20.9</v>
      </c>
      <c r="BE82" s="384">
        <f t="shared" ref="BE82:BE90" si="96">(BC82/BC83)-1</f>
        <v>3.125E-2</v>
      </c>
      <c r="BF82" s="384">
        <f t="shared" ref="BF82:BF90" si="97">(BD82/BD83)-1</f>
        <v>3.4653465346534684E-2</v>
      </c>
      <c r="BG82" s="387">
        <f t="shared" ref="BG82:BG90" si="98">BE82-BF82</f>
        <v>-3.4034653465346842E-3</v>
      </c>
      <c r="BI82" s="393">
        <v>1958</v>
      </c>
      <c r="BJ82" s="390">
        <f t="shared" si="70"/>
        <v>7.6364000000000001</v>
      </c>
      <c r="BK82" s="155">
        <f>'Preisindizes Gas 2023 Bas.''15'!P82</f>
        <v>7.6364000000000001</v>
      </c>
      <c r="BL82" s="384">
        <f t="shared" ref="BL82:BL90" si="99">(BJ83/BJ82)-1</f>
        <v>3.1245089309098528E-2</v>
      </c>
      <c r="BM82" s="384">
        <f t="shared" ref="BM82:BM90" si="100">(BK83/BK82)-1</f>
        <v>3.4649835000785778E-2</v>
      </c>
      <c r="BN82" s="427">
        <f t="shared" si="71"/>
        <v>-3.4047456916872498E-3</v>
      </c>
      <c r="BO82" s="450">
        <f t="shared" si="72"/>
        <v>0</v>
      </c>
      <c r="BP82" s="387">
        <f t="shared" si="73"/>
        <v>0</v>
      </c>
      <c r="BR82" s="393">
        <v>1958</v>
      </c>
      <c r="BS82" s="390">
        <f t="shared" ref="BS82:BS91" si="101">AC82</f>
        <v>23.9</v>
      </c>
      <c r="BT82" s="155">
        <f>'Preisindizes Gas 2023 Bas.''15'!AC82</f>
        <v>29.2</v>
      </c>
      <c r="BU82" s="384">
        <f t="shared" ref="BU82:BU90" si="102">(BS82/BS83)-1</f>
        <v>2.1367521367521292E-2</v>
      </c>
      <c r="BV82" s="384">
        <f t="shared" ref="BV82:BV90" si="103">(BT82/BT83)-1</f>
        <v>2.4561403508772006E-2</v>
      </c>
      <c r="BW82" s="387">
        <f t="shared" si="55"/>
        <v>-3.1938821412507146E-3</v>
      </c>
      <c r="BY82" s="393">
        <v>1958</v>
      </c>
      <c r="BZ82" s="390">
        <f t="shared" si="74"/>
        <v>5.3933</v>
      </c>
      <c r="CA82" s="155">
        <f>'Preisindizes Gas 2023 Bas.''15'!AD82</f>
        <v>5.5411000000000001</v>
      </c>
      <c r="CB82" s="384">
        <f t="shared" ref="CB82:CB90" si="104">(BZ83/BZ82)-1</f>
        <v>2.1359835351269174E-2</v>
      </c>
      <c r="CC82" s="384">
        <f t="shared" ref="CC82:CC90" si="105">(CA83/CA82)-1</f>
        <v>2.4561910090054262E-2</v>
      </c>
      <c r="CD82" s="426">
        <f t="shared" si="75"/>
        <v>-3.2020747387850879E-3</v>
      </c>
      <c r="CE82" s="449">
        <f t="shared" si="76"/>
        <v>-0.14780000000000015</v>
      </c>
      <c r="CF82" s="385">
        <f t="shared" si="77"/>
        <v>-2.6673404197722461E-2</v>
      </c>
      <c r="CH82" s="393">
        <v>1958</v>
      </c>
      <c r="CI82" s="390">
        <f t="shared" si="78"/>
        <v>29.1</v>
      </c>
      <c r="CJ82" s="155">
        <f>'Preisindizes Gas 2023 Bas.''15'!AI82</f>
        <v>32.9</v>
      </c>
      <c r="CK82" s="384">
        <f t="shared" ref="CK82:CK90" si="106">(CI82/CI83)-1</f>
        <v>-6.8259385665528916E-3</v>
      </c>
      <c r="CL82" s="384">
        <f t="shared" ref="CL82:CL90" si="107">(CJ82/CJ83)-1</f>
        <v>-6.0422960725076136E-3</v>
      </c>
      <c r="CM82" s="387">
        <f t="shared" si="54"/>
        <v>-7.8364249404527797E-4</v>
      </c>
      <c r="CO82" s="393">
        <v>1958</v>
      </c>
      <c r="CP82" s="390">
        <f t="shared" si="79"/>
        <v>4.4810999999999996</v>
      </c>
      <c r="CQ82" s="155">
        <f>'Preisindizes Gas 2023 Bas.''15'!AJ82</f>
        <v>4.5258000000000003</v>
      </c>
      <c r="CR82" s="384">
        <f t="shared" ref="CR82:CR90" si="108">(CP83/CP82)-1</f>
        <v>-6.8286804579231752E-3</v>
      </c>
      <c r="CS82" s="384">
        <f t="shared" ref="CS82:CS90" si="109">(CQ83/CQ82)-1</f>
        <v>-6.0320827257059895E-3</v>
      </c>
      <c r="CT82" s="426">
        <f t="shared" si="80"/>
        <v>-7.9659773221718577E-4</v>
      </c>
      <c r="CU82" s="449">
        <f t="shared" si="81"/>
        <v>-4.4700000000000628E-2</v>
      </c>
      <c r="CV82" s="385">
        <f t="shared" si="82"/>
        <v>-9.8767068805516445E-3</v>
      </c>
      <c r="CX82" s="233"/>
    </row>
    <row r="83" spans="2:102" x14ac:dyDescent="0.6">
      <c r="B83" s="183">
        <v>1957</v>
      </c>
      <c r="C83" s="154"/>
      <c r="D83" s="155"/>
      <c r="E83" s="155"/>
      <c r="F83" s="164">
        <f>VLOOKUP(B83,'Basisreihen Destatis 2023 B.''21'!$T$7:$W$125,4,FALSE)</f>
        <v>3.3610000000000002</v>
      </c>
      <c r="G83" s="156">
        <f t="shared" si="61"/>
        <v>10.5</v>
      </c>
      <c r="H83" s="157">
        <f t="shared" si="62"/>
        <v>12.0952</v>
      </c>
      <c r="J83" s="162">
        <v>1957</v>
      </c>
      <c r="K83" s="154"/>
      <c r="L83" s="155"/>
      <c r="M83" s="155"/>
      <c r="N83" s="164">
        <f>VLOOKUP(J83,'Basisreihen Destatis 2023 B.''21'!$T$7:$W$125,4,FALSE)</f>
        <v>3.3610000000000002</v>
      </c>
      <c r="O83" s="156">
        <f t="shared" si="64"/>
        <v>16</v>
      </c>
      <c r="P83" s="157">
        <f t="shared" si="65"/>
        <v>7.875</v>
      </c>
      <c r="R83" s="162">
        <v>1957</v>
      </c>
      <c r="S83" s="159"/>
      <c r="T83" s="160"/>
      <c r="U83" s="160"/>
      <c r="V83" s="160">
        <f>VLOOKUP(R83,'Basisreihen Destatis 2023 B.''21'!$K$7:$R$91,4,FALSE)</f>
        <v>63.4</v>
      </c>
      <c r="W83" s="160">
        <f t="shared" si="66"/>
        <v>34.5</v>
      </c>
      <c r="X83" s="160"/>
      <c r="Y83" s="160"/>
      <c r="Z83" s="160"/>
      <c r="AA83" s="165">
        <f>VLOOKUP(R83,'Basisreihen Destatis 2023 B.''21'!$T$7:$W$125,4,FALSE)</f>
        <v>3.3610000000000002</v>
      </c>
      <c r="AB83" s="160">
        <f t="shared" si="68"/>
        <v>16</v>
      </c>
      <c r="AC83" s="161">
        <f t="shared" si="69"/>
        <v>23.4</v>
      </c>
      <c r="AD83" s="157">
        <f t="shared" si="83"/>
        <v>5.5084999999999997</v>
      </c>
      <c r="AF83" s="162">
        <v>1957</v>
      </c>
      <c r="AG83" s="159"/>
      <c r="AH83" s="160">
        <f>VLOOKUP(AF83,'Basisreihen Destatis 2023 B.''21'!$K$7:$R$91,8,FALSE)</f>
        <v>28.1</v>
      </c>
      <c r="AI83" s="161">
        <f t="shared" si="84"/>
        <v>29.3</v>
      </c>
      <c r="AJ83" s="157">
        <f t="shared" si="85"/>
        <v>4.4504999999999999</v>
      </c>
      <c r="AL83" s="396">
        <v>1957</v>
      </c>
      <c r="AM83" s="106">
        <f t="shared" si="86"/>
        <v>10.5</v>
      </c>
      <c r="AN83" s="107">
        <f>'Preisindizes Gas 2023 Bas.''15'!G83</f>
        <v>13.4</v>
      </c>
      <c r="AO83" s="359">
        <f t="shared" si="87"/>
        <v>3.9603960396039639E-2</v>
      </c>
      <c r="AP83" s="359">
        <f t="shared" si="88"/>
        <v>3.8759689922480689E-2</v>
      </c>
      <c r="AQ83" s="380">
        <f t="shared" si="89"/>
        <v>8.4427047355895013E-4</v>
      </c>
      <c r="AS83" s="393">
        <v>1957</v>
      </c>
      <c r="AT83" s="391">
        <f t="shared" si="90"/>
        <v>12.0952</v>
      </c>
      <c r="AU83" s="155">
        <f>'Preisindizes Gas 2023 Bas.''15'!H83</f>
        <v>12.1418</v>
      </c>
      <c r="AV83" s="384">
        <f t="shared" si="91"/>
        <v>3.9610754679542115E-2</v>
      </c>
      <c r="AW83" s="384">
        <f t="shared" si="92"/>
        <v>3.8758668401719598E-2</v>
      </c>
      <c r="AX83" s="427">
        <f t="shared" si="93"/>
        <v>8.5208627782251689E-4</v>
      </c>
      <c r="AY83" s="450">
        <f t="shared" si="94"/>
        <v>-4.6599999999999753E-2</v>
      </c>
      <c r="AZ83" s="387">
        <f t="shared" ref="AZ83:AZ98" si="110">AT83/AU83-1</f>
        <v>-3.8379811889505122E-3</v>
      </c>
      <c r="BB83" s="393">
        <v>1957</v>
      </c>
      <c r="BC83" s="390">
        <f t="shared" si="95"/>
        <v>16</v>
      </c>
      <c r="BD83" s="155">
        <f>'Preisindizes Gas 2023 Bas.''15'!O83</f>
        <v>20.2</v>
      </c>
      <c r="BE83" s="384">
        <f t="shared" si="96"/>
        <v>3.8961038961038863E-2</v>
      </c>
      <c r="BF83" s="384">
        <f t="shared" si="97"/>
        <v>3.0612244897959107E-2</v>
      </c>
      <c r="BG83" s="387">
        <f t="shared" si="98"/>
        <v>8.3487940630797564E-3</v>
      </c>
      <c r="BI83" s="393">
        <v>1957</v>
      </c>
      <c r="BJ83" s="390">
        <f t="shared" si="70"/>
        <v>7.875</v>
      </c>
      <c r="BK83" s="155">
        <f>'Preisindizes Gas 2023 Bas.''15'!P83</f>
        <v>7.9009999999999998</v>
      </c>
      <c r="BL83" s="384">
        <f t="shared" si="99"/>
        <v>3.8958730158730193E-2</v>
      </c>
      <c r="BM83" s="384">
        <f t="shared" si="100"/>
        <v>3.0616377673712059E-2</v>
      </c>
      <c r="BN83" s="427">
        <f t="shared" si="71"/>
        <v>8.3423524850181341E-3</v>
      </c>
      <c r="BO83" s="450">
        <f t="shared" si="72"/>
        <v>-2.5999999999999801E-2</v>
      </c>
      <c r="BP83" s="387">
        <f t="shared" si="73"/>
        <v>-3.2907226933299727E-3</v>
      </c>
      <c r="BR83" s="393">
        <v>1957</v>
      </c>
      <c r="BS83" s="390">
        <f t="shared" si="101"/>
        <v>23.4</v>
      </c>
      <c r="BT83" s="155">
        <f>'Preisindizes Gas 2023 Bas.''15'!AC83</f>
        <v>28.5</v>
      </c>
      <c r="BU83" s="384">
        <f t="shared" si="102"/>
        <v>4.9327354260089606E-2</v>
      </c>
      <c r="BV83" s="384">
        <f t="shared" si="103"/>
        <v>4.7794117647058876E-2</v>
      </c>
      <c r="BW83" s="387">
        <f t="shared" si="55"/>
        <v>1.5332366130307307E-3</v>
      </c>
      <c r="BY83" s="393">
        <v>1957</v>
      </c>
      <c r="BZ83" s="390">
        <f t="shared" si="74"/>
        <v>5.5084999999999997</v>
      </c>
      <c r="CA83" s="155">
        <f>'Preisindizes Gas 2023 Bas.''15'!AD83</f>
        <v>5.6772</v>
      </c>
      <c r="CB83" s="384">
        <f t="shared" si="104"/>
        <v>4.9341926114187196E-2</v>
      </c>
      <c r="CC83" s="384">
        <f t="shared" si="105"/>
        <v>4.778764179525119E-2</v>
      </c>
      <c r="CD83" s="426">
        <f t="shared" si="75"/>
        <v>1.5542843189360056E-3</v>
      </c>
      <c r="CE83" s="449">
        <f t="shared" si="76"/>
        <v>-0.16870000000000029</v>
      </c>
      <c r="CF83" s="385">
        <f t="shared" si="77"/>
        <v>-2.9715352638624681E-2</v>
      </c>
      <c r="CH83" s="393">
        <v>1957</v>
      </c>
      <c r="CI83" s="390">
        <f t="shared" si="78"/>
        <v>29.3</v>
      </c>
      <c r="CJ83" s="155">
        <f>'Preisindizes Gas 2023 Bas.''15'!AI83</f>
        <v>33.1</v>
      </c>
      <c r="CK83" s="384">
        <f t="shared" si="106"/>
        <v>1.736111111111116E-2</v>
      </c>
      <c r="CL83" s="384">
        <f t="shared" si="107"/>
        <v>1.8461538461538529E-2</v>
      </c>
      <c r="CM83" s="387">
        <f t="shared" si="54"/>
        <v>-1.1004273504273687E-3</v>
      </c>
      <c r="CO83" s="393">
        <v>1957</v>
      </c>
      <c r="CP83" s="390">
        <f t="shared" si="79"/>
        <v>4.4504999999999999</v>
      </c>
      <c r="CQ83" s="155">
        <f>'Preisindizes Gas 2023 Bas.''15'!AJ83</f>
        <v>4.4984999999999999</v>
      </c>
      <c r="CR83" s="384">
        <f t="shared" si="108"/>
        <v>1.7368834962363744E-2</v>
      </c>
      <c r="CS83" s="384">
        <f t="shared" si="109"/>
        <v>1.8450594642658746E-2</v>
      </c>
      <c r="CT83" s="426">
        <f t="shared" si="80"/>
        <v>-1.0817596802950025E-3</v>
      </c>
      <c r="CU83" s="449">
        <f t="shared" si="81"/>
        <v>-4.8000000000000043E-2</v>
      </c>
      <c r="CV83" s="385">
        <f t="shared" si="82"/>
        <v>-1.0670223407802659E-2</v>
      </c>
      <c r="CX83" s="233"/>
    </row>
    <row r="84" spans="2:102" x14ac:dyDescent="0.6">
      <c r="B84" s="183">
        <v>1956</v>
      </c>
      <c r="C84" s="154"/>
      <c r="D84" s="155"/>
      <c r="E84" s="155"/>
      <c r="F84" s="164">
        <f>VLOOKUP(B84,'Basisreihen Destatis 2023 B.''21'!$T$7:$W$125,4,FALSE)</f>
        <v>3.2450000000000001</v>
      </c>
      <c r="G84" s="156">
        <f t="shared" si="61"/>
        <v>10.1</v>
      </c>
      <c r="H84" s="157">
        <f t="shared" si="62"/>
        <v>12.574299999999999</v>
      </c>
      <c r="J84" s="162">
        <v>1956</v>
      </c>
      <c r="K84" s="154"/>
      <c r="L84" s="155"/>
      <c r="M84" s="155"/>
      <c r="N84" s="164">
        <f>VLOOKUP(J84,'Basisreihen Destatis 2023 B.''21'!$T$7:$W$125,4,FALSE)</f>
        <v>3.2450000000000001</v>
      </c>
      <c r="O84" s="156">
        <f t="shared" si="64"/>
        <v>15.4</v>
      </c>
      <c r="P84" s="157">
        <f t="shared" si="65"/>
        <v>8.1818000000000008</v>
      </c>
      <c r="R84" s="162">
        <v>1956</v>
      </c>
      <c r="S84" s="159"/>
      <c r="T84" s="160"/>
      <c r="U84" s="160"/>
      <c r="V84" s="160">
        <f>VLOOKUP(R84,'Basisreihen Destatis 2023 B.''21'!$K$7:$R$91,4,FALSE)</f>
        <v>59.9</v>
      </c>
      <c r="W84" s="160">
        <f t="shared" si="66"/>
        <v>32.6</v>
      </c>
      <c r="X84" s="160"/>
      <c r="Y84" s="160"/>
      <c r="Z84" s="160"/>
      <c r="AA84" s="165">
        <f>VLOOKUP(R84,'Basisreihen Destatis 2023 B.''21'!$T$7:$W$125,4,FALSE)</f>
        <v>3.2450000000000001</v>
      </c>
      <c r="AB84" s="160">
        <f t="shared" si="68"/>
        <v>15.4</v>
      </c>
      <c r="AC84" s="161">
        <f t="shared" si="69"/>
        <v>22.3</v>
      </c>
      <c r="AD84" s="157">
        <f t="shared" si="83"/>
        <v>5.7803000000000004</v>
      </c>
      <c r="AF84" s="162">
        <v>1956</v>
      </c>
      <c r="AG84" s="159"/>
      <c r="AH84" s="160">
        <f>VLOOKUP(AF84,'Basisreihen Destatis 2023 B.''21'!$K$7:$R$91,8,FALSE)</f>
        <v>27.6</v>
      </c>
      <c r="AI84" s="161">
        <f t="shared" si="84"/>
        <v>28.8</v>
      </c>
      <c r="AJ84" s="157">
        <f t="shared" si="85"/>
        <v>4.5278</v>
      </c>
      <c r="AL84" s="397">
        <v>1956</v>
      </c>
      <c r="AM84" s="106">
        <f t="shared" si="86"/>
        <v>10.1</v>
      </c>
      <c r="AN84" s="107">
        <f>'Preisindizes Gas 2023 Bas.''15'!G84</f>
        <v>12.9</v>
      </c>
      <c r="AO84" s="359">
        <f t="shared" si="87"/>
        <v>3.0612244897959107E-2</v>
      </c>
      <c r="AP84" s="359">
        <f t="shared" si="88"/>
        <v>2.3809523809523947E-2</v>
      </c>
      <c r="AQ84" s="380">
        <f t="shared" si="89"/>
        <v>6.8027210884351597E-3</v>
      </c>
      <c r="AS84" s="393">
        <v>1956</v>
      </c>
      <c r="AT84" s="391">
        <f t="shared" si="90"/>
        <v>12.574299999999999</v>
      </c>
      <c r="AU84" s="155">
        <f>'Preisindizes Gas 2023 Bas.''15'!H84</f>
        <v>12.612399999999999</v>
      </c>
      <c r="AV84" s="384">
        <f t="shared" si="91"/>
        <v>3.0610053839975171E-2</v>
      </c>
      <c r="AW84" s="384">
        <f t="shared" si="92"/>
        <v>2.3809901366908859E-2</v>
      </c>
      <c r="AX84" s="427">
        <f t="shared" si="93"/>
        <v>6.8001524730663121E-3</v>
      </c>
      <c r="AY84" s="450">
        <f t="shared" si="94"/>
        <v>-3.8100000000000023E-2</v>
      </c>
      <c r="AZ84" s="387">
        <f t="shared" si="110"/>
        <v>-3.0208366369604001E-3</v>
      </c>
      <c r="BB84" s="393">
        <v>1956</v>
      </c>
      <c r="BC84" s="390">
        <f t="shared" si="95"/>
        <v>15.4</v>
      </c>
      <c r="BD84" s="155">
        <f>'Preisindizes Gas 2023 Bas.''15'!O84</f>
        <v>19.600000000000001</v>
      </c>
      <c r="BE84" s="384">
        <f t="shared" si="96"/>
        <v>2.6666666666666616E-2</v>
      </c>
      <c r="BF84" s="384">
        <f t="shared" si="97"/>
        <v>2.6178010471204161E-2</v>
      </c>
      <c r="BG84" s="387">
        <f t="shared" si="98"/>
        <v>4.8865619546245576E-4</v>
      </c>
      <c r="BI84" s="393">
        <v>1956</v>
      </c>
      <c r="BJ84" s="390">
        <f t="shared" si="70"/>
        <v>8.1818000000000008</v>
      </c>
      <c r="BK84" s="155">
        <f>'Preisindizes Gas 2023 Bas.''15'!P84</f>
        <v>8.1428999999999991</v>
      </c>
      <c r="BL84" s="384">
        <f t="shared" si="99"/>
        <v>2.6668948153218075E-2</v>
      </c>
      <c r="BM84" s="384">
        <f t="shared" si="100"/>
        <v>2.6170037701556126E-2</v>
      </c>
      <c r="BN84" s="427">
        <f t="shared" si="71"/>
        <v>4.9891045166194914E-4</v>
      </c>
      <c r="BO84" s="450">
        <f t="shared" si="72"/>
        <v>3.8900000000001711E-2</v>
      </c>
      <c r="BP84" s="387">
        <f t="shared" si="73"/>
        <v>4.7771678394676886E-3</v>
      </c>
      <c r="BR84" s="393">
        <v>1956</v>
      </c>
      <c r="BS84" s="390">
        <f t="shared" si="101"/>
        <v>22.3</v>
      </c>
      <c r="BT84" s="155">
        <f>'Preisindizes Gas 2023 Bas.''15'!AC84</f>
        <v>27.2</v>
      </c>
      <c r="BU84" s="384">
        <f t="shared" si="102"/>
        <v>2.7649769585253559E-2</v>
      </c>
      <c r="BV84" s="384">
        <f t="shared" si="103"/>
        <v>2.6415094339622636E-2</v>
      </c>
      <c r="BW84" s="387">
        <f t="shared" si="55"/>
        <v>1.2346752456309229E-3</v>
      </c>
      <c r="BY84" s="393">
        <v>1956</v>
      </c>
      <c r="BZ84" s="390">
        <f t="shared" si="74"/>
        <v>5.7803000000000004</v>
      </c>
      <c r="CA84" s="155">
        <f>'Preisindizes Gas 2023 Bas.''15'!AD84</f>
        <v>5.9485000000000001</v>
      </c>
      <c r="CB84" s="384">
        <f t="shared" si="104"/>
        <v>2.764562392955372E-2</v>
      </c>
      <c r="CC84" s="384">
        <f t="shared" si="105"/>
        <v>2.6426830293351244E-2</v>
      </c>
      <c r="CD84" s="426">
        <f t="shared" si="75"/>
        <v>1.2187936362024754E-3</v>
      </c>
      <c r="CE84" s="449">
        <f t="shared" si="76"/>
        <v>-0.16819999999999968</v>
      </c>
      <c r="CF84" s="385">
        <f t="shared" si="77"/>
        <v>-2.8276035975455915E-2</v>
      </c>
      <c r="CH84" s="393">
        <v>1956</v>
      </c>
      <c r="CI84" s="390">
        <f t="shared" si="78"/>
        <v>28.8</v>
      </c>
      <c r="CJ84" s="155">
        <f>'Preisindizes Gas 2023 Bas.''15'!AI84</f>
        <v>32.5</v>
      </c>
      <c r="CK84" s="384">
        <f t="shared" si="106"/>
        <v>2.1276595744680993E-2</v>
      </c>
      <c r="CL84" s="384">
        <f t="shared" si="107"/>
        <v>1.5625E-2</v>
      </c>
      <c r="CM84" s="387">
        <f t="shared" ref="CM84:CM90" si="111">CK84-CL84</f>
        <v>5.6515957446809928E-3</v>
      </c>
      <c r="CO84" s="393">
        <v>1956</v>
      </c>
      <c r="CP84" s="390">
        <f t="shared" si="79"/>
        <v>4.5278</v>
      </c>
      <c r="CQ84" s="155">
        <f>'Preisindizes Gas 2023 Bas.''15'!AJ84</f>
        <v>4.5815000000000001</v>
      </c>
      <c r="CR84" s="384">
        <f t="shared" si="108"/>
        <v>2.1268607270639173E-2</v>
      </c>
      <c r="CS84" s="384">
        <f t="shared" si="109"/>
        <v>1.5628069409582057E-2</v>
      </c>
      <c r="CT84" s="426">
        <f t="shared" si="80"/>
        <v>5.6405378610571155E-3</v>
      </c>
      <c r="CU84" s="449">
        <f t="shared" si="81"/>
        <v>-5.3700000000000081E-2</v>
      </c>
      <c r="CV84" s="385">
        <f t="shared" si="82"/>
        <v>-1.1721052057186543E-2</v>
      </c>
      <c r="CX84" s="233"/>
    </row>
    <row r="85" spans="2:102" x14ac:dyDescent="0.6">
      <c r="B85" s="183">
        <v>1955</v>
      </c>
      <c r="C85" s="154"/>
      <c r="D85" s="155"/>
      <c r="E85" s="155"/>
      <c r="F85" s="164">
        <f>VLOOKUP(B85,'Basisreihen Destatis 2023 B.''21'!$T$7:$W$125,4,FALSE)</f>
        <v>3.1629999999999998</v>
      </c>
      <c r="G85" s="156">
        <f t="shared" si="61"/>
        <v>9.8000000000000007</v>
      </c>
      <c r="H85" s="157">
        <f t="shared" si="62"/>
        <v>12.959199999999999</v>
      </c>
      <c r="J85" s="162">
        <v>1955</v>
      </c>
      <c r="K85" s="154"/>
      <c r="L85" s="155"/>
      <c r="M85" s="155"/>
      <c r="N85" s="164">
        <f>VLOOKUP(J85,'Basisreihen Destatis 2023 B.''21'!$T$7:$W$125,4,FALSE)</f>
        <v>3.1629999999999998</v>
      </c>
      <c r="O85" s="156">
        <f t="shared" si="64"/>
        <v>15</v>
      </c>
      <c r="P85" s="157">
        <f t="shared" si="65"/>
        <v>8.4</v>
      </c>
      <c r="R85" s="162">
        <v>1955</v>
      </c>
      <c r="S85" s="159"/>
      <c r="T85" s="160"/>
      <c r="U85" s="160"/>
      <c r="V85" s="160">
        <f>VLOOKUP(R85,'Basisreihen Destatis 2023 B.''21'!$K$7:$R$91,4,FALSE)</f>
        <v>58.3</v>
      </c>
      <c r="W85" s="160">
        <f t="shared" si="66"/>
        <v>31.8</v>
      </c>
      <c r="X85" s="160"/>
      <c r="Y85" s="160"/>
      <c r="Z85" s="160"/>
      <c r="AA85" s="165">
        <f>VLOOKUP(R85,'Basisreihen Destatis 2023 B.''21'!$T$7:$W$125,4,FALSE)</f>
        <v>3.1629999999999998</v>
      </c>
      <c r="AB85" s="160">
        <f t="shared" si="68"/>
        <v>15</v>
      </c>
      <c r="AC85" s="161">
        <f t="shared" si="69"/>
        <v>21.7</v>
      </c>
      <c r="AD85" s="157">
        <f t="shared" si="83"/>
        <v>5.9401000000000002</v>
      </c>
      <c r="AF85" s="162">
        <v>1955</v>
      </c>
      <c r="AG85" s="159"/>
      <c r="AH85" s="160">
        <f>VLOOKUP(AF85,'Basisreihen Destatis 2023 B.''21'!$K$7:$R$91,8,FALSE)</f>
        <v>27.1</v>
      </c>
      <c r="AI85" s="161">
        <f t="shared" si="84"/>
        <v>28.2</v>
      </c>
      <c r="AJ85" s="157">
        <f t="shared" si="85"/>
        <v>4.6241000000000003</v>
      </c>
      <c r="AL85" s="396">
        <v>1955</v>
      </c>
      <c r="AM85" s="106">
        <f t="shared" si="86"/>
        <v>9.8000000000000007</v>
      </c>
      <c r="AN85" s="107">
        <f>'Preisindizes Gas 2023 Bas.''15'!G85</f>
        <v>12.6</v>
      </c>
      <c r="AO85" s="359">
        <f t="shared" si="87"/>
        <v>5.3763440860215006E-2</v>
      </c>
      <c r="AP85" s="359">
        <f t="shared" si="88"/>
        <v>5.8823529411764719E-2</v>
      </c>
      <c r="AQ85" s="380">
        <f t="shared" si="89"/>
        <v>-5.0600885515497129E-3</v>
      </c>
      <c r="AS85" s="393">
        <v>1955</v>
      </c>
      <c r="AT85" s="391">
        <f t="shared" si="90"/>
        <v>12.959199999999999</v>
      </c>
      <c r="AU85" s="155">
        <f>'Preisindizes Gas 2023 Bas.''15'!H85</f>
        <v>12.912699999999999</v>
      </c>
      <c r="AV85" s="384">
        <f t="shared" si="91"/>
        <v>5.3761034631767624E-2</v>
      </c>
      <c r="AW85" s="384">
        <f t="shared" si="92"/>
        <v>5.8825807151099418E-2</v>
      </c>
      <c r="AX85" s="427">
        <f t="shared" si="93"/>
        <v>-5.064772519331795E-3</v>
      </c>
      <c r="AY85" s="450">
        <f t="shared" si="94"/>
        <v>4.6499999999999986E-2</v>
      </c>
      <c r="AZ85" s="387">
        <f t="shared" si="110"/>
        <v>3.6011058880016655E-3</v>
      </c>
      <c r="BB85" s="393">
        <v>1955</v>
      </c>
      <c r="BC85" s="390">
        <f t="shared" si="95"/>
        <v>15</v>
      </c>
      <c r="BD85" s="155">
        <f>'Preisindizes Gas 2023 Bas.''15'!O85</f>
        <v>19.100000000000001</v>
      </c>
      <c r="BE85" s="384">
        <f t="shared" si="96"/>
        <v>4.8951048951048959E-2</v>
      </c>
      <c r="BF85" s="384">
        <f t="shared" si="97"/>
        <v>5.5248618784530468E-2</v>
      </c>
      <c r="BG85" s="387">
        <f t="shared" si="98"/>
        <v>-6.2975698334815089E-3</v>
      </c>
      <c r="BI85" s="393">
        <v>1955</v>
      </c>
      <c r="BJ85" s="390">
        <f t="shared" si="70"/>
        <v>8.4</v>
      </c>
      <c r="BK85" s="155">
        <f>'Preisindizes Gas 2023 Bas.''15'!P85</f>
        <v>8.3559999999999999</v>
      </c>
      <c r="BL85" s="384">
        <f t="shared" si="99"/>
        <v>4.8952380952380858E-2</v>
      </c>
      <c r="BM85" s="384">
        <f t="shared" si="100"/>
        <v>5.5253709909047544E-2</v>
      </c>
      <c r="BN85" s="427">
        <f t="shared" si="71"/>
        <v>-6.3013289566666852E-3</v>
      </c>
      <c r="BO85" s="450">
        <f t="shared" si="72"/>
        <v>4.4000000000000483E-2</v>
      </c>
      <c r="BP85" s="387">
        <f t="shared" si="73"/>
        <v>5.2656773575874283E-3</v>
      </c>
      <c r="BR85" s="393">
        <v>1955</v>
      </c>
      <c r="BS85" s="390">
        <f t="shared" si="101"/>
        <v>21.7</v>
      </c>
      <c r="BT85" s="155">
        <f>'Preisindizes Gas 2023 Bas.''15'!AC85</f>
        <v>26.5</v>
      </c>
      <c r="BU85" s="384">
        <f t="shared" si="102"/>
        <v>3.8277511961722466E-2</v>
      </c>
      <c r="BV85" s="384">
        <f t="shared" si="103"/>
        <v>4.3307086614173373E-2</v>
      </c>
      <c r="BW85" s="387">
        <f t="shared" ref="BW85:BW90" si="112">BU85-BV85</f>
        <v>-5.0295746524509077E-3</v>
      </c>
      <c r="BY85" s="393">
        <v>1955</v>
      </c>
      <c r="BZ85" s="390">
        <f t="shared" si="74"/>
        <v>5.9401000000000002</v>
      </c>
      <c r="CA85" s="155">
        <f>'Preisindizes Gas 2023 Bas.''15'!AD85</f>
        <v>6.1056999999999997</v>
      </c>
      <c r="CB85" s="384">
        <f t="shared" si="104"/>
        <v>3.8282183801619629E-2</v>
      </c>
      <c r="CC85" s="384">
        <f t="shared" si="105"/>
        <v>4.3303798090309042E-2</v>
      </c>
      <c r="CD85" s="426">
        <f t="shared" si="75"/>
        <v>-5.0216142886894133E-3</v>
      </c>
      <c r="CE85" s="449">
        <f t="shared" si="76"/>
        <v>-0.16559999999999953</v>
      </c>
      <c r="CF85" s="385">
        <f t="shared" si="77"/>
        <v>-2.7122197291055805E-2</v>
      </c>
      <c r="CH85" s="393">
        <v>1955</v>
      </c>
      <c r="CI85" s="390">
        <f t="shared" si="78"/>
        <v>28.2</v>
      </c>
      <c r="CJ85" s="155">
        <f>'Preisindizes Gas 2023 Bas.''15'!AI85</f>
        <v>32</v>
      </c>
      <c r="CK85" s="384">
        <f t="shared" si="106"/>
        <v>1.8050541516245522E-2</v>
      </c>
      <c r="CL85" s="384">
        <f t="shared" si="107"/>
        <v>1.9108280254777066E-2</v>
      </c>
      <c r="CM85" s="387">
        <f t="shared" si="111"/>
        <v>-1.057738738531544E-3</v>
      </c>
      <c r="CO85" s="393">
        <v>1955</v>
      </c>
      <c r="CP85" s="390">
        <f t="shared" si="79"/>
        <v>4.6241000000000003</v>
      </c>
      <c r="CQ85" s="155">
        <f>'Preisindizes Gas 2023 Bas.''15'!AJ85</f>
        <v>4.6531000000000002</v>
      </c>
      <c r="CR85" s="384">
        <f t="shared" si="108"/>
        <v>1.8057567959170351E-2</v>
      </c>
      <c r="CS85" s="384">
        <f t="shared" si="109"/>
        <v>1.9105542541531406E-2</v>
      </c>
      <c r="CT85" s="426">
        <f t="shared" si="80"/>
        <v>-1.0479745823610553E-3</v>
      </c>
      <c r="CU85" s="449">
        <f t="shared" si="81"/>
        <v>-2.8999999999999915E-2</v>
      </c>
      <c r="CV85" s="385">
        <f t="shared" si="82"/>
        <v>-6.2324042036491223E-3</v>
      </c>
      <c r="CX85" s="233"/>
    </row>
    <row r="86" spans="2:102" x14ac:dyDescent="0.6">
      <c r="B86" s="183">
        <v>1954</v>
      </c>
      <c r="C86" s="154"/>
      <c r="D86" s="155"/>
      <c r="E86" s="155"/>
      <c r="F86" s="164">
        <f>VLOOKUP(B86,'Basisreihen Destatis 2023 B.''21'!$T$7:$W$125,4,FALSE)</f>
        <v>3</v>
      </c>
      <c r="G86" s="156">
        <f t="shared" si="61"/>
        <v>9.3000000000000007</v>
      </c>
      <c r="H86" s="157">
        <f t="shared" si="62"/>
        <v>13.655900000000001</v>
      </c>
      <c r="J86" s="162">
        <v>1954</v>
      </c>
      <c r="K86" s="154"/>
      <c r="L86" s="155"/>
      <c r="M86" s="155"/>
      <c r="N86" s="164">
        <f>VLOOKUP(J86,'Basisreihen Destatis 2023 B.''21'!$T$7:$W$125,4,FALSE)</f>
        <v>3</v>
      </c>
      <c r="O86" s="156">
        <f t="shared" si="64"/>
        <v>14.3</v>
      </c>
      <c r="P86" s="157">
        <f t="shared" si="65"/>
        <v>8.8111999999999995</v>
      </c>
      <c r="R86" s="162">
        <v>1954</v>
      </c>
      <c r="S86" s="159"/>
      <c r="T86" s="160"/>
      <c r="U86" s="160"/>
      <c r="V86" s="160">
        <f>VLOOKUP(R86,'Basisreihen Destatis 2023 B.''21'!$K$7:$R$91,4,FALSE)</f>
        <v>56.5</v>
      </c>
      <c r="W86" s="160">
        <f t="shared" si="66"/>
        <v>30.8</v>
      </c>
      <c r="X86" s="160"/>
      <c r="Y86" s="160"/>
      <c r="Z86" s="160"/>
      <c r="AA86" s="165">
        <f>VLOOKUP(R86,'Basisreihen Destatis 2023 B.''21'!$T$7:$W$125,4,FALSE)</f>
        <v>3</v>
      </c>
      <c r="AB86" s="160">
        <f t="shared" si="68"/>
        <v>14.3</v>
      </c>
      <c r="AC86" s="161">
        <f t="shared" si="69"/>
        <v>20.9</v>
      </c>
      <c r="AD86" s="157">
        <f t="shared" si="83"/>
        <v>6.1675000000000004</v>
      </c>
      <c r="AF86" s="162">
        <v>1954</v>
      </c>
      <c r="AG86" s="159"/>
      <c r="AH86" s="160">
        <f>VLOOKUP(AF86,'Basisreihen Destatis 2023 B.''21'!$K$7:$R$91,8,FALSE)</f>
        <v>26.6</v>
      </c>
      <c r="AI86" s="161">
        <f t="shared" si="84"/>
        <v>27.7</v>
      </c>
      <c r="AJ86" s="157">
        <f t="shared" si="85"/>
        <v>4.7076000000000002</v>
      </c>
      <c r="AL86" s="397">
        <v>1954</v>
      </c>
      <c r="AM86" s="106">
        <f t="shared" si="86"/>
        <v>9.3000000000000007</v>
      </c>
      <c r="AN86" s="107">
        <f>'Preisindizes Gas 2023 Bas.''15'!G86</f>
        <v>11.9</v>
      </c>
      <c r="AO86" s="359">
        <f t="shared" si="87"/>
        <v>0</v>
      </c>
      <c r="AP86" s="359">
        <f t="shared" si="88"/>
        <v>0</v>
      </c>
      <c r="AQ86" s="380">
        <f t="shared" si="89"/>
        <v>0</v>
      </c>
      <c r="AS86" s="393">
        <v>1954</v>
      </c>
      <c r="AT86" s="391">
        <f t="shared" si="90"/>
        <v>13.655900000000001</v>
      </c>
      <c r="AU86" s="155">
        <f>'Preisindizes Gas 2023 Bas.''15'!H86</f>
        <v>13.6723</v>
      </c>
      <c r="AV86" s="384">
        <f t="shared" si="91"/>
        <v>0</v>
      </c>
      <c r="AW86" s="384">
        <f t="shared" si="92"/>
        <v>0</v>
      </c>
      <c r="AX86" s="427">
        <f t="shared" si="93"/>
        <v>0</v>
      </c>
      <c r="AY86" s="450">
        <f t="shared" si="94"/>
        <v>-1.6399999999999082E-2</v>
      </c>
      <c r="AZ86" s="387">
        <f t="shared" si="110"/>
        <v>-1.1995055696553125E-3</v>
      </c>
      <c r="BB86" s="393">
        <v>1954</v>
      </c>
      <c r="BC86" s="390">
        <f t="shared" si="95"/>
        <v>14.3</v>
      </c>
      <c r="BD86" s="155">
        <f>'Preisindizes Gas 2023 Bas.''15'!O86</f>
        <v>18.100000000000001</v>
      </c>
      <c r="BE86" s="384">
        <f t="shared" si="96"/>
        <v>7.0422535211267512E-3</v>
      </c>
      <c r="BF86" s="384">
        <f t="shared" si="97"/>
        <v>5.5555555555555358E-3</v>
      </c>
      <c r="BG86" s="387">
        <f t="shared" si="98"/>
        <v>1.4866979655712154E-3</v>
      </c>
      <c r="BI86" s="393">
        <v>1954</v>
      </c>
      <c r="BJ86" s="390">
        <f t="shared" si="70"/>
        <v>8.8111999999999995</v>
      </c>
      <c r="BK86" s="155">
        <f>'Preisindizes Gas 2023 Bas.''15'!P86</f>
        <v>8.8177000000000003</v>
      </c>
      <c r="BL86" s="384">
        <f t="shared" si="99"/>
        <v>7.0364990012712347E-3</v>
      </c>
      <c r="BM86" s="384">
        <f t="shared" si="100"/>
        <v>5.5570046610793344E-3</v>
      </c>
      <c r="BN86" s="427">
        <f t="shared" si="71"/>
        <v>1.4794943401919003E-3</v>
      </c>
      <c r="BO86" s="450">
        <f t="shared" si="72"/>
        <v>-6.5000000000008384E-3</v>
      </c>
      <c r="BP86" s="387">
        <f t="shared" si="73"/>
        <v>-7.3715367953108846E-4</v>
      </c>
      <c r="BR86" s="393">
        <v>1954</v>
      </c>
      <c r="BS86" s="390">
        <f t="shared" si="101"/>
        <v>20.9</v>
      </c>
      <c r="BT86" s="155">
        <f>'Preisindizes Gas 2023 Bas.''15'!AC86</f>
        <v>25.4</v>
      </c>
      <c r="BU86" s="384">
        <f t="shared" si="102"/>
        <v>-1.4150943396226467E-2</v>
      </c>
      <c r="BV86" s="384">
        <f t="shared" si="103"/>
        <v>-1.5503875968992276E-2</v>
      </c>
      <c r="BW86" s="387">
        <f t="shared" si="112"/>
        <v>1.3529325727658081E-3</v>
      </c>
      <c r="BY86" s="393">
        <v>1954</v>
      </c>
      <c r="BZ86" s="390">
        <f t="shared" si="74"/>
        <v>6.1675000000000004</v>
      </c>
      <c r="CA86" s="155">
        <f>'Preisindizes Gas 2023 Bas.''15'!AD86</f>
        <v>6.3700999999999999</v>
      </c>
      <c r="CB86" s="384">
        <f t="shared" si="104"/>
        <v>-1.415484394000821E-2</v>
      </c>
      <c r="CC86" s="384">
        <f t="shared" si="105"/>
        <v>-1.5509960597164807E-2</v>
      </c>
      <c r="CD86" s="426">
        <f t="shared" si="75"/>
        <v>1.3551166571565965E-3</v>
      </c>
      <c r="CE86" s="449">
        <f t="shared" si="76"/>
        <v>-0.20259999999999945</v>
      </c>
      <c r="CF86" s="385">
        <f t="shared" si="77"/>
        <v>-3.1804838228599142E-2</v>
      </c>
      <c r="CH86" s="393">
        <v>1954</v>
      </c>
      <c r="CI86" s="390">
        <f t="shared" si="78"/>
        <v>27.7</v>
      </c>
      <c r="CJ86" s="155">
        <f>'Preisindizes Gas 2023 Bas.''15'!AI86</f>
        <v>31.4</v>
      </c>
      <c r="CK86" s="384">
        <f t="shared" si="106"/>
        <v>-1.7730496453900679E-2</v>
      </c>
      <c r="CL86" s="384">
        <f t="shared" si="107"/>
        <v>-1.5673981191222541E-2</v>
      </c>
      <c r="CM86" s="387">
        <f t="shared" si="111"/>
        <v>-2.056515262678138E-3</v>
      </c>
      <c r="CO86" s="393">
        <v>1954</v>
      </c>
      <c r="CP86" s="390">
        <f t="shared" si="79"/>
        <v>4.7076000000000002</v>
      </c>
      <c r="CQ86" s="155">
        <f>'Preisindizes Gas 2023 Bas.''15'!AJ86</f>
        <v>4.742</v>
      </c>
      <c r="CR86" s="384">
        <f t="shared" si="108"/>
        <v>-1.7737275894298521E-2</v>
      </c>
      <c r="CS86" s="384">
        <f t="shared" si="109"/>
        <v>-1.5668494306199876E-2</v>
      </c>
      <c r="CT86" s="426">
        <f t="shared" si="80"/>
        <v>-2.0687815880986449E-3</v>
      </c>
      <c r="CU86" s="449">
        <f t="shared" si="81"/>
        <v>-3.4399999999999764E-2</v>
      </c>
      <c r="CV86" s="385">
        <f t="shared" si="82"/>
        <v>-7.2543230704343875E-3</v>
      </c>
      <c r="CX86" s="233"/>
    </row>
    <row r="87" spans="2:102" x14ac:dyDescent="0.6">
      <c r="B87" s="183">
        <v>1953</v>
      </c>
      <c r="C87" s="154"/>
      <c r="D87" s="155"/>
      <c r="E87" s="155"/>
      <c r="F87" s="164">
        <f>VLOOKUP(B87,'Basisreihen Destatis 2023 B.''21'!$T$7:$W$125,4,FALSE)</f>
        <v>2.9860000000000002</v>
      </c>
      <c r="G87" s="156">
        <f t="shared" si="61"/>
        <v>9.3000000000000007</v>
      </c>
      <c r="H87" s="157">
        <f t="shared" si="62"/>
        <v>13.655900000000001</v>
      </c>
      <c r="J87" s="162">
        <v>1953</v>
      </c>
      <c r="K87" s="154"/>
      <c r="L87" s="155"/>
      <c r="M87" s="155"/>
      <c r="N87" s="164">
        <f>VLOOKUP(J87,'Basisreihen Destatis 2023 B.''21'!$T$7:$W$125,4,FALSE)</f>
        <v>2.9860000000000002</v>
      </c>
      <c r="O87" s="156">
        <f t="shared" si="64"/>
        <v>14.2</v>
      </c>
      <c r="P87" s="157">
        <f t="shared" si="65"/>
        <v>8.8732000000000006</v>
      </c>
      <c r="R87" s="162">
        <v>1953</v>
      </c>
      <c r="S87" s="159"/>
      <c r="T87" s="160"/>
      <c r="U87" s="160"/>
      <c r="V87" s="160">
        <f>VLOOKUP(R87,'Basisreihen Destatis 2023 B.''21'!$K$7:$R$91,4,FALSE)</f>
        <v>58.3</v>
      </c>
      <c r="W87" s="160">
        <f t="shared" si="66"/>
        <v>31.8</v>
      </c>
      <c r="X87" s="160"/>
      <c r="Y87" s="160"/>
      <c r="Z87" s="160"/>
      <c r="AA87" s="165">
        <f>VLOOKUP(R87,'Basisreihen Destatis 2023 B.''21'!$T$7:$W$125,4,FALSE)</f>
        <v>2.9860000000000002</v>
      </c>
      <c r="AB87" s="160">
        <f t="shared" si="68"/>
        <v>14.2</v>
      </c>
      <c r="AC87" s="161">
        <f t="shared" si="69"/>
        <v>21.2</v>
      </c>
      <c r="AD87" s="157">
        <f t="shared" si="83"/>
        <v>6.0801999999999996</v>
      </c>
      <c r="AF87" s="162">
        <v>1953</v>
      </c>
      <c r="AG87" s="159"/>
      <c r="AH87" s="160">
        <f>VLOOKUP(AF87,'Basisreihen Destatis 2023 B.''21'!$K$7:$R$91,8,FALSE)</f>
        <v>27.1</v>
      </c>
      <c r="AI87" s="161">
        <f t="shared" si="84"/>
        <v>28.2</v>
      </c>
      <c r="AJ87" s="157">
        <f t="shared" si="85"/>
        <v>4.6241000000000003</v>
      </c>
      <c r="AL87" s="396">
        <v>1953</v>
      </c>
      <c r="AM87" s="106">
        <f t="shared" si="86"/>
        <v>9.3000000000000007</v>
      </c>
      <c r="AN87" s="107">
        <f>'Preisindizes Gas 2023 Bas.''15'!G87</f>
        <v>11.9</v>
      </c>
      <c r="AO87" s="359">
        <f t="shared" si="87"/>
        <v>-3.1249999999999889E-2</v>
      </c>
      <c r="AP87" s="359">
        <f t="shared" si="88"/>
        <v>-3.2520325203252098E-2</v>
      </c>
      <c r="AQ87" s="380">
        <f t="shared" si="89"/>
        <v>1.2703252032522094E-3</v>
      </c>
      <c r="AS87" s="393">
        <v>1953</v>
      </c>
      <c r="AT87" s="391">
        <f t="shared" si="90"/>
        <v>13.655900000000001</v>
      </c>
      <c r="AU87" s="155">
        <f>'Preisindizes Gas 2023 Bas.''15'!H87</f>
        <v>13.6723</v>
      </c>
      <c r="AV87" s="384">
        <f t="shared" si="91"/>
        <v>-3.1246567417746229E-2</v>
      </c>
      <c r="AW87" s="384">
        <f t="shared" si="92"/>
        <v>-3.2525617489376324E-2</v>
      </c>
      <c r="AX87" s="427">
        <f t="shared" si="93"/>
        <v>1.2790500716300945E-3</v>
      </c>
      <c r="AY87" s="450">
        <f t="shared" si="94"/>
        <v>-1.6399999999999082E-2</v>
      </c>
      <c r="AZ87" s="387">
        <f t="shared" si="110"/>
        <v>-1.1995055696553125E-3</v>
      </c>
      <c r="BB87" s="393">
        <v>1953</v>
      </c>
      <c r="BC87" s="390">
        <f t="shared" si="95"/>
        <v>14.2</v>
      </c>
      <c r="BD87" s="155">
        <f>'Preisindizes Gas 2023 Bas.''15'!O87</f>
        <v>18</v>
      </c>
      <c r="BE87" s="384">
        <f t="shared" si="96"/>
        <v>-3.4013605442176909E-2</v>
      </c>
      <c r="BF87" s="384">
        <f t="shared" si="97"/>
        <v>-3.2258064516129115E-2</v>
      </c>
      <c r="BG87" s="387">
        <f t="shared" si="98"/>
        <v>-1.7555409260477939E-3</v>
      </c>
      <c r="BI87" s="393">
        <v>1953</v>
      </c>
      <c r="BJ87" s="390">
        <f t="shared" si="70"/>
        <v>8.8732000000000006</v>
      </c>
      <c r="BK87" s="155">
        <f>'Preisindizes Gas 2023 Bas.''15'!P87</f>
        <v>8.8666999999999998</v>
      </c>
      <c r="BL87" s="384">
        <f t="shared" si="99"/>
        <v>-3.401253211919042E-2</v>
      </c>
      <c r="BM87" s="384">
        <f t="shared" si="100"/>
        <v>-3.2266795989488672E-2</v>
      </c>
      <c r="BN87" s="427">
        <f t="shared" si="71"/>
        <v>-1.7457361297017471E-3</v>
      </c>
      <c r="BO87" s="450">
        <f t="shared" si="72"/>
        <v>6.5000000000008384E-3</v>
      </c>
      <c r="BP87" s="387">
        <f t="shared" si="73"/>
        <v>7.3307995082738664E-4</v>
      </c>
      <c r="BR87" s="393">
        <v>1953</v>
      </c>
      <c r="BS87" s="390">
        <f t="shared" si="101"/>
        <v>21.2</v>
      </c>
      <c r="BT87" s="155">
        <f>'Preisindizes Gas 2023 Bas.''15'!AC87</f>
        <v>25.8</v>
      </c>
      <c r="BU87" s="384">
        <f t="shared" si="102"/>
        <v>9.52380952380949E-3</v>
      </c>
      <c r="BV87" s="384">
        <f t="shared" si="103"/>
        <v>7.8125E-3</v>
      </c>
      <c r="BW87" s="387">
        <f t="shared" si="112"/>
        <v>1.71130952380949E-3</v>
      </c>
      <c r="BY87" s="393">
        <v>1953</v>
      </c>
      <c r="BZ87" s="390">
        <f t="shared" si="74"/>
        <v>6.0801999999999996</v>
      </c>
      <c r="CA87" s="155">
        <f>'Preisindizes Gas 2023 Bas.''15'!AD87</f>
        <v>6.2713000000000001</v>
      </c>
      <c r="CB87" s="384">
        <f t="shared" si="104"/>
        <v>9.5227130686490469E-3</v>
      </c>
      <c r="CC87" s="384">
        <f t="shared" si="105"/>
        <v>7.8133720281281516E-3</v>
      </c>
      <c r="CD87" s="426">
        <f t="shared" si="75"/>
        <v>1.7093410405208953E-3</v>
      </c>
      <c r="CE87" s="449">
        <f t="shared" si="76"/>
        <v>-0.19110000000000049</v>
      </c>
      <c r="CF87" s="385">
        <f t="shared" si="77"/>
        <v>-3.0472150909699791E-2</v>
      </c>
      <c r="CH87" s="393">
        <v>1953</v>
      </c>
      <c r="CI87" s="390">
        <f t="shared" si="78"/>
        <v>28.2</v>
      </c>
      <c r="CJ87" s="155">
        <f>'Preisindizes Gas 2023 Bas.''15'!AI87</f>
        <v>31.9</v>
      </c>
      <c r="CK87" s="384">
        <f t="shared" si="106"/>
        <v>-2.7586206896551779E-2</v>
      </c>
      <c r="CL87" s="384">
        <f t="shared" si="107"/>
        <v>-2.4464831804281495E-2</v>
      </c>
      <c r="CM87" s="387">
        <f t="shared" si="111"/>
        <v>-3.1213750922702843E-3</v>
      </c>
      <c r="CO87" s="393">
        <v>1953</v>
      </c>
      <c r="CP87" s="390">
        <f t="shared" si="79"/>
        <v>4.6241000000000003</v>
      </c>
      <c r="CQ87" s="155">
        <f>'Preisindizes Gas 2023 Bas.''15'!AJ87</f>
        <v>4.6677</v>
      </c>
      <c r="CR87" s="384">
        <f t="shared" si="108"/>
        <v>-2.7572933111308262E-2</v>
      </c>
      <c r="CS87" s="384">
        <f t="shared" si="109"/>
        <v>-2.4466011097542761E-2</v>
      </c>
      <c r="CT87" s="426">
        <f t="shared" si="80"/>
        <v>-3.1069220137655007E-3</v>
      </c>
      <c r="CU87" s="449">
        <f t="shared" si="81"/>
        <v>-4.3599999999999639E-2</v>
      </c>
      <c r="CV87" s="385">
        <f t="shared" si="82"/>
        <v>-9.3407888253314031E-3</v>
      </c>
      <c r="CX87" s="233"/>
    </row>
    <row r="88" spans="2:102" x14ac:dyDescent="0.6">
      <c r="B88" s="183">
        <v>1952</v>
      </c>
      <c r="C88" s="154"/>
      <c r="D88" s="155"/>
      <c r="E88" s="155"/>
      <c r="F88" s="164">
        <f>VLOOKUP(B88,'Basisreihen Destatis 2023 B.''21'!$T$7:$W$125,4,FALSE)</f>
        <v>3.0880000000000001</v>
      </c>
      <c r="G88" s="156">
        <f t="shared" si="61"/>
        <v>9.6</v>
      </c>
      <c r="H88" s="157">
        <f t="shared" si="62"/>
        <v>13.229200000000001</v>
      </c>
      <c r="J88" s="162">
        <v>1952</v>
      </c>
      <c r="K88" s="154"/>
      <c r="L88" s="155"/>
      <c r="M88" s="155"/>
      <c r="N88" s="164">
        <f>VLOOKUP(J88,'Basisreihen Destatis 2023 B.''21'!$T$7:$W$125,4,FALSE)</f>
        <v>3.0880000000000001</v>
      </c>
      <c r="O88" s="156">
        <f t="shared" si="64"/>
        <v>14.7</v>
      </c>
      <c r="P88" s="157">
        <f t="shared" si="65"/>
        <v>8.5714000000000006</v>
      </c>
      <c r="R88" s="162">
        <v>1952</v>
      </c>
      <c r="S88" s="159"/>
      <c r="T88" s="160"/>
      <c r="U88" s="160"/>
      <c r="V88" s="160">
        <f>VLOOKUP(R88,'Basisreihen Destatis 2023 B.''21'!$K$7:$R$91,4,FALSE)</f>
        <v>56</v>
      </c>
      <c r="W88" s="160">
        <f t="shared" si="66"/>
        <v>30.5</v>
      </c>
      <c r="X88" s="160"/>
      <c r="Y88" s="160"/>
      <c r="Z88" s="160"/>
      <c r="AA88" s="165">
        <f>VLOOKUP(R88,'Basisreihen Destatis 2023 B.''21'!$T$7:$W$125,4,FALSE)</f>
        <v>3.0880000000000001</v>
      </c>
      <c r="AB88" s="160">
        <f t="shared" si="68"/>
        <v>14.7</v>
      </c>
      <c r="AC88" s="161">
        <f t="shared" si="69"/>
        <v>21</v>
      </c>
      <c r="AD88" s="157">
        <f t="shared" si="83"/>
        <v>6.1380999999999997</v>
      </c>
      <c r="AF88" s="162">
        <v>1952</v>
      </c>
      <c r="AG88" s="159"/>
      <c r="AH88" s="160">
        <f>VLOOKUP(AF88,'Basisreihen Destatis 2023 B.''21'!$K$7:$R$91,8,FALSE)</f>
        <v>27.8</v>
      </c>
      <c r="AI88" s="161">
        <f t="shared" si="84"/>
        <v>29</v>
      </c>
      <c r="AJ88" s="157">
        <f t="shared" si="85"/>
        <v>4.4965999999999999</v>
      </c>
      <c r="AL88" s="397">
        <v>1952</v>
      </c>
      <c r="AM88" s="106">
        <f t="shared" si="86"/>
        <v>9.6</v>
      </c>
      <c r="AN88" s="107">
        <f>'Preisindizes Gas 2023 Bas.''15'!G88</f>
        <v>12.3</v>
      </c>
      <c r="AO88" s="359">
        <f t="shared" si="87"/>
        <v>6.6666666666666652E-2</v>
      </c>
      <c r="AP88" s="359">
        <f t="shared" si="88"/>
        <v>6.956521739130439E-2</v>
      </c>
      <c r="AQ88" s="380">
        <f t="shared" si="89"/>
        <v>-2.8985507246377384E-3</v>
      </c>
      <c r="AS88" s="393">
        <v>1952</v>
      </c>
      <c r="AT88" s="391">
        <f t="shared" si="90"/>
        <v>13.229200000000001</v>
      </c>
      <c r="AU88" s="155">
        <f>'Preisindizes Gas 2023 Bas.''15'!H88</f>
        <v>13.227600000000001</v>
      </c>
      <c r="AV88" s="384">
        <f t="shared" si="91"/>
        <v>6.6663139116499792E-2</v>
      </c>
      <c r="AW88" s="384">
        <f t="shared" si="92"/>
        <v>6.9566663642686377E-2</v>
      </c>
      <c r="AX88" s="427">
        <f t="shared" si="93"/>
        <v>-2.903524526186585E-3</v>
      </c>
      <c r="AY88" s="450">
        <f t="shared" si="94"/>
        <v>1.5999999999998238E-3</v>
      </c>
      <c r="AZ88" s="387">
        <f t="shared" si="110"/>
        <v>1.2095920650767589E-4</v>
      </c>
      <c r="BB88" s="393">
        <v>1952</v>
      </c>
      <c r="BC88" s="390">
        <f t="shared" si="95"/>
        <v>14.7</v>
      </c>
      <c r="BD88" s="155">
        <f>'Preisindizes Gas 2023 Bas.''15'!O88</f>
        <v>18.600000000000001</v>
      </c>
      <c r="BE88" s="384">
        <f t="shared" si="96"/>
        <v>6.5217391304347672E-2</v>
      </c>
      <c r="BF88" s="384">
        <f t="shared" si="97"/>
        <v>6.2857142857142945E-2</v>
      </c>
      <c r="BG88" s="387">
        <f t="shared" si="98"/>
        <v>2.3602484472047269E-3</v>
      </c>
      <c r="BI88" s="393">
        <v>1952</v>
      </c>
      <c r="BJ88" s="390">
        <f t="shared" si="70"/>
        <v>8.5714000000000006</v>
      </c>
      <c r="BK88" s="155">
        <f>'Preisindizes Gas 2023 Bas.''15'!P88</f>
        <v>8.5806000000000004</v>
      </c>
      <c r="BL88" s="384">
        <f t="shared" si="99"/>
        <v>6.5216884056280122E-2</v>
      </c>
      <c r="BM88" s="384">
        <f t="shared" si="100"/>
        <v>6.2862736871547309E-2</v>
      </c>
      <c r="BN88" s="427">
        <f t="shared" si="71"/>
        <v>2.3541471847328133E-3</v>
      </c>
      <c r="BO88" s="450">
        <f t="shared" si="72"/>
        <v>-9.1999999999998749E-3</v>
      </c>
      <c r="BP88" s="387">
        <f t="shared" si="73"/>
        <v>-1.0721860942125572E-3</v>
      </c>
      <c r="BR88" s="393">
        <v>1952</v>
      </c>
      <c r="BS88" s="390">
        <f t="shared" si="101"/>
        <v>21</v>
      </c>
      <c r="BT88" s="155">
        <f>'Preisindizes Gas 2023 Bas.''15'!AC88</f>
        <v>25.6</v>
      </c>
      <c r="BU88" s="384">
        <f t="shared" si="102"/>
        <v>0.23529411764705888</v>
      </c>
      <c r="BV88" s="384">
        <f t="shared" si="103"/>
        <v>0.22488038277511979</v>
      </c>
      <c r="BW88" s="387">
        <f t="shared" si="112"/>
        <v>1.0413734871939084E-2</v>
      </c>
      <c r="BY88" s="393">
        <v>1952</v>
      </c>
      <c r="BZ88" s="390">
        <f t="shared" si="74"/>
        <v>6.1380999999999997</v>
      </c>
      <c r="CA88" s="155">
        <f>'Preisindizes Gas 2023 Bas.''15'!AD88</f>
        <v>6.3202999999999996</v>
      </c>
      <c r="CB88" s="384">
        <f t="shared" si="104"/>
        <v>0.23530082598849811</v>
      </c>
      <c r="CC88" s="384">
        <f t="shared" si="105"/>
        <v>0.22487856589085964</v>
      </c>
      <c r="CD88" s="426">
        <f t="shared" si="75"/>
        <v>1.0422260097638469E-2</v>
      </c>
      <c r="CE88" s="449">
        <f t="shared" si="76"/>
        <v>-0.18219999999999992</v>
      </c>
      <c r="CF88" s="385">
        <f t="shared" si="77"/>
        <v>-2.8827745518408943E-2</v>
      </c>
      <c r="CH88" s="393">
        <v>1952</v>
      </c>
      <c r="CI88" s="390">
        <f t="shared" si="78"/>
        <v>29</v>
      </c>
      <c r="CJ88" s="155">
        <f>'Preisindizes Gas 2023 Bas.''15'!AI88</f>
        <v>32.700000000000003</v>
      </c>
      <c r="CK88" s="384">
        <f t="shared" si="106"/>
        <v>2.8368794326241176E-2</v>
      </c>
      <c r="CL88" s="384">
        <f t="shared" si="107"/>
        <v>2.1875000000000089E-2</v>
      </c>
      <c r="CM88" s="387">
        <f t="shared" si="111"/>
        <v>6.4937943262410869E-3</v>
      </c>
      <c r="CO88" s="393">
        <v>1952</v>
      </c>
      <c r="CP88" s="390">
        <f t="shared" si="79"/>
        <v>4.4965999999999999</v>
      </c>
      <c r="CQ88" s="155">
        <f>'Preisindizes Gas 2023 Bas.''15'!AJ88</f>
        <v>4.5534999999999997</v>
      </c>
      <c r="CR88" s="384">
        <f t="shared" si="108"/>
        <v>2.8354756927456481E-2</v>
      </c>
      <c r="CS88" s="384">
        <f t="shared" si="109"/>
        <v>2.1873284286812567E-2</v>
      </c>
      <c r="CT88" s="426">
        <f t="shared" si="80"/>
        <v>6.4814726406439149E-3</v>
      </c>
      <c r="CU88" s="449">
        <f t="shared" si="81"/>
        <v>-5.6899999999999729E-2</v>
      </c>
      <c r="CV88" s="385">
        <f t="shared" si="82"/>
        <v>-1.2495882288349525E-2</v>
      </c>
      <c r="CX88" s="233"/>
    </row>
    <row r="89" spans="2:102" x14ac:dyDescent="0.6">
      <c r="B89" s="183">
        <v>1951</v>
      </c>
      <c r="C89" s="154"/>
      <c r="D89" s="155"/>
      <c r="E89" s="155"/>
      <c r="F89" s="164">
        <f>VLOOKUP(B89,'Basisreihen Destatis 2023 B.''21'!$T$7:$W$125,4,FALSE)</f>
        <v>2.8980000000000001</v>
      </c>
      <c r="G89" s="156">
        <f t="shared" si="61"/>
        <v>9</v>
      </c>
      <c r="H89" s="157">
        <f t="shared" si="62"/>
        <v>14.1111</v>
      </c>
      <c r="J89" s="162">
        <v>1951</v>
      </c>
      <c r="K89" s="154"/>
      <c r="L89" s="155"/>
      <c r="M89" s="155"/>
      <c r="N89" s="164">
        <f>VLOOKUP(J89,'Basisreihen Destatis 2023 B.''21'!$T$7:$W$125,4,FALSE)</f>
        <v>2.8980000000000001</v>
      </c>
      <c r="O89" s="156">
        <f t="shared" si="64"/>
        <v>13.8</v>
      </c>
      <c r="P89" s="157">
        <f t="shared" si="65"/>
        <v>9.1303999999999998</v>
      </c>
      <c r="R89" s="162">
        <v>1951</v>
      </c>
      <c r="S89" s="159"/>
      <c r="T89" s="160"/>
      <c r="U89" s="160"/>
      <c r="V89" s="160">
        <f>VLOOKUP(R89,'Basisreihen Destatis 2023 B.''21'!$K$7:$R$91,4,FALSE)</f>
        <v>40.200000000000003</v>
      </c>
      <c r="W89" s="160">
        <f t="shared" si="66"/>
        <v>21.9</v>
      </c>
      <c r="X89" s="160"/>
      <c r="Y89" s="160"/>
      <c r="Z89" s="160"/>
      <c r="AA89" s="165">
        <f>VLOOKUP(R89,'Basisreihen Destatis 2023 B.''21'!$T$7:$W$125,4,FALSE)</f>
        <v>2.8980000000000001</v>
      </c>
      <c r="AB89" s="160">
        <f t="shared" si="68"/>
        <v>13.8</v>
      </c>
      <c r="AC89" s="161">
        <f t="shared" si="69"/>
        <v>17</v>
      </c>
      <c r="AD89" s="157">
        <f t="shared" si="83"/>
        <v>7.5823999999999998</v>
      </c>
      <c r="AF89" s="162">
        <v>1951</v>
      </c>
      <c r="AG89" s="159"/>
      <c r="AH89" s="160">
        <f>VLOOKUP(AF89,'Basisreihen Destatis 2023 B.''21'!$K$7:$R$91,8,FALSE)</f>
        <v>27.1</v>
      </c>
      <c r="AI89" s="161">
        <f t="shared" si="84"/>
        <v>28.2</v>
      </c>
      <c r="AJ89" s="157">
        <f t="shared" si="85"/>
        <v>4.6241000000000003</v>
      </c>
      <c r="AL89" s="396">
        <v>1951</v>
      </c>
      <c r="AM89" s="106">
        <f t="shared" si="86"/>
        <v>9</v>
      </c>
      <c r="AN89" s="107">
        <f>'Preisindizes Gas 2023 Bas.''15'!G89</f>
        <v>11.5</v>
      </c>
      <c r="AO89" s="359">
        <f t="shared" si="87"/>
        <v>0.15384615384615397</v>
      </c>
      <c r="AP89" s="359">
        <f t="shared" si="88"/>
        <v>0.14999999999999991</v>
      </c>
      <c r="AQ89" s="380">
        <f t="shared" si="89"/>
        <v>3.8461538461540545E-3</v>
      </c>
      <c r="AS89" s="393">
        <v>1951</v>
      </c>
      <c r="AT89" s="391">
        <f t="shared" si="90"/>
        <v>14.1111</v>
      </c>
      <c r="AU89" s="155">
        <f>'Preisindizes Gas 2023 Bas.''15'!H89</f>
        <v>14.1478</v>
      </c>
      <c r="AV89" s="384">
        <f t="shared" si="91"/>
        <v>0.153850514842925</v>
      </c>
      <c r="AW89" s="384">
        <f t="shared" si="92"/>
        <v>0.15000212047102734</v>
      </c>
      <c r="AX89" s="427">
        <f t="shared" si="93"/>
        <v>3.8483943718976565E-3</v>
      </c>
      <c r="AY89" s="450">
        <f t="shared" si="94"/>
        <v>-3.6699999999999733E-2</v>
      </c>
      <c r="AZ89" s="387">
        <f t="shared" si="110"/>
        <v>-2.5940428900605994E-3</v>
      </c>
      <c r="BB89" s="393">
        <v>1951</v>
      </c>
      <c r="BC89" s="390">
        <f t="shared" si="95"/>
        <v>13.8</v>
      </c>
      <c r="BD89" s="155">
        <f>'Preisindizes Gas 2023 Bas.''15'!O89</f>
        <v>17.5</v>
      </c>
      <c r="BE89" s="384">
        <f t="shared" si="96"/>
        <v>0.15966386554621859</v>
      </c>
      <c r="BF89" s="384">
        <f t="shared" si="97"/>
        <v>0.1589403973509933</v>
      </c>
      <c r="BG89" s="387">
        <f t="shared" si="98"/>
        <v>7.2346819522528527E-4</v>
      </c>
      <c r="BI89" s="393">
        <v>1951</v>
      </c>
      <c r="BJ89" s="390">
        <f t="shared" si="70"/>
        <v>9.1303999999999998</v>
      </c>
      <c r="BK89" s="155">
        <f>'Preisindizes Gas 2023 Bas.''15'!P89</f>
        <v>9.1199999999999992</v>
      </c>
      <c r="BL89" s="384">
        <f t="shared" si="99"/>
        <v>0.15966441776921059</v>
      </c>
      <c r="BM89" s="384">
        <f t="shared" si="100"/>
        <v>0.15893640350877192</v>
      </c>
      <c r="BN89" s="427">
        <f t="shared" si="71"/>
        <v>7.2801426043866968E-4</v>
      </c>
      <c r="BO89" s="450">
        <f t="shared" si="72"/>
        <v>1.0400000000000631E-2</v>
      </c>
      <c r="BP89" s="387">
        <f t="shared" si="73"/>
        <v>1.1403508771929971E-3</v>
      </c>
      <c r="BR89" s="393">
        <v>1951</v>
      </c>
      <c r="BS89" s="390">
        <f t="shared" si="101"/>
        <v>17</v>
      </c>
      <c r="BT89" s="155">
        <f>'Preisindizes Gas 2023 Bas.''15'!AC89</f>
        <v>20.9</v>
      </c>
      <c r="BU89" s="384">
        <f t="shared" si="102"/>
        <v>0.18881118881118875</v>
      </c>
      <c r="BV89" s="384">
        <f t="shared" si="103"/>
        <v>0.19428571428571417</v>
      </c>
      <c r="BW89" s="387">
        <f t="shared" si="112"/>
        <v>-5.4745254745254268E-3</v>
      </c>
      <c r="BY89" s="393">
        <v>1951</v>
      </c>
      <c r="BZ89" s="390">
        <f t="shared" si="74"/>
        <v>7.5823999999999998</v>
      </c>
      <c r="CA89" s="155">
        <f>'Preisindizes Gas 2023 Bas.''15'!AD89</f>
        <v>7.7416</v>
      </c>
      <c r="CB89" s="384">
        <f t="shared" si="104"/>
        <v>0.18880565520151915</v>
      </c>
      <c r="CC89" s="384">
        <f t="shared" si="105"/>
        <v>0.19428800248010747</v>
      </c>
      <c r="CD89" s="426">
        <f t="shared" si="75"/>
        <v>-5.4823472785883176E-3</v>
      </c>
      <c r="CE89" s="449">
        <f t="shared" si="76"/>
        <v>-0.15920000000000023</v>
      </c>
      <c r="CF89" s="385">
        <f t="shared" si="77"/>
        <v>-2.0564224449726165E-2</v>
      </c>
      <c r="CH89" s="393">
        <v>1951</v>
      </c>
      <c r="CI89" s="390">
        <f t="shared" si="78"/>
        <v>28.2</v>
      </c>
      <c r="CJ89" s="155">
        <f>'Preisindizes Gas 2023 Bas.''15'!AI89</f>
        <v>32</v>
      </c>
      <c r="CK89" s="384">
        <f t="shared" si="106"/>
        <v>0.17991631799163188</v>
      </c>
      <c r="CL89" s="384">
        <f t="shared" si="107"/>
        <v>0.18518518518518512</v>
      </c>
      <c r="CM89" s="387">
        <f t="shared" si="111"/>
        <v>-5.2688671935532394E-3</v>
      </c>
      <c r="CO89" s="393">
        <v>1951</v>
      </c>
      <c r="CP89" s="390">
        <f t="shared" si="79"/>
        <v>4.6241000000000003</v>
      </c>
      <c r="CQ89" s="155">
        <f>'Preisindizes Gas 2023 Bas.''15'!AJ89</f>
        <v>4.6531000000000002</v>
      </c>
      <c r="CR89" s="384">
        <f t="shared" si="108"/>
        <v>0.17992690469496764</v>
      </c>
      <c r="CS89" s="384">
        <f t="shared" si="109"/>
        <v>0.18518836904429303</v>
      </c>
      <c r="CT89" s="426">
        <f t="shared" si="80"/>
        <v>-5.2614643493253954E-3</v>
      </c>
      <c r="CU89" s="449">
        <f t="shared" si="81"/>
        <v>-2.8999999999999915E-2</v>
      </c>
      <c r="CV89" s="385">
        <f t="shared" si="82"/>
        <v>-6.2324042036491223E-3</v>
      </c>
      <c r="CX89" s="233"/>
    </row>
    <row r="90" spans="2:102" x14ac:dyDescent="0.6">
      <c r="B90" s="183">
        <v>1950</v>
      </c>
      <c r="C90" s="154"/>
      <c r="D90" s="155"/>
      <c r="E90" s="155"/>
      <c r="F90" s="164">
        <f>VLOOKUP(B90,'Basisreihen Destatis 2023 B.''21'!$T$7:$W$125,4,FALSE)</f>
        <v>2.5030000000000001</v>
      </c>
      <c r="G90" s="156">
        <f t="shared" si="61"/>
        <v>7.8</v>
      </c>
      <c r="H90" s="157">
        <f t="shared" si="62"/>
        <v>16.2821</v>
      </c>
      <c r="J90" s="162">
        <v>1950</v>
      </c>
      <c r="K90" s="154"/>
      <c r="L90" s="155"/>
      <c r="M90" s="155"/>
      <c r="N90" s="164">
        <f>VLOOKUP(J90,'Basisreihen Destatis 2023 B.''21'!$T$7:$W$125,4,FALSE)</f>
        <v>2.5030000000000001</v>
      </c>
      <c r="O90" s="156">
        <f t="shared" si="64"/>
        <v>11.9</v>
      </c>
      <c r="P90" s="157">
        <f t="shared" si="65"/>
        <v>10.588200000000001</v>
      </c>
      <c r="R90" s="162">
        <v>1950</v>
      </c>
      <c r="S90" s="159"/>
      <c r="T90" s="160"/>
      <c r="U90" s="160"/>
      <c r="V90" s="160">
        <f>VLOOKUP(R90,'Basisreihen Destatis 2023 B.''21'!$K$7:$R$91,4,FALSE)</f>
        <v>32.9</v>
      </c>
      <c r="W90" s="160">
        <f>ROUND(IF(U90&gt;0,U90,V90*$U$72/$V$72),1)</f>
        <v>17.899999999999999</v>
      </c>
      <c r="X90" s="160"/>
      <c r="Y90" s="160"/>
      <c r="Z90" s="160"/>
      <c r="AA90" s="165">
        <f>VLOOKUP(R90,'Basisreihen Destatis 2023 B.''21'!$T$7:$W$125,4,FALSE)</f>
        <v>2.5030000000000001</v>
      </c>
      <c r="AB90" s="160">
        <f t="shared" si="68"/>
        <v>11.9</v>
      </c>
      <c r="AC90" s="161">
        <f t="shared" si="69"/>
        <v>14.3</v>
      </c>
      <c r="AD90" s="157">
        <f t="shared" si="83"/>
        <v>9.0139999999999993</v>
      </c>
      <c r="AF90" s="162">
        <v>1950</v>
      </c>
      <c r="AG90" s="159"/>
      <c r="AH90" s="160">
        <f>VLOOKUP(AF90,'Basisreihen Destatis 2023 B.''21'!$K$7:$R$91,8,FALSE)</f>
        <v>22.9</v>
      </c>
      <c r="AI90" s="161">
        <f t="shared" si="84"/>
        <v>23.9</v>
      </c>
      <c r="AJ90" s="157">
        <f t="shared" si="85"/>
        <v>5.4561000000000002</v>
      </c>
      <c r="AL90" s="397">
        <v>1950</v>
      </c>
      <c r="AM90" s="106">
        <f t="shared" si="86"/>
        <v>7.8</v>
      </c>
      <c r="AN90" s="107">
        <f>'Preisindizes Gas 2023 Bas.''15'!G90</f>
        <v>10</v>
      </c>
      <c r="AO90" s="359">
        <f t="shared" si="87"/>
        <v>-4.8780487804877981E-2</v>
      </c>
      <c r="AP90" s="359">
        <f t="shared" si="88"/>
        <v>-3.8461538461538547E-2</v>
      </c>
      <c r="AQ90" s="380">
        <f t="shared" si="89"/>
        <v>-1.0318949343339434E-2</v>
      </c>
      <c r="AS90" s="393">
        <v>1950</v>
      </c>
      <c r="AT90" s="391">
        <f t="shared" si="90"/>
        <v>16.2821</v>
      </c>
      <c r="AU90" s="155">
        <f>'Preisindizes Gas 2023 Bas.''15'!H90</f>
        <v>16.27</v>
      </c>
      <c r="AV90" s="384">
        <f t="shared" si="91"/>
        <v>-4.8783633560781414E-2</v>
      </c>
      <c r="AW90" s="384">
        <f t="shared" si="92"/>
        <v>-3.8463429625076873E-2</v>
      </c>
      <c r="AX90" s="427">
        <f t="shared" si="93"/>
        <v>-1.0320203935704542E-2</v>
      </c>
      <c r="AY90" s="450">
        <f t="shared" si="94"/>
        <v>1.2100000000000222E-2</v>
      </c>
      <c r="AZ90" s="387">
        <f t="shared" si="110"/>
        <v>7.4370006146273759E-4</v>
      </c>
      <c r="BB90" s="393">
        <v>1950</v>
      </c>
      <c r="BC90" s="390">
        <f t="shared" si="95"/>
        <v>11.9</v>
      </c>
      <c r="BD90" s="155">
        <f>'Preisindizes Gas 2023 Bas.''15'!O90</f>
        <v>15.1</v>
      </c>
      <c r="BE90" s="384">
        <f t="shared" si="96"/>
        <v>-4.7999999999999932E-2</v>
      </c>
      <c r="BF90" s="384">
        <f t="shared" si="97"/>
        <v>-4.4303797468354444E-2</v>
      </c>
      <c r="BG90" s="387">
        <f t="shared" si="98"/>
        <v>-3.6962025316454872E-3</v>
      </c>
      <c r="BI90" s="393">
        <v>1950</v>
      </c>
      <c r="BJ90" s="390">
        <f t="shared" si="70"/>
        <v>10.588200000000001</v>
      </c>
      <c r="BK90" s="155">
        <f>'Preisindizes Gas 2023 Bas.''15'!P90</f>
        <v>10.5695</v>
      </c>
      <c r="BL90" s="384">
        <f t="shared" si="99"/>
        <v>-4.7996826656088842E-2</v>
      </c>
      <c r="BM90" s="384">
        <f t="shared" si="100"/>
        <v>-4.4297270447987036E-2</v>
      </c>
      <c r="BN90" s="427">
        <f t="shared" si="71"/>
        <v>-3.6995562081018063E-3</v>
      </c>
      <c r="BO90" s="450">
        <f t="shared" si="72"/>
        <v>1.8700000000000827E-2</v>
      </c>
      <c r="BP90" s="387">
        <f t="shared" si="73"/>
        <v>1.7692416859833582E-3</v>
      </c>
      <c r="BR90" s="393">
        <v>1950</v>
      </c>
      <c r="BS90" s="390">
        <f t="shared" si="101"/>
        <v>14.3</v>
      </c>
      <c r="BT90" s="155">
        <f>'Preisindizes Gas 2023 Bas.''15'!AC90</f>
        <v>17.5</v>
      </c>
      <c r="BU90" s="384">
        <f t="shared" si="102"/>
        <v>-6.9444444444444198E-3</v>
      </c>
      <c r="BV90" s="384">
        <f t="shared" si="103"/>
        <v>-5.6818181818182323E-3</v>
      </c>
      <c r="BW90" s="387">
        <f t="shared" si="112"/>
        <v>-1.2626262626261875E-3</v>
      </c>
      <c r="BY90" s="393">
        <v>1950</v>
      </c>
      <c r="BZ90" s="390">
        <f t="shared" si="74"/>
        <v>9.0139999999999993</v>
      </c>
      <c r="CA90" s="155">
        <f>'Preisindizes Gas 2023 Bas.''15'!AD90</f>
        <v>9.2456999999999994</v>
      </c>
      <c r="CB90" s="384">
        <f t="shared" si="104"/>
        <v>-6.9447526070556265E-3</v>
      </c>
      <c r="CC90" s="384">
        <f t="shared" si="105"/>
        <v>-5.6783153249618801E-3</v>
      </c>
      <c r="CD90" s="426">
        <f t="shared" si="75"/>
        <v>-1.2664372820937464E-3</v>
      </c>
      <c r="CE90" s="449">
        <f t="shared" si="76"/>
        <v>-0.23170000000000002</v>
      </c>
      <c r="CF90" s="385">
        <f t="shared" si="77"/>
        <v>-2.5060298300831785E-2</v>
      </c>
      <c r="CH90" s="393">
        <v>1950</v>
      </c>
      <c r="CI90" s="390">
        <f t="shared" si="78"/>
        <v>23.9</v>
      </c>
      <c r="CJ90" s="155">
        <f>'Preisindizes Gas 2023 Bas.''15'!AI90</f>
        <v>27</v>
      </c>
      <c r="CK90" s="384">
        <f t="shared" si="106"/>
        <v>-2.4489795918367419E-2</v>
      </c>
      <c r="CL90" s="384">
        <f t="shared" si="107"/>
        <v>-2.5270758122743708E-2</v>
      </c>
      <c r="CM90" s="387">
        <f t="shared" si="111"/>
        <v>7.8096220437628983E-4</v>
      </c>
      <c r="CO90" s="393">
        <v>1950</v>
      </c>
      <c r="CP90" s="390">
        <f t="shared" si="79"/>
        <v>5.4561000000000002</v>
      </c>
      <c r="CQ90" s="155">
        <f>'Preisindizes Gas 2023 Bas.''15'!AJ90</f>
        <v>5.5148000000000001</v>
      </c>
      <c r="CR90" s="384">
        <f t="shared" si="108"/>
        <v>-2.4504682832059532E-2</v>
      </c>
      <c r="CS90" s="384">
        <f t="shared" si="109"/>
        <v>-2.5259302241241843E-2</v>
      </c>
      <c r="CT90" s="426">
        <f t="shared" si="80"/>
        <v>7.5461940918231107E-4</v>
      </c>
      <c r="CU90" s="449">
        <f t="shared" si="81"/>
        <v>-5.8699999999999974E-2</v>
      </c>
      <c r="CV90" s="385">
        <f t="shared" si="82"/>
        <v>-1.0644085007615822E-2</v>
      </c>
      <c r="CX90" s="233"/>
    </row>
    <row r="91" spans="2:102" x14ac:dyDescent="0.6">
      <c r="B91" s="183">
        <v>1949</v>
      </c>
      <c r="C91" s="154"/>
      <c r="D91" s="155"/>
      <c r="E91" s="155"/>
      <c r="F91" s="164">
        <f>VLOOKUP(B91,'Basisreihen Destatis 2023 B.''21'!$T$7:$W$125,4,FALSE)</f>
        <v>2.6259999999999999</v>
      </c>
      <c r="G91" s="156">
        <f t="shared" si="61"/>
        <v>8.1999999999999993</v>
      </c>
      <c r="H91" s="157">
        <f t="shared" si="62"/>
        <v>15.4878</v>
      </c>
      <c r="J91" s="162">
        <v>1949</v>
      </c>
      <c r="K91" s="154"/>
      <c r="L91" s="155"/>
      <c r="M91" s="155"/>
      <c r="N91" s="164">
        <f>VLOOKUP(J91,'Basisreihen Destatis 2023 B.''21'!$T$7:$W$125,4,FALSE)</f>
        <v>2.6259999999999999</v>
      </c>
      <c r="O91" s="156">
        <f t="shared" si="64"/>
        <v>12.5</v>
      </c>
      <c r="P91" s="157">
        <f t="shared" si="65"/>
        <v>10.08</v>
      </c>
      <c r="R91" s="166">
        <v>1949</v>
      </c>
      <c r="S91" s="167"/>
      <c r="T91" s="168"/>
      <c r="U91" s="168"/>
      <c r="V91" s="169">
        <f>VLOOKUP(R91,'Basisreihen Destatis 2023 B.''21'!$K$7:$R$91,4,FALSE)</f>
        <v>31.7</v>
      </c>
      <c r="W91" s="168">
        <f>ROUND(IF(U91&gt;0,U91,V91*$U$72/$V$72),1)</f>
        <v>17.3</v>
      </c>
      <c r="X91" s="168"/>
      <c r="Y91" s="168"/>
      <c r="Z91" s="168"/>
      <c r="AA91" s="170">
        <f>VLOOKUP(R91,'Basisreihen Destatis 2023 B.''21'!$T$7:$W$125,4,FALSE)</f>
        <v>2.6259999999999999</v>
      </c>
      <c r="AB91" s="168">
        <f t="shared" si="68"/>
        <v>12.5</v>
      </c>
      <c r="AC91" s="171">
        <f t="shared" si="69"/>
        <v>14.4</v>
      </c>
      <c r="AD91" s="172">
        <f t="shared" si="83"/>
        <v>8.9513999999999996</v>
      </c>
      <c r="AF91" s="166">
        <v>1949</v>
      </c>
      <c r="AG91" s="168"/>
      <c r="AH91" s="169">
        <f>VLOOKUP(AF91,'Basisreihen Destatis 2023 B.''21'!$K$7:$R$91,8,FALSE)</f>
        <v>23.5</v>
      </c>
      <c r="AI91" s="169">
        <f t="shared" si="84"/>
        <v>24.5</v>
      </c>
      <c r="AJ91" s="231">
        <f t="shared" si="85"/>
        <v>5.3224</v>
      </c>
      <c r="AL91" s="396">
        <v>1949</v>
      </c>
      <c r="AM91" s="106">
        <f t="shared" si="86"/>
        <v>8.1999999999999993</v>
      </c>
      <c r="AN91" s="107">
        <f>'Preisindizes Gas 2023 Bas.''15'!G91</f>
        <v>10.4</v>
      </c>
      <c r="AO91" s="359">
        <f t="shared" si="87"/>
        <v>0.13888888888888884</v>
      </c>
      <c r="AP91" s="359">
        <f t="shared" si="88"/>
        <v>0.13043478260869579</v>
      </c>
      <c r="AQ91" s="380">
        <f t="shared" si="89"/>
        <v>8.4541062801930522E-3</v>
      </c>
      <c r="AS91" s="393">
        <v>1949</v>
      </c>
      <c r="AT91" s="391">
        <f t="shared" si="90"/>
        <v>15.4878</v>
      </c>
      <c r="AU91" s="155">
        <f>'Preisindizes Gas 2023 Bas.''15'!H91</f>
        <v>15.6442</v>
      </c>
      <c r="AV91" s="384">
        <f t="shared" si="91"/>
        <v>0.13888996500471329</v>
      </c>
      <c r="AW91" s="384">
        <f t="shared" si="92"/>
        <v>0.13043811764104274</v>
      </c>
      <c r="AX91" s="427">
        <f t="shared" si="93"/>
        <v>8.4518473636705505E-3</v>
      </c>
      <c r="AY91" s="450">
        <f t="shared" si="94"/>
        <v>-0.15639999999999965</v>
      </c>
      <c r="AZ91" s="387">
        <f t="shared" si="110"/>
        <v>-9.9973152989606406E-3</v>
      </c>
      <c r="BB91" s="393">
        <v>1949</v>
      </c>
      <c r="BC91" s="390">
        <f t="shared" si="95"/>
        <v>12.5</v>
      </c>
      <c r="BD91" s="155">
        <f>'Preisindizes Gas 2023 Bas.''15'!O91</f>
        <v>15.8</v>
      </c>
      <c r="BE91" s="384"/>
      <c r="BF91" s="386"/>
      <c r="BG91" s="387"/>
      <c r="BI91" s="393">
        <v>1949</v>
      </c>
      <c r="BJ91" s="390">
        <f t="shared" si="70"/>
        <v>10.08</v>
      </c>
      <c r="BK91" s="155">
        <f>'Preisindizes Gas 2023 Bas.''15'!P91</f>
        <v>10.1013</v>
      </c>
      <c r="BL91" s="384"/>
      <c r="BM91" s="384"/>
      <c r="BN91" s="427"/>
      <c r="BO91" s="427"/>
      <c r="BP91" s="387"/>
      <c r="BR91" s="394">
        <v>1949</v>
      </c>
      <c r="BS91" s="392">
        <f t="shared" si="101"/>
        <v>14.4</v>
      </c>
      <c r="BT91" s="168">
        <f>'Preisindizes Gas 2023 Bas.''15'!AC91</f>
        <v>17.600000000000001</v>
      </c>
      <c r="BU91" s="388"/>
      <c r="BV91" s="388"/>
      <c r="BW91" s="389"/>
      <c r="BY91" s="394">
        <v>1949</v>
      </c>
      <c r="BZ91" s="392">
        <f t="shared" si="74"/>
        <v>8.9513999999999996</v>
      </c>
      <c r="CA91" s="168">
        <f>'Preisindizes Gas 2023 Bas.''15'!AD91</f>
        <v>9.1931999999999992</v>
      </c>
      <c r="CB91" s="388"/>
      <c r="CC91" s="388"/>
      <c r="CD91" s="428">
        <f t="shared" si="75"/>
        <v>0</v>
      </c>
      <c r="CE91" s="428">
        <f t="shared" si="76"/>
        <v>-0.24179999999999957</v>
      </c>
      <c r="CF91" s="389">
        <f t="shared" si="77"/>
        <v>-2.6302049340817035E-2</v>
      </c>
      <c r="CH91" s="394">
        <v>1949</v>
      </c>
      <c r="CI91" s="392">
        <f t="shared" si="78"/>
        <v>24.5</v>
      </c>
      <c r="CJ91" s="168">
        <f>'Preisindizes Gas 2023 Bas.''15'!AI91</f>
        <v>27.7</v>
      </c>
      <c r="CK91" s="388"/>
      <c r="CL91" s="388"/>
      <c r="CM91" s="389"/>
      <c r="CO91" s="394">
        <v>1949</v>
      </c>
      <c r="CP91" s="392">
        <f t="shared" si="79"/>
        <v>5.3224</v>
      </c>
      <c r="CQ91" s="168">
        <f>'Preisindizes Gas 2023 Bas.''15'!AJ91</f>
        <v>5.3754999999999997</v>
      </c>
      <c r="CR91" s="388"/>
      <c r="CS91" s="388"/>
      <c r="CT91" s="428"/>
      <c r="CU91" s="428"/>
      <c r="CV91" s="389"/>
      <c r="CX91" s="233"/>
    </row>
    <row r="92" spans="2:102" x14ac:dyDescent="0.6">
      <c r="B92" s="183">
        <v>1948</v>
      </c>
      <c r="C92" s="154"/>
      <c r="D92" s="155"/>
      <c r="E92" s="155"/>
      <c r="F92" s="164">
        <f>VLOOKUP(B92,'Basisreihen Destatis 2023 B.''21'!$T$7:$W$125,4,FALSE)</f>
        <v>2.3199999999999998</v>
      </c>
      <c r="G92" s="156">
        <f t="shared" si="61"/>
        <v>7.2</v>
      </c>
      <c r="H92" s="157">
        <f t="shared" si="62"/>
        <v>17.6389</v>
      </c>
      <c r="J92" s="162">
        <v>1948</v>
      </c>
      <c r="K92" s="154"/>
      <c r="L92" s="155"/>
      <c r="M92" s="155"/>
      <c r="N92" s="164"/>
      <c r="O92" s="156"/>
      <c r="P92" s="157"/>
      <c r="AJ92" s="163"/>
      <c r="AL92" s="397">
        <v>1948</v>
      </c>
      <c r="AM92" s="106">
        <f t="shared" si="86"/>
        <v>7.2</v>
      </c>
      <c r="AN92" s="107">
        <f>'Preisindizes Gas 2023 Bas.''15'!G92</f>
        <v>9.1999999999999993</v>
      </c>
      <c r="AO92" s="359">
        <f t="shared" si="87"/>
        <v>9.090909090909105E-2</v>
      </c>
      <c r="AP92" s="359">
        <f t="shared" si="88"/>
        <v>8.2352941176470518E-2</v>
      </c>
      <c r="AQ92" s="380">
        <f t="shared" si="89"/>
        <v>8.5561497326205327E-3</v>
      </c>
      <c r="AS92" s="393">
        <v>1948</v>
      </c>
      <c r="AT92" s="391">
        <f t="shared" si="90"/>
        <v>17.6389</v>
      </c>
      <c r="AU92" s="155">
        <f>'Preisindizes Gas 2023 Bas.''15'!H92</f>
        <v>17.684799999999999</v>
      </c>
      <c r="AV92" s="384">
        <f t="shared" si="91"/>
        <v>9.0907029349902801E-2</v>
      </c>
      <c r="AW92" s="384">
        <f t="shared" si="92"/>
        <v>8.2353207274043383E-2</v>
      </c>
      <c r="AX92" s="427">
        <f t="shared" si="93"/>
        <v>8.5538220758594186E-3</v>
      </c>
      <c r="AY92" s="450">
        <f t="shared" si="94"/>
        <v>-4.5899999999999608E-2</v>
      </c>
      <c r="AZ92" s="387">
        <f t="shared" si="110"/>
        <v>-2.5954491993124273E-3</v>
      </c>
      <c r="BB92" s="393">
        <v>1948</v>
      </c>
      <c r="BC92" s="390">
        <f t="shared" si="95"/>
        <v>0</v>
      </c>
      <c r="BD92" s="155">
        <f>'Preisindizes Gas 2023 Bas.''15'!O92</f>
        <v>0</v>
      </c>
      <c r="BE92" s="384"/>
      <c r="BF92" s="386"/>
      <c r="BG92" s="387"/>
      <c r="BI92" s="393">
        <v>1948</v>
      </c>
      <c r="BJ92" s="390">
        <f t="shared" si="70"/>
        <v>0</v>
      </c>
      <c r="BK92" s="155">
        <f>'Preisindizes Gas 2023 Bas.''15'!P92</f>
        <v>0</v>
      </c>
      <c r="BL92" s="384"/>
      <c r="BM92" s="386"/>
      <c r="BN92" s="429"/>
      <c r="BO92" s="429"/>
      <c r="BP92" s="387"/>
      <c r="CX92" s="233"/>
    </row>
    <row r="93" spans="2:102" x14ac:dyDescent="0.6">
      <c r="B93" s="183">
        <v>1947</v>
      </c>
      <c r="C93" s="154"/>
      <c r="D93" s="155"/>
      <c r="E93" s="155"/>
      <c r="F93" s="164">
        <f>VLOOKUP(B93,'Basisreihen Destatis 2023 B.''21'!$T$7:$W$125,4,FALSE)</f>
        <v>2.129</v>
      </c>
      <c r="G93" s="156">
        <f t="shared" si="61"/>
        <v>6.6</v>
      </c>
      <c r="H93" s="157">
        <f t="shared" si="62"/>
        <v>19.2424</v>
      </c>
      <c r="J93" s="162">
        <v>1947</v>
      </c>
      <c r="K93" s="154"/>
      <c r="L93" s="155"/>
      <c r="M93" s="155"/>
      <c r="N93" s="164"/>
      <c r="O93" s="156"/>
      <c r="P93" s="157"/>
      <c r="AJ93" s="163"/>
      <c r="AL93" s="396">
        <v>1947</v>
      </c>
      <c r="AM93" s="106">
        <f t="shared" si="86"/>
        <v>6.6</v>
      </c>
      <c r="AN93" s="107">
        <f>'Preisindizes Gas 2023 Bas.''15'!G93</f>
        <v>8.5</v>
      </c>
      <c r="AO93" s="359">
        <f t="shared" si="87"/>
        <v>0.15789473684210509</v>
      </c>
      <c r="AP93" s="359">
        <f t="shared" si="88"/>
        <v>0.16438356164383561</v>
      </c>
      <c r="AQ93" s="380">
        <f t="shared" si="89"/>
        <v>-6.4888248017305195E-3</v>
      </c>
      <c r="AS93" s="393">
        <v>1947</v>
      </c>
      <c r="AT93" s="391">
        <f t="shared" si="90"/>
        <v>19.2424</v>
      </c>
      <c r="AU93" s="155">
        <f>'Preisindizes Gas 2023 Bas.''15'!H93</f>
        <v>19.141200000000001</v>
      </c>
      <c r="AV93" s="384">
        <f t="shared" si="91"/>
        <v>0.15789610443603697</v>
      </c>
      <c r="AW93" s="384">
        <f t="shared" si="92"/>
        <v>0.16438363321003902</v>
      </c>
      <c r="AX93" s="427">
        <f t="shared" si="93"/>
        <v>-6.4875287740020493E-3</v>
      </c>
      <c r="AY93" s="450">
        <f t="shared" si="94"/>
        <v>0.10119999999999862</v>
      </c>
      <c r="AZ93" s="387">
        <f t="shared" si="110"/>
        <v>5.287024846927002E-3</v>
      </c>
      <c r="BB93" s="393">
        <v>1947</v>
      </c>
      <c r="BC93" s="390">
        <f t="shared" si="95"/>
        <v>0</v>
      </c>
      <c r="BD93" s="155">
        <f>'Preisindizes Gas 2023 Bas.''15'!O93</f>
        <v>0</v>
      </c>
      <c r="BE93" s="384"/>
      <c r="BF93" s="386"/>
      <c r="BG93" s="387"/>
      <c r="BI93" s="393">
        <v>1947</v>
      </c>
      <c r="BJ93" s="390">
        <f t="shared" si="70"/>
        <v>0</v>
      </c>
      <c r="BK93" s="155">
        <f>'Preisindizes Gas 2023 Bas.''15'!P93</f>
        <v>0</v>
      </c>
      <c r="BL93" s="384"/>
      <c r="BM93" s="386"/>
      <c r="BN93" s="429"/>
      <c r="BO93" s="429"/>
      <c r="BP93" s="387"/>
      <c r="CX93" s="233"/>
    </row>
    <row r="94" spans="2:102" x14ac:dyDescent="0.6">
      <c r="B94" s="183">
        <v>1946</v>
      </c>
      <c r="C94" s="154"/>
      <c r="D94" s="155"/>
      <c r="E94" s="155"/>
      <c r="F94" s="164">
        <f>VLOOKUP(B94,'Basisreihen Destatis 2023 B.''21'!$T$7:$W$125,4,FALSE)</f>
        <v>1.823</v>
      </c>
      <c r="G94" s="156">
        <f t="shared" si="61"/>
        <v>5.7</v>
      </c>
      <c r="H94" s="157">
        <f t="shared" si="62"/>
        <v>22.2807</v>
      </c>
      <c r="J94" s="162">
        <v>1946</v>
      </c>
      <c r="K94" s="154"/>
      <c r="L94" s="155"/>
      <c r="M94" s="155"/>
      <c r="N94" s="164"/>
      <c r="O94" s="156"/>
      <c r="P94" s="157"/>
      <c r="V94" s="163"/>
      <c r="W94" s="163"/>
      <c r="X94" s="163"/>
      <c r="Y94" s="163"/>
      <c r="Z94" s="163"/>
      <c r="AA94" s="163"/>
      <c r="AB94" s="163"/>
      <c r="AC94" s="163"/>
      <c r="AJ94" s="163"/>
      <c r="AL94" s="397">
        <v>1946</v>
      </c>
      <c r="AM94" s="106">
        <f t="shared" si="86"/>
        <v>5.7</v>
      </c>
      <c r="AN94" s="107">
        <f>'Preisindizes Gas 2023 Bas.''15'!G94</f>
        <v>7.3</v>
      </c>
      <c r="AO94" s="359">
        <f t="shared" si="87"/>
        <v>7.547169811320753E-2</v>
      </c>
      <c r="AP94" s="359">
        <f t="shared" si="88"/>
        <v>7.3529411764705843E-2</v>
      </c>
      <c r="AQ94" s="380">
        <f t="shared" si="89"/>
        <v>1.9422863485016872E-3</v>
      </c>
      <c r="AS94" s="393">
        <v>1946</v>
      </c>
      <c r="AT94" s="391">
        <f t="shared" si="90"/>
        <v>22.2807</v>
      </c>
      <c r="AU94" s="155">
        <f>'Preisindizes Gas 2023 Bas.''15'!H94</f>
        <v>22.287700000000001</v>
      </c>
      <c r="AV94" s="384">
        <f t="shared" si="91"/>
        <v>7.5473391769558473E-2</v>
      </c>
      <c r="AW94" s="384">
        <f t="shared" si="92"/>
        <v>7.3529345782651356E-2</v>
      </c>
      <c r="AX94" s="427">
        <f t="shared" si="93"/>
        <v>1.9440459869071169E-3</v>
      </c>
      <c r="AY94" s="450">
        <f t="shared" si="94"/>
        <v>-7.0000000000014495E-3</v>
      </c>
      <c r="AZ94" s="387">
        <f t="shared" si="110"/>
        <v>-3.1407457925225479E-4</v>
      </c>
      <c r="BB94" s="393">
        <v>1946</v>
      </c>
      <c r="BC94" s="390">
        <f t="shared" si="95"/>
        <v>0</v>
      </c>
      <c r="BD94" s="155">
        <f>'Preisindizes Gas 2023 Bas.''15'!O94</f>
        <v>0</v>
      </c>
      <c r="BE94" s="384"/>
      <c r="BF94" s="386"/>
      <c r="BG94" s="387"/>
      <c r="BI94" s="393">
        <v>1946</v>
      </c>
      <c r="BJ94" s="390">
        <f t="shared" si="70"/>
        <v>0</v>
      </c>
      <c r="BK94" s="155">
        <f>'Preisindizes Gas 2023 Bas.''15'!P94</f>
        <v>0</v>
      </c>
      <c r="BL94" s="384"/>
      <c r="BM94" s="386"/>
      <c r="BN94" s="429"/>
      <c r="BO94" s="429"/>
      <c r="BP94" s="387"/>
      <c r="CX94" s="233"/>
    </row>
    <row r="95" spans="2:102" x14ac:dyDescent="0.6">
      <c r="B95" s="183">
        <v>1945</v>
      </c>
      <c r="C95" s="154"/>
      <c r="D95" s="155"/>
      <c r="E95" s="155"/>
      <c r="F95" s="164">
        <f>VLOOKUP(B95,'Basisreihen Destatis 2023 B.''21'!$T$7:$W$125,4,FALSE)</f>
        <v>1.7070000000000001</v>
      </c>
      <c r="G95" s="156">
        <f t="shared" si="61"/>
        <v>5.3</v>
      </c>
      <c r="H95" s="157">
        <f t="shared" si="62"/>
        <v>23.962299999999999</v>
      </c>
      <c r="J95" s="162">
        <v>1945</v>
      </c>
      <c r="K95" s="154"/>
      <c r="L95" s="155"/>
      <c r="M95" s="155"/>
      <c r="N95" s="164"/>
      <c r="O95" s="156"/>
      <c r="P95" s="157"/>
      <c r="V95" s="163"/>
      <c r="W95" s="163"/>
      <c r="X95" s="163"/>
      <c r="Y95" s="163"/>
      <c r="Z95" s="163"/>
      <c r="AA95" s="163"/>
      <c r="AB95" s="163"/>
      <c r="AC95" s="163"/>
      <c r="AJ95" s="163"/>
      <c r="AL95" s="396">
        <v>1945</v>
      </c>
      <c r="AM95" s="106">
        <f t="shared" si="86"/>
        <v>5.3</v>
      </c>
      <c r="AN95" s="107">
        <f>'Preisindizes Gas 2023 Bas.''15'!G95</f>
        <v>6.8</v>
      </c>
      <c r="AO95" s="359">
        <f t="shared" si="87"/>
        <v>3.9215686274509887E-2</v>
      </c>
      <c r="AP95" s="359">
        <f t="shared" si="88"/>
        <v>3.0303030303030276E-2</v>
      </c>
      <c r="AQ95" s="380">
        <f t="shared" si="89"/>
        <v>8.9126559714796105E-3</v>
      </c>
      <c r="AS95" s="393">
        <v>1945</v>
      </c>
      <c r="AT95" s="391">
        <f t="shared" si="90"/>
        <v>23.962299999999999</v>
      </c>
      <c r="AU95" s="155">
        <f>'Preisindizes Gas 2023 Bas.''15'!H95</f>
        <v>23.926500000000001</v>
      </c>
      <c r="AV95" s="384">
        <f t="shared" si="91"/>
        <v>3.9215768102394355E-2</v>
      </c>
      <c r="AW95" s="384">
        <f t="shared" si="92"/>
        <v>3.0301130545629329E-2</v>
      </c>
      <c r="AX95" s="427">
        <f t="shared" si="93"/>
        <v>8.914637556765026E-3</v>
      </c>
      <c r="AY95" s="450">
        <f t="shared" si="94"/>
        <v>3.5799999999998278E-2</v>
      </c>
      <c r="AZ95" s="387">
        <f t="shared" si="110"/>
        <v>1.4962489290117897E-3</v>
      </c>
      <c r="BB95" s="393">
        <v>1945</v>
      </c>
      <c r="BC95" s="390">
        <f t="shared" si="95"/>
        <v>0</v>
      </c>
      <c r="BD95" s="155">
        <f>'Preisindizes Gas 2023 Bas.''15'!O95</f>
        <v>0</v>
      </c>
      <c r="BE95" s="384"/>
      <c r="BF95" s="386"/>
      <c r="BG95" s="387"/>
      <c r="BI95" s="393">
        <v>1945</v>
      </c>
      <c r="BJ95" s="390">
        <f t="shared" si="70"/>
        <v>0</v>
      </c>
      <c r="BK95" s="155">
        <f>'Preisindizes Gas 2023 Bas.''15'!P95</f>
        <v>0</v>
      </c>
      <c r="BL95" s="384"/>
      <c r="BM95" s="386"/>
      <c r="BN95" s="429"/>
      <c r="BO95" s="429"/>
      <c r="BP95" s="387"/>
      <c r="CX95" s="233"/>
    </row>
    <row r="96" spans="2:102" x14ac:dyDescent="0.6">
      <c r="B96" s="183">
        <v>1944</v>
      </c>
      <c r="C96" s="173"/>
      <c r="D96" s="174"/>
      <c r="E96" s="174"/>
      <c r="F96" s="164">
        <f>VLOOKUP(B96,'Basisreihen Destatis 2023 B.''21'!$T$7:$W$125,4,FALSE)</f>
        <v>1.653</v>
      </c>
      <c r="G96" s="175">
        <f t="shared" si="61"/>
        <v>5.0999999999999996</v>
      </c>
      <c r="H96" s="157">
        <f t="shared" si="62"/>
        <v>24.902000000000001</v>
      </c>
      <c r="J96" s="162">
        <v>1944</v>
      </c>
      <c r="K96" s="154"/>
      <c r="L96" s="155"/>
      <c r="M96" s="155"/>
      <c r="N96" s="164"/>
      <c r="O96" s="156"/>
      <c r="P96" s="157"/>
      <c r="V96" s="163"/>
      <c r="W96" s="163"/>
      <c r="X96" s="163"/>
      <c r="Y96" s="163"/>
      <c r="Z96" s="163"/>
      <c r="AA96" s="163"/>
      <c r="AB96" s="163"/>
      <c r="AC96" s="163"/>
      <c r="AJ96" s="163"/>
      <c r="AL96" s="397">
        <v>1944</v>
      </c>
      <c r="AM96" s="106">
        <f t="shared" si="86"/>
        <v>5.0999999999999996</v>
      </c>
      <c r="AN96" s="107">
        <f>'Preisindizes Gas 2023 Bas.''15'!G96</f>
        <v>6.6</v>
      </c>
      <c r="AO96" s="359">
        <f t="shared" si="87"/>
        <v>2.0000000000000018E-2</v>
      </c>
      <c r="AP96" s="359">
        <f t="shared" si="88"/>
        <v>3.1249999999999778E-2</v>
      </c>
      <c r="AQ96" s="380">
        <f t="shared" si="89"/>
        <v>-1.124999999999976E-2</v>
      </c>
      <c r="AS96" s="393">
        <v>1944</v>
      </c>
      <c r="AT96" s="391">
        <f t="shared" si="90"/>
        <v>24.902000000000001</v>
      </c>
      <c r="AU96" s="155">
        <f>'Preisindizes Gas 2023 Bas.''15'!H96</f>
        <v>24.651499999999999</v>
      </c>
      <c r="AV96" s="384">
        <f t="shared" si="91"/>
        <v>1.9998393703316797E-2</v>
      </c>
      <c r="AW96" s="384">
        <f t="shared" si="92"/>
        <v>3.1251647972740049E-2</v>
      </c>
      <c r="AX96" s="427">
        <f t="shared" si="93"/>
        <v>-1.1253254269423252E-2</v>
      </c>
      <c r="AY96" s="450">
        <f t="shared" si="94"/>
        <v>0.25050000000000239</v>
      </c>
      <c r="AZ96" s="387">
        <f t="shared" si="110"/>
        <v>1.0161653449080266E-2</v>
      </c>
      <c r="BB96" s="393">
        <v>1944</v>
      </c>
      <c r="BC96" s="390">
        <f t="shared" si="95"/>
        <v>0</v>
      </c>
      <c r="BD96" s="155">
        <f>'Preisindizes Gas 2023 Bas.''15'!O96</f>
        <v>0</v>
      </c>
      <c r="BE96" s="384"/>
      <c r="BF96" s="386"/>
      <c r="BG96" s="387"/>
      <c r="BI96" s="393">
        <v>1944</v>
      </c>
      <c r="BJ96" s="390">
        <f t="shared" si="70"/>
        <v>0</v>
      </c>
      <c r="BK96" s="155">
        <f>'Preisindizes Gas 2023 Bas.''15'!P96</f>
        <v>0</v>
      </c>
      <c r="BL96" s="384"/>
      <c r="BM96" s="386"/>
      <c r="BN96" s="429"/>
      <c r="BO96" s="429"/>
      <c r="BP96" s="387"/>
      <c r="CX96" s="233"/>
    </row>
    <row r="97" spans="2:102" x14ac:dyDescent="0.6">
      <c r="B97" s="183">
        <v>1943</v>
      </c>
      <c r="C97" s="154"/>
      <c r="D97" s="155"/>
      <c r="E97" s="155"/>
      <c r="F97" s="164">
        <f>VLOOKUP(B97,'Basisreihen Destatis 2023 B.''21'!$T$7:$W$125,4,FALSE)</f>
        <v>1.619</v>
      </c>
      <c r="G97" s="175">
        <f t="shared" si="61"/>
        <v>5</v>
      </c>
      <c r="H97" s="157">
        <f t="shared" si="62"/>
        <v>25.4</v>
      </c>
      <c r="J97" s="162">
        <v>1943</v>
      </c>
      <c r="K97" s="154"/>
      <c r="L97" s="155"/>
      <c r="M97" s="155"/>
      <c r="N97" s="164"/>
      <c r="O97" s="156"/>
      <c r="P97" s="157"/>
      <c r="AL97" s="396">
        <v>1943</v>
      </c>
      <c r="AM97" s="106">
        <f t="shared" si="86"/>
        <v>5</v>
      </c>
      <c r="AN97" s="107">
        <f>'Preisindizes Gas 2023 Bas.''15'!G97</f>
        <v>6.4</v>
      </c>
      <c r="AO97" s="359">
        <f t="shared" si="87"/>
        <v>2.0408163265306145E-2</v>
      </c>
      <c r="AP97" s="359">
        <f t="shared" si="88"/>
        <v>1.5873015873016039E-2</v>
      </c>
      <c r="AQ97" s="380">
        <f t="shared" si="89"/>
        <v>4.5351473922901064E-3</v>
      </c>
      <c r="AS97" s="393">
        <v>1943</v>
      </c>
      <c r="AT97" s="391">
        <f t="shared" si="90"/>
        <v>25.4</v>
      </c>
      <c r="AU97" s="155">
        <f>'Preisindizes Gas 2023 Bas.''15'!H97</f>
        <v>25.421900000000001</v>
      </c>
      <c r="AV97" s="384">
        <f t="shared" si="91"/>
        <v>2.0409448818897724E-2</v>
      </c>
      <c r="AW97" s="384">
        <f t="shared" si="92"/>
        <v>1.5872141736062106E-2</v>
      </c>
      <c r="AX97" s="427">
        <f t="shared" si="93"/>
        <v>4.5373070828356177E-3</v>
      </c>
      <c r="AY97" s="450">
        <f t="shared" si="94"/>
        <v>-2.1900000000002251E-2</v>
      </c>
      <c r="AZ97" s="387">
        <f t="shared" si="110"/>
        <v>-8.6146196783098983E-4</v>
      </c>
      <c r="BB97" s="393">
        <v>1943</v>
      </c>
      <c r="BC97" s="390">
        <f t="shared" si="95"/>
        <v>0</v>
      </c>
      <c r="BD97" s="155">
        <f>'Preisindizes Gas 2023 Bas.''15'!O97</f>
        <v>0</v>
      </c>
      <c r="BE97" s="384"/>
      <c r="BF97" s="386"/>
      <c r="BG97" s="387"/>
      <c r="BI97" s="393">
        <v>1943</v>
      </c>
      <c r="BJ97" s="390">
        <f t="shared" si="70"/>
        <v>0</v>
      </c>
      <c r="BK97" s="155">
        <f>'Preisindizes Gas 2023 Bas.''15'!P97</f>
        <v>0</v>
      </c>
      <c r="BL97" s="384"/>
      <c r="BM97" s="386"/>
      <c r="BN97" s="429"/>
      <c r="BO97" s="429"/>
      <c r="BP97" s="387"/>
      <c r="CX97" s="233"/>
    </row>
    <row r="98" spans="2:102" x14ac:dyDescent="0.6">
      <c r="B98" s="184">
        <v>1942</v>
      </c>
      <c r="C98" s="167"/>
      <c r="D98" s="168"/>
      <c r="E98" s="168"/>
      <c r="F98" s="176">
        <f>VLOOKUP(B98,'Basisreihen Destatis 2023 B.''21'!$T$7:$W$125,4,FALSE)</f>
        <v>1.585</v>
      </c>
      <c r="G98" s="171">
        <f t="shared" si="61"/>
        <v>4.9000000000000004</v>
      </c>
      <c r="H98" s="172">
        <f t="shared" si="62"/>
        <v>25.918399999999998</v>
      </c>
      <c r="J98" s="166">
        <v>1942</v>
      </c>
      <c r="K98" s="167"/>
      <c r="L98" s="168"/>
      <c r="M98" s="168"/>
      <c r="N98" s="176"/>
      <c r="O98" s="171"/>
      <c r="P98" s="172"/>
      <c r="AL98" s="398">
        <v>1942</v>
      </c>
      <c r="AM98" s="124">
        <f t="shared" si="86"/>
        <v>4.9000000000000004</v>
      </c>
      <c r="AN98" s="125">
        <f>'Preisindizes Gas 2023 Bas.''15'!G98</f>
        <v>6.3</v>
      </c>
      <c r="AO98" s="381"/>
      <c r="AP98" s="381"/>
      <c r="AQ98" s="382"/>
      <c r="AS98" s="394">
        <v>1942</v>
      </c>
      <c r="AT98" s="392">
        <f t="shared" si="90"/>
        <v>25.918399999999998</v>
      </c>
      <c r="AU98" s="168">
        <f>'Preisindizes Gas 2023 Bas.''15'!H98</f>
        <v>25.825399999999998</v>
      </c>
      <c r="AV98" s="388"/>
      <c r="AW98" s="388"/>
      <c r="AX98" s="428">
        <f t="shared" si="93"/>
        <v>0</v>
      </c>
      <c r="AY98" s="453">
        <f t="shared" si="94"/>
        <v>9.2999999999999972E-2</v>
      </c>
      <c r="AZ98" s="389">
        <f t="shared" si="110"/>
        <v>3.6011058880016655E-3</v>
      </c>
      <c r="BB98" s="394">
        <v>1942</v>
      </c>
      <c r="BC98" s="392">
        <f t="shared" si="95"/>
        <v>0</v>
      </c>
      <c r="BD98" s="168">
        <f>'Preisindizes Gas 2023 Bas.''15'!O98</f>
        <v>0</v>
      </c>
      <c r="BE98" s="388"/>
      <c r="BF98" s="388"/>
      <c r="BG98" s="389"/>
      <c r="BI98" s="394">
        <v>1942</v>
      </c>
      <c r="BJ98" s="392">
        <f t="shared" si="70"/>
        <v>0</v>
      </c>
      <c r="BK98" s="168">
        <f>'Preisindizes Gas 2023 Bas.''15'!P98</f>
        <v>0</v>
      </c>
      <c r="BL98" s="388"/>
      <c r="BM98" s="388"/>
      <c r="BN98" s="428"/>
      <c r="BO98" s="428"/>
      <c r="BP98" s="389"/>
      <c r="CX98" s="233"/>
    </row>
    <row r="99" spans="2:102" x14ac:dyDescent="0.6">
      <c r="L99" s="177"/>
      <c r="AT99" s="233"/>
      <c r="AU99" s="233"/>
      <c r="BC99" s="233"/>
      <c r="BD99" s="233"/>
      <c r="BJ99" s="233"/>
      <c r="BK99" s="233"/>
      <c r="CX99" s="233"/>
    </row>
    <row r="100" spans="2:102" x14ac:dyDescent="0.6">
      <c r="L100" s="177"/>
      <c r="AT100" s="233"/>
      <c r="AU100" s="233"/>
      <c r="BC100" s="233"/>
      <c r="BD100" s="233"/>
      <c r="BJ100" s="233"/>
      <c r="BK100" s="233"/>
      <c r="CX100" s="233"/>
    </row>
    <row r="101" spans="2:102" x14ac:dyDescent="0.6">
      <c r="L101" s="177"/>
      <c r="CX101" s="233"/>
    </row>
    <row r="102" spans="2:102" x14ac:dyDescent="0.6">
      <c r="L102" s="177"/>
      <c r="CX102" s="233"/>
    </row>
    <row r="103" spans="2:102" x14ac:dyDescent="0.6">
      <c r="L103" s="177"/>
      <c r="CX103" s="233"/>
    </row>
    <row r="104" spans="2:102" x14ac:dyDescent="0.6">
      <c r="L104" s="177"/>
      <c r="CX104" s="233"/>
    </row>
    <row r="105" spans="2:102" x14ac:dyDescent="0.6">
      <c r="L105" s="177"/>
      <c r="CX105" s="233"/>
    </row>
    <row r="106" spans="2:102" x14ac:dyDescent="0.6">
      <c r="L106" s="177"/>
      <c r="CX106" s="233"/>
    </row>
    <row r="107" spans="2:102" x14ac:dyDescent="0.6">
      <c r="L107" s="177"/>
      <c r="CX107" s="233"/>
    </row>
    <row r="108" spans="2:102" x14ac:dyDescent="0.6">
      <c r="L108" s="177"/>
      <c r="CX108" s="233"/>
    </row>
    <row r="109" spans="2:102" x14ac:dyDescent="0.6">
      <c r="L109" s="177"/>
      <c r="CX109" s="233"/>
    </row>
    <row r="110" spans="2:102" x14ac:dyDescent="0.6">
      <c r="L110" s="177"/>
      <c r="CX110" s="233"/>
    </row>
    <row r="111" spans="2:102" x14ac:dyDescent="0.6">
      <c r="L111" s="177"/>
      <c r="CX111" s="233"/>
    </row>
    <row r="112" spans="2:102" x14ac:dyDescent="0.6">
      <c r="L112" s="177"/>
      <c r="CX112" s="233"/>
    </row>
    <row r="113" spans="12:102" x14ac:dyDescent="0.6">
      <c r="L113" s="177"/>
      <c r="CX113" s="233"/>
    </row>
    <row r="114" spans="12:102" x14ac:dyDescent="0.6">
      <c r="CX114" s="233"/>
    </row>
    <row r="115" spans="12:102" x14ac:dyDescent="0.6">
      <c r="CX115" s="233"/>
    </row>
    <row r="116" spans="12:102" x14ac:dyDescent="0.6">
      <c r="CX116" s="233"/>
    </row>
    <row r="117" spans="12:102" x14ac:dyDescent="0.6">
      <c r="CX117" s="233"/>
    </row>
    <row r="118" spans="12:102" x14ac:dyDescent="0.6">
      <c r="CX118" s="233"/>
    </row>
    <row r="119" spans="12:102" x14ac:dyDescent="0.6">
      <c r="CX119" s="233"/>
    </row>
    <row r="120" spans="12:102" x14ac:dyDescent="0.6">
      <c r="CX120" s="233"/>
    </row>
    <row r="121" spans="12:102" x14ac:dyDescent="0.6">
      <c r="CX121" s="233"/>
    </row>
    <row r="122" spans="12:102" x14ac:dyDescent="0.6">
      <c r="CX122" s="233"/>
    </row>
    <row r="123" spans="12:102" x14ac:dyDescent="0.6">
      <c r="CX123" s="233"/>
    </row>
    <row r="124" spans="12:102" x14ac:dyDescent="0.6">
      <c r="CX124" s="233"/>
    </row>
    <row r="125" spans="12:102" x14ac:dyDescent="0.6">
      <c r="CX125" s="233"/>
    </row>
    <row r="126" spans="12:102" x14ac:dyDescent="0.6">
      <c r="CX126" s="233"/>
    </row>
    <row r="127" spans="12:102" x14ac:dyDescent="0.6">
      <c r="CX127" s="233"/>
    </row>
    <row r="128" spans="12:102" x14ac:dyDescent="0.6">
      <c r="CX128" s="233"/>
    </row>
    <row r="129" spans="102:102" x14ac:dyDescent="0.6">
      <c r="CX129" s="233"/>
    </row>
    <row r="130" spans="102:102" x14ac:dyDescent="0.6">
      <c r="CX130" s="233"/>
    </row>
    <row r="131" spans="102:102" x14ac:dyDescent="0.6">
      <c r="CX131" s="233"/>
    </row>
    <row r="132" spans="102:102" x14ac:dyDescent="0.6">
      <c r="CX132" s="233"/>
    </row>
    <row r="133" spans="102:102" x14ac:dyDescent="0.6">
      <c r="CX133" s="233"/>
    </row>
    <row r="134" spans="102:102" x14ac:dyDescent="0.6">
      <c r="CX134" s="233"/>
    </row>
    <row r="135" spans="102:102" x14ac:dyDescent="0.6">
      <c r="CX135" s="233"/>
    </row>
    <row r="136" spans="102:102" x14ac:dyDescent="0.6">
      <c r="CX136" s="233"/>
    </row>
    <row r="137" spans="102:102" x14ac:dyDescent="0.6">
      <c r="CX137" s="233"/>
    </row>
    <row r="138" spans="102:102" x14ac:dyDescent="0.6">
      <c r="CX138" s="233"/>
    </row>
    <row r="139" spans="102:102" x14ac:dyDescent="0.6">
      <c r="CX139" s="233"/>
    </row>
    <row r="140" spans="102:102" x14ac:dyDescent="0.6">
      <c r="CX140" s="233"/>
    </row>
    <row r="141" spans="102:102" x14ac:dyDescent="0.6">
      <c r="CX141" s="233"/>
    </row>
    <row r="142" spans="102:102" x14ac:dyDescent="0.6">
      <c r="CX142" s="233"/>
    </row>
    <row r="143" spans="102:102" x14ac:dyDescent="0.6">
      <c r="CX143" s="233"/>
    </row>
    <row r="144" spans="102:102" x14ac:dyDescent="0.6">
      <c r="CX144" s="233"/>
    </row>
    <row r="145" spans="102:102" x14ac:dyDescent="0.6">
      <c r="CX145" s="233"/>
    </row>
    <row r="146" spans="102:102" x14ac:dyDescent="0.6">
      <c r="CX146" s="233"/>
    </row>
    <row r="147" spans="102:102" x14ac:dyDescent="0.6">
      <c r="CX147" s="233"/>
    </row>
    <row r="148" spans="102:102" x14ac:dyDescent="0.6">
      <c r="CX148" s="233"/>
    </row>
    <row r="149" spans="102:102" x14ac:dyDescent="0.6">
      <c r="CX149" s="233"/>
    </row>
    <row r="150" spans="102:102" x14ac:dyDescent="0.6">
      <c r="CX150" s="233"/>
    </row>
    <row r="151" spans="102:102" x14ac:dyDescent="0.6">
      <c r="CX151" s="233"/>
    </row>
    <row r="152" spans="102:102" x14ac:dyDescent="0.6">
      <c r="CX152" s="233"/>
    </row>
    <row r="153" spans="102:102" x14ac:dyDescent="0.6">
      <c r="CX153" s="233"/>
    </row>
    <row r="154" spans="102:102" x14ac:dyDescent="0.6">
      <c r="CX154" s="233"/>
    </row>
    <row r="155" spans="102:102" x14ac:dyDescent="0.6">
      <c r="CX155" s="233"/>
    </row>
    <row r="156" spans="102:102" x14ac:dyDescent="0.6">
      <c r="CX156" s="233"/>
    </row>
    <row r="157" spans="102:102" x14ac:dyDescent="0.6">
      <c r="CX157" s="233"/>
    </row>
    <row r="158" spans="102:102" x14ac:dyDescent="0.6">
      <c r="CX158" s="233"/>
    </row>
    <row r="159" spans="102:102" x14ac:dyDescent="0.6">
      <c r="CX159" s="233"/>
    </row>
    <row r="160" spans="102:102" x14ac:dyDescent="0.6">
      <c r="CX160" s="233"/>
    </row>
    <row r="161" spans="102:102" x14ac:dyDescent="0.6">
      <c r="CX161" s="233"/>
    </row>
    <row r="162" spans="102:102" x14ac:dyDescent="0.6">
      <c r="CX162" s="233"/>
    </row>
    <row r="163" spans="102:102" x14ac:dyDescent="0.6">
      <c r="CX163" s="233"/>
    </row>
    <row r="164" spans="102:102" x14ac:dyDescent="0.6">
      <c r="CX164" s="233"/>
    </row>
    <row r="165" spans="102:102" x14ac:dyDescent="0.6">
      <c r="CX165" s="233"/>
    </row>
    <row r="166" spans="102:102" x14ac:dyDescent="0.6">
      <c r="CX166" s="233"/>
    </row>
    <row r="167" spans="102:102" x14ac:dyDescent="0.6">
      <c r="CX167" s="233"/>
    </row>
    <row r="168" spans="102:102" x14ac:dyDescent="0.6">
      <c r="CX168" s="233"/>
    </row>
    <row r="169" spans="102:102" x14ac:dyDescent="0.6">
      <c r="CX169" s="233"/>
    </row>
    <row r="170" spans="102:102" x14ac:dyDescent="0.6">
      <c r="CX170" s="233"/>
    </row>
    <row r="171" spans="102:102" x14ac:dyDescent="0.6">
      <c r="CX171" s="233"/>
    </row>
    <row r="172" spans="102:102" x14ac:dyDescent="0.6">
      <c r="CX172" s="233"/>
    </row>
    <row r="173" spans="102:102" x14ac:dyDescent="0.6">
      <c r="CX173" s="233"/>
    </row>
    <row r="174" spans="102:102" x14ac:dyDescent="0.6">
      <c r="CX174" s="233"/>
    </row>
    <row r="175" spans="102:102" x14ac:dyDescent="0.6">
      <c r="CX175" s="233"/>
    </row>
    <row r="176" spans="102:102" x14ac:dyDescent="0.6">
      <c r="CX176" s="233"/>
    </row>
    <row r="177" spans="102:102" x14ac:dyDescent="0.6">
      <c r="CX177" s="233"/>
    </row>
    <row r="178" spans="102:102" x14ac:dyDescent="0.6">
      <c r="CX178" s="233"/>
    </row>
    <row r="179" spans="102:102" x14ac:dyDescent="0.6">
      <c r="CX179" s="233"/>
    </row>
    <row r="180" spans="102:102" x14ac:dyDescent="0.6">
      <c r="CX180" s="233"/>
    </row>
    <row r="181" spans="102:102" x14ac:dyDescent="0.6">
      <c r="CX181" s="233"/>
    </row>
    <row r="182" spans="102:102" x14ac:dyDescent="0.6">
      <c r="CX182" s="233"/>
    </row>
    <row r="183" spans="102:102" x14ac:dyDescent="0.6">
      <c r="CX183" s="233"/>
    </row>
    <row r="184" spans="102:102" x14ac:dyDescent="0.6">
      <c r="CX184" s="233"/>
    </row>
    <row r="185" spans="102:102" x14ac:dyDescent="0.6">
      <c r="CX185" s="233"/>
    </row>
    <row r="186" spans="102:102" x14ac:dyDescent="0.6">
      <c r="CX186" s="233"/>
    </row>
    <row r="187" spans="102:102" x14ac:dyDescent="0.6">
      <c r="CX187" s="233"/>
    </row>
    <row r="188" spans="102:102" x14ac:dyDescent="0.6">
      <c r="CX188" s="233"/>
    </row>
    <row r="189" spans="102:102" x14ac:dyDescent="0.6">
      <c r="CX189" s="233"/>
    </row>
    <row r="190" spans="102:102" x14ac:dyDescent="0.6">
      <c r="CX190" s="233"/>
    </row>
    <row r="191" spans="102:102" x14ac:dyDescent="0.6">
      <c r="CX191" s="233"/>
    </row>
    <row r="192" spans="102:102" x14ac:dyDescent="0.6">
      <c r="CX192" s="233"/>
    </row>
    <row r="193" spans="102:102" x14ac:dyDescent="0.6">
      <c r="CX193" s="233"/>
    </row>
    <row r="194" spans="102:102" x14ac:dyDescent="0.6">
      <c r="CX194" s="233"/>
    </row>
    <row r="195" spans="102:102" x14ac:dyDescent="0.6">
      <c r="CX195" s="233"/>
    </row>
    <row r="196" spans="102:102" x14ac:dyDescent="0.6">
      <c r="CX196" s="233"/>
    </row>
    <row r="197" spans="102:102" x14ac:dyDescent="0.6">
      <c r="CX197" s="233"/>
    </row>
    <row r="198" spans="102:102" x14ac:dyDescent="0.6">
      <c r="CX198" s="233"/>
    </row>
    <row r="199" spans="102:102" x14ac:dyDescent="0.6">
      <c r="CX199" s="233"/>
    </row>
    <row r="200" spans="102:102" x14ac:dyDescent="0.6">
      <c r="CX200" s="233"/>
    </row>
    <row r="201" spans="102:102" x14ac:dyDescent="0.6">
      <c r="CX201" s="233"/>
    </row>
    <row r="202" spans="102:102" x14ac:dyDescent="0.6">
      <c r="CX202" s="233"/>
    </row>
    <row r="203" spans="102:102" x14ac:dyDescent="0.6">
      <c r="CX203" s="233"/>
    </row>
    <row r="204" spans="102:102" x14ac:dyDescent="0.6">
      <c r="CX204" s="233"/>
    </row>
    <row r="205" spans="102:102" x14ac:dyDescent="0.6">
      <c r="CX205" s="233"/>
    </row>
    <row r="206" spans="102:102" x14ac:dyDescent="0.6">
      <c r="CX206" s="233"/>
    </row>
    <row r="207" spans="102:102" x14ac:dyDescent="0.6">
      <c r="CX207" s="233"/>
    </row>
    <row r="208" spans="102:102" x14ac:dyDescent="0.6">
      <c r="CX208" s="233"/>
    </row>
    <row r="209" spans="102:102" x14ac:dyDescent="0.6">
      <c r="CX209" s="233"/>
    </row>
    <row r="210" spans="102:102" x14ac:dyDescent="0.6">
      <c r="CX210" s="233"/>
    </row>
    <row r="211" spans="102:102" x14ac:dyDescent="0.6">
      <c r="CX211" s="233"/>
    </row>
    <row r="212" spans="102:102" x14ac:dyDescent="0.6">
      <c r="CX212" s="233"/>
    </row>
    <row r="213" spans="102:102" x14ac:dyDescent="0.6">
      <c r="CX213" s="233"/>
    </row>
    <row r="214" spans="102:102" x14ac:dyDescent="0.6">
      <c r="CX214" s="233"/>
    </row>
    <row r="215" spans="102:102" x14ac:dyDescent="0.6">
      <c r="CX215" s="233"/>
    </row>
    <row r="216" spans="102:102" x14ac:dyDescent="0.6">
      <c r="CX216" s="233"/>
    </row>
  </sheetData>
  <sheetProtection algorithmName="SHA-512" hashValue="ecR8ZDkRqOFQ+AnWaX4oW7kloJ85LnlZdNd4VHOLrc584U45t2bRpAmGQVBv+VUPhsQdXPjSK3OQbUocnOGK0w==" saltValue="ksi6rXHVdEcQlqmXq/reLQ==" spinCount="100000" sheet="1" objects="1" scenarios="1"/>
  <conditionalFormatting sqref="AO17:AQ98">
    <cfRule type="cellIs" dxfId="66" priority="8" operator="lessThan">
      <formula>0</formula>
    </cfRule>
  </conditionalFormatting>
  <conditionalFormatting sqref="AQ5:AQ6">
    <cfRule type="cellIs" dxfId="65" priority="23" operator="lessThan">
      <formula>0</formula>
    </cfRule>
  </conditionalFormatting>
  <conditionalFormatting sqref="AV17:AZ98">
    <cfRule type="cellIs" dxfId="64" priority="85" operator="lessThan">
      <formula>0</formula>
    </cfRule>
  </conditionalFormatting>
  <conditionalFormatting sqref="AX5:AZ6">
    <cfRule type="cellIs" dxfId="63" priority="7" operator="lessThan">
      <formula>0</formula>
    </cfRule>
  </conditionalFormatting>
  <conditionalFormatting sqref="BE17:BF98">
    <cfRule type="cellIs" dxfId="62" priority="72" operator="lessThan">
      <formula>0</formula>
    </cfRule>
  </conditionalFormatting>
  <conditionalFormatting sqref="BG5:BG6">
    <cfRule type="cellIs" dxfId="61" priority="22" operator="lessThan">
      <formula>0</formula>
    </cfRule>
  </conditionalFormatting>
  <conditionalFormatting sqref="BG17:BG90">
    <cfRule type="cellIs" dxfId="60" priority="9" operator="lessThan">
      <formula>0</formula>
    </cfRule>
  </conditionalFormatting>
  <conditionalFormatting sqref="BL17:BP98">
    <cfRule type="cellIs" dxfId="59" priority="28" operator="lessThan">
      <formula>0</formula>
    </cfRule>
  </conditionalFormatting>
  <conditionalFormatting sqref="BN5:BP6">
    <cfRule type="cellIs" dxfId="58" priority="6" operator="lessThan">
      <formula>0</formula>
    </cfRule>
  </conditionalFormatting>
  <conditionalFormatting sqref="BU17:BV91">
    <cfRule type="cellIs" dxfId="57" priority="53" operator="lessThan">
      <formula>0</formula>
    </cfRule>
  </conditionalFormatting>
  <conditionalFormatting sqref="BW5:BW6">
    <cfRule type="cellIs" dxfId="56" priority="21" operator="lessThan">
      <formula>0</formula>
    </cfRule>
  </conditionalFormatting>
  <conditionalFormatting sqref="BW17:BW90">
    <cfRule type="cellIs" dxfId="55" priority="3" operator="lessThan">
      <formula>0</formula>
    </cfRule>
  </conditionalFormatting>
  <conditionalFormatting sqref="CB91:CE91">
    <cfRule type="cellIs" dxfId="54" priority="27" operator="lessThan">
      <formula>0</formula>
    </cfRule>
  </conditionalFormatting>
  <conditionalFormatting sqref="CB17:CF90">
    <cfRule type="cellIs" dxfId="53" priority="12" operator="lessThan">
      <formula>0</formula>
    </cfRule>
  </conditionalFormatting>
  <conditionalFormatting sqref="CD5:CF6">
    <cfRule type="cellIs" dxfId="52" priority="5" operator="lessThan">
      <formula>0</formula>
    </cfRule>
  </conditionalFormatting>
  <conditionalFormatting sqref="CK17:CL91">
    <cfRule type="cellIs" dxfId="51" priority="25" operator="lessThan">
      <formula>0</formula>
    </cfRule>
  </conditionalFormatting>
  <conditionalFormatting sqref="CM5:CM6">
    <cfRule type="cellIs" dxfId="50" priority="2" operator="lessThan">
      <formula>0</formula>
    </cfRule>
  </conditionalFormatting>
  <conditionalFormatting sqref="CM17:CM90">
    <cfRule type="cellIs" dxfId="49" priority="1" operator="lessThan">
      <formula>0</formula>
    </cfRule>
  </conditionalFormatting>
  <conditionalFormatting sqref="CR17:CV91">
    <cfRule type="cellIs" dxfId="48" priority="15" operator="lessThan">
      <formula>0</formula>
    </cfRule>
  </conditionalFormatting>
  <conditionalFormatting sqref="CT5:CV6">
    <cfRule type="cellIs" dxfId="47" priority="4" operator="lessThan">
      <formula>0</formula>
    </cfRule>
  </conditionalFormatting>
  <pageMargins left="0.70866141732283472" right="0.70866141732283472" top="0.74803149606299213" bottom="0.74803149606299213" header="0.31496062992125984" footer="0.31496062992125984"/>
  <pageSetup paperSize="9" scale="10"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7059D-6823-4222-BD9F-B944A661DBC9}">
  <sheetPr>
    <tabColor rgb="FF2D2D2D"/>
    <pageSetUpPr fitToPage="1"/>
  </sheetPr>
  <dimension ref="A1:CL154"/>
  <sheetViews>
    <sheetView zoomScale="85" zoomScaleNormal="85" workbookViewId="0">
      <pane xSplit="2" ySplit="8" topLeftCell="C17" activePane="bottomRight" state="frozen"/>
      <selection activeCell="M11" sqref="M11:M12"/>
      <selection pane="topRight" activeCell="M11" sqref="M11:M12"/>
      <selection pane="bottomLeft" activeCell="M11" sqref="M11:M12"/>
      <selection pane="bottomRight"/>
    </sheetView>
  </sheetViews>
  <sheetFormatPr baseColWidth="10" defaultColWidth="11.40625" defaultRowHeight="13" outlineLevelCol="1" x14ac:dyDescent="0.6"/>
  <cols>
    <col min="1" max="1" width="6.7265625" style="1" customWidth="1"/>
    <col min="2" max="2" width="9.7265625" style="87" customWidth="1"/>
    <col min="3" max="9" width="20.7265625" style="1" customWidth="1"/>
    <col min="10" max="10" width="12.26953125" style="1" customWidth="1"/>
    <col min="11" max="11" width="15.54296875" style="1" customWidth="1" outlineLevel="1"/>
    <col min="12" max="18" width="20.7265625" style="1" customWidth="1" outlineLevel="1"/>
    <col min="19" max="19" width="6.7265625" style="1" customWidth="1" outlineLevel="1"/>
    <col min="20" max="20" width="9.7265625" style="1" customWidth="1" outlineLevel="1"/>
    <col min="21" max="23" width="20.7265625" style="1" customWidth="1" outlineLevel="1"/>
    <col min="24" max="24" width="11.40625" style="1"/>
    <col min="25" max="25" width="9.7265625" style="87" customWidth="1"/>
    <col min="26" max="50" width="20.7265625" style="1" customWidth="1"/>
    <col min="51" max="55" width="20.7265625" style="1" customWidth="1" outlineLevel="1"/>
    <col min="56" max="60" width="20.7265625" style="1" customWidth="1"/>
    <col min="61" max="61" width="12.26953125" style="1" customWidth="1"/>
    <col min="62" max="62" width="15.54296875" style="1" customWidth="1"/>
    <col min="63" max="68" width="20.7265625" style="1" customWidth="1" outlineLevel="1"/>
    <col min="69" max="73" width="20.7265625" style="1" customWidth="1"/>
    <col min="74" max="74" width="6.7265625" style="1" customWidth="1"/>
    <col min="75" max="75" width="9.7265625" style="1" customWidth="1"/>
    <col min="76" max="90" width="20.7265625" style="1" customWidth="1"/>
    <col min="91" max="16384" width="11.40625" style="1"/>
  </cols>
  <sheetData>
    <row r="1" spans="1:90" x14ac:dyDescent="0.6">
      <c r="A1" s="59"/>
    </row>
    <row r="2" spans="1:90" x14ac:dyDescent="0.6">
      <c r="A2" s="59"/>
    </row>
    <row r="3" spans="1:90" x14ac:dyDescent="0.6">
      <c r="A3" s="57" t="str">
        <f>Start!$C$6</f>
        <v>Preisindizes nach § 6a Gas-&amp; StromNEV für 2023</v>
      </c>
      <c r="T3" s="480"/>
      <c r="U3" s="481"/>
      <c r="BW3" s="480"/>
      <c r="BX3" s="481"/>
      <c r="BY3" s="89"/>
      <c r="BZ3" s="89"/>
      <c r="CA3" s="89"/>
      <c r="CB3" s="89"/>
    </row>
    <row r="4" spans="1:90" ht="13.15" customHeight="1" x14ac:dyDescent="0.6">
      <c r="A4" s="58" t="s">
        <v>460</v>
      </c>
      <c r="T4" s="480"/>
      <c r="U4" s="481"/>
      <c r="Y4" s="131" t="s">
        <v>395</v>
      </c>
      <c r="AY4" s="137" t="s">
        <v>147</v>
      </c>
      <c r="BD4" s="1" t="s">
        <v>148</v>
      </c>
      <c r="BW4" s="88"/>
      <c r="BX4" s="89"/>
      <c r="BY4" s="89"/>
      <c r="BZ4" s="89"/>
      <c r="CA4" s="89"/>
      <c r="CB4" s="89"/>
    </row>
    <row r="5" spans="1:90" x14ac:dyDescent="0.6">
      <c r="A5" s="58" t="s">
        <v>95</v>
      </c>
      <c r="B5" s="131" t="s">
        <v>365</v>
      </c>
      <c r="T5" s="88"/>
      <c r="U5" s="89"/>
      <c r="V5" s="89"/>
      <c r="W5" s="89"/>
      <c r="BW5" s="88"/>
      <c r="BX5" s="89"/>
      <c r="BY5" s="89"/>
      <c r="BZ5" s="89"/>
      <c r="CA5" s="89"/>
      <c r="CB5" s="89"/>
      <c r="CD5" s="89"/>
      <c r="CE5" s="89"/>
      <c r="CF5" s="89"/>
      <c r="CG5" s="89"/>
    </row>
    <row r="6" spans="1:90" ht="12.75" customHeight="1" x14ac:dyDescent="0.6">
      <c r="H6" s="1" t="s">
        <v>147</v>
      </c>
      <c r="I6" s="1" t="s">
        <v>148</v>
      </c>
      <c r="T6" s="482"/>
      <c r="U6" s="483"/>
      <c r="W6" s="440" t="s">
        <v>441</v>
      </c>
      <c r="Y6" s="327" t="s">
        <v>149</v>
      </c>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354"/>
      <c r="AZ6" s="354"/>
      <c r="BA6" s="354"/>
      <c r="BB6" s="354"/>
      <c r="BC6" s="353"/>
      <c r="BD6" s="328"/>
      <c r="BE6" s="328"/>
      <c r="BF6" s="328"/>
      <c r="BG6" s="328"/>
      <c r="BH6" s="328"/>
      <c r="BJ6" s="328"/>
      <c r="BK6" s="328"/>
      <c r="BL6" s="328"/>
      <c r="BM6" s="328"/>
      <c r="BN6" s="328"/>
      <c r="BO6" s="328"/>
      <c r="BP6" s="328"/>
      <c r="BQ6" s="328"/>
      <c r="BR6" s="328"/>
      <c r="BS6" s="328"/>
      <c r="BT6" s="328"/>
      <c r="BU6" s="328"/>
      <c r="BW6" s="342" t="s">
        <v>151</v>
      </c>
      <c r="BX6" s="342"/>
      <c r="BY6" s="342"/>
      <c r="BZ6" s="342"/>
      <c r="CA6" s="342"/>
      <c r="CB6" s="342"/>
      <c r="CC6" s="342"/>
      <c r="CD6" s="342"/>
      <c r="CE6" s="342"/>
      <c r="CF6" s="342"/>
      <c r="CG6" s="342"/>
      <c r="CH6" s="342"/>
      <c r="CI6" s="342"/>
      <c r="CJ6" s="342"/>
      <c r="CK6" s="342"/>
      <c r="CL6" s="342"/>
    </row>
    <row r="7" spans="1:90" x14ac:dyDescent="0.6">
      <c r="B7" s="90"/>
      <c r="C7" s="91"/>
      <c r="D7" s="92" t="s">
        <v>149</v>
      </c>
      <c r="E7" s="91"/>
      <c r="F7" s="91"/>
      <c r="G7" s="91" t="s">
        <v>398</v>
      </c>
      <c r="H7" s="91"/>
      <c r="I7" s="93"/>
      <c r="K7" s="94"/>
      <c r="L7" s="95"/>
      <c r="M7" s="95"/>
      <c r="N7" s="96" t="s">
        <v>150</v>
      </c>
      <c r="O7" s="95"/>
      <c r="P7" s="95"/>
      <c r="Q7" s="95"/>
      <c r="R7" s="97"/>
      <c r="T7" s="98"/>
      <c r="U7" s="99"/>
      <c r="V7" s="99" t="s">
        <v>151</v>
      </c>
      <c r="W7" s="139"/>
      <c r="Y7" s="323"/>
      <c r="Z7" s="324" t="str">
        <f>Übersicht!$B$10</f>
        <v>Gewerbliche Betriebsgebäude, Bauleistungen am Bauwerk ohne USt</v>
      </c>
      <c r="AA7" s="325"/>
      <c r="AB7" s="325"/>
      <c r="AC7" s="325"/>
      <c r="AD7" s="325"/>
      <c r="AE7" s="324" t="str">
        <f>Übersicht!$B$11</f>
        <v>Ortskanäle, Bauleistungen am Bauwerk (Tiefbau), ohne USt</v>
      </c>
      <c r="AF7" s="324"/>
      <c r="AG7" s="324"/>
      <c r="AH7" s="324"/>
      <c r="AI7" s="324"/>
      <c r="AJ7" s="324" t="str">
        <f>Übersicht!$B$12</f>
        <v>Andere elektrische Leiter für eine Spannung von mehr als 1 000 Volt</v>
      </c>
      <c r="AK7" s="325"/>
      <c r="AL7" s="325"/>
      <c r="AM7" s="325"/>
      <c r="AN7" s="325"/>
      <c r="AO7" s="324" t="str">
        <f>Übersicht!$B$13</f>
        <v>Türme und Gittermaste, aus Eisen oder Stahl</v>
      </c>
      <c r="AP7" s="325"/>
      <c r="AQ7" s="325"/>
      <c r="AR7" s="325"/>
      <c r="AS7" s="325"/>
      <c r="AT7" s="324" t="str">
        <f>Übersicht!$B$14</f>
        <v>Erzeugerpreise gewerblicher Produkte gesamt (ohne Mineralölerz.)</v>
      </c>
      <c r="AU7" s="325"/>
      <c r="AV7" s="325"/>
      <c r="AW7" s="325"/>
      <c r="AX7" s="325"/>
      <c r="AY7" s="355" t="str">
        <f>Übersicht!$B$15</f>
        <v>Stahlrohre, Rohrform-, Rohrverschluss- und Rohrverbindungsstücke aus Eisen und Stahl</v>
      </c>
      <c r="AZ7" s="355"/>
      <c r="BA7" s="355"/>
      <c r="BB7" s="355"/>
      <c r="BC7" s="356"/>
      <c r="BD7" s="331" t="str">
        <f>Übersicht!$B$15</f>
        <v>Stahlrohre, Rohrform-, Rohrverschluss- und Rohrverbindungsstücke aus Eisen und Stahl</v>
      </c>
      <c r="BE7" s="326"/>
      <c r="BF7" s="326"/>
      <c r="BG7" s="326"/>
      <c r="BH7" s="326"/>
      <c r="BJ7" s="94"/>
      <c r="BK7" s="95"/>
      <c r="BL7" s="95"/>
      <c r="BM7" s="96" t="s">
        <v>150</v>
      </c>
      <c r="BN7" s="95"/>
      <c r="BO7" s="95"/>
      <c r="BP7" s="95"/>
      <c r="BQ7" s="465" t="s">
        <v>71</v>
      </c>
      <c r="BR7" s="326"/>
      <c r="BS7" s="326"/>
      <c r="BT7" s="326"/>
      <c r="BU7" s="326"/>
      <c r="BW7" s="343"/>
      <c r="BX7" s="344" t="str">
        <f>CONCATENATE(Übersicht!$B$20,"
Basis ",Übersicht!$I$20,"  = 100")</f>
        <v>Gewerbliche Betriebsgebäude, Bauleistungen am Bauwerk, mit USt
Basis 2015  = 100</v>
      </c>
      <c r="BY7" s="345"/>
      <c r="BZ7" s="345"/>
      <c r="CA7" s="345"/>
      <c r="CB7" s="345"/>
      <c r="CC7" s="344" t="str">
        <f>CONCATENATE(Übersicht!$B$21,"
Basis ",Übersicht!$I$21,"  = 100")</f>
        <v>Ortskanäle, Bauleistungen am Bauwerk (Tiefbau), mit USt
Basis 2015  = 100</v>
      </c>
      <c r="CD7" s="345"/>
      <c r="CE7" s="345"/>
      <c r="CF7" s="345"/>
      <c r="CG7" s="345"/>
      <c r="CH7" s="344" t="str">
        <f>CONCATENATE(Übersicht!$B$22,"
Basis ",Übersicht!$I$22," = 1 DM")</f>
        <v>Wiederherstellungswerte für 1913/1914 erstellte Wohngebäude
Basis 1913 = 1 DM</v>
      </c>
      <c r="CI7" s="346"/>
      <c r="CJ7" s="346"/>
      <c r="CK7" s="346"/>
      <c r="CL7" s="346"/>
    </row>
    <row r="8" spans="1:90" s="37" customFormat="1" ht="87" customHeight="1" x14ac:dyDescent="0.6">
      <c r="A8" s="1"/>
      <c r="B8" s="132" t="s">
        <v>152</v>
      </c>
      <c r="C8" s="133" t="str">
        <f>Übersicht!$B$10</f>
        <v>Gewerbliche Betriebsgebäude, Bauleistungen am Bauwerk ohne USt</v>
      </c>
      <c r="D8" s="134" t="str">
        <f>Übersicht!$B$11</f>
        <v>Ortskanäle, Bauleistungen am Bauwerk (Tiefbau), ohne USt</v>
      </c>
      <c r="E8" s="134" t="str">
        <f>Übersicht!$B$12</f>
        <v>Andere elektrische Leiter für eine Spannung von mehr als 1 000 Volt</v>
      </c>
      <c r="F8" s="134" t="str">
        <f>Übersicht!$B$13</f>
        <v>Türme und Gittermaste, aus Eisen oder Stahl</v>
      </c>
      <c r="G8" s="134" t="str">
        <f>Übersicht!$B$14</f>
        <v>Erzeugerpreise gewerblicher Produkte gesamt (ohne Mineralölerz.)</v>
      </c>
      <c r="H8" s="373" t="str">
        <f>Übersicht!$B$15</f>
        <v>Stahlrohre, Rohrform-, Rohrverschluss- und Rohrverbindungsstücke aus Eisen und Stahl</v>
      </c>
      <c r="I8" s="135" t="str">
        <f>Übersicht!$B$15</f>
        <v>Stahlrohre, Rohrform-, Rohrverschluss- und Rohrverbindungsstücke aus Eisen und Stahl</v>
      </c>
      <c r="K8" s="136" t="s">
        <v>152</v>
      </c>
      <c r="L8" s="137" t="str">
        <f>CONCATENATE(Übersicht!$B$25,"
Basis ",Übersicht!$K$25," = 100")</f>
        <v>Rohre aus Eisen oder Stahl
Basis 2000 = 100</v>
      </c>
      <c r="M8" s="134" t="str">
        <f>CONCATENATE(Übersicht!$B$26,"
Basis ",Übersicht!$K$26," = 100")</f>
        <v>Präzisionsstahlrohre, nahtlos und geschweißt
Basis 2000 = 100</v>
      </c>
      <c r="N8" s="134" t="str">
        <f>CONCATENATE(Übersicht!$B$27,"
 Basis ",Übersicht!$K$27," = 100")</f>
        <v>Eisen und Stahl
 Basis 1991 = 100</v>
      </c>
      <c r="O8" s="134" t="str">
        <f>CONCATENATE(Übersicht!$B$28,"
 Basis ",Übersicht!$K$28," = 100")</f>
        <v>Kabel
 Basis 1991 = 100</v>
      </c>
      <c r="P8" s="134" t="str">
        <f>CONCATENATE(Übersicht!$B$29,"
Basis ",Übersicht!$K$29," = 100")</f>
        <v>Isolierte Drähte und Leitungen
Basis 1991 = 100</v>
      </c>
      <c r="Q8" s="134" t="str">
        <f>CONCATENATE(Übersicht!$B$30," 
Basis ",Übersicht!$K$30," = 100")</f>
        <v>Fertigteilbauten überwiegend aus Metall, Konstruktionen aus Stahl und Aluminium 
Basis 1991 = 100</v>
      </c>
      <c r="R8" s="138" t="str">
        <f>CONCATENATE(Übersicht!$B$31,"
Basis ",Übersicht!$G$31," = 100")</f>
        <v>Erzeugerpreise gewerblicher Produkte gesamt
Basis 2021 = 100</v>
      </c>
      <c r="T8" s="140" t="s">
        <v>152</v>
      </c>
      <c r="U8" s="141" t="str">
        <f>CONCATENATE(Übersicht!$B$20,"
Basis ",Übersicht!$G$20,"  = 100")</f>
        <v>Gewerbliche Betriebsgebäude, Bauleistungen am Bauwerk, mit USt
Basis 2021  = 100</v>
      </c>
      <c r="V8" s="142" t="str">
        <f>CONCATENATE(Übersicht!$B$21,"
Basis ",Übersicht!$G$21,"  = 100")</f>
        <v>Ortskanäle, Bauleistungen am Bauwerk (Tiefbau), mit USt
Basis 2021  = 100</v>
      </c>
      <c r="W8" s="143" t="str">
        <f>CONCATENATE(Übersicht!$B$22,"
Basis ",Übersicht!$I$22," = 1 DM")</f>
        <v>Wiederherstellungswerte für 1913/1914 erstellte Wohngebäude
Basis 1913 = 1 DM</v>
      </c>
      <c r="Y8" s="132" t="s">
        <v>152</v>
      </c>
      <c r="Z8" s="133" t="s">
        <v>413</v>
      </c>
      <c r="AA8" s="332" t="s">
        <v>414</v>
      </c>
      <c r="AB8" s="332" t="s">
        <v>415</v>
      </c>
      <c r="AC8" s="332" t="s">
        <v>416</v>
      </c>
      <c r="AD8" s="322" t="s">
        <v>410</v>
      </c>
      <c r="AE8" s="133" t="s">
        <v>413</v>
      </c>
      <c r="AF8" s="332" t="s">
        <v>414</v>
      </c>
      <c r="AG8" s="332" t="s">
        <v>415</v>
      </c>
      <c r="AH8" s="332" t="s">
        <v>416</v>
      </c>
      <c r="AI8" s="322" t="s">
        <v>410</v>
      </c>
      <c r="AJ8" s="133" t="s">
        <v>413</v>
      </c>
      <c r="AK8" s="332" t="s">
        <v>414</v>
      </c>
      <c r="AL8" s="332" t="s">
        <v>415</v>
      </c>
      <c r="AM8" s="332" t="s">
        <v>416</v>
      </c>
      <c r="AN8" s="322" t="s">
        <v>410</v>
      </c>
      <c r="AO8" s="133" t="s">
        <v>413</v>
      </c>
      <c r="AP8" s="332" t="s">
        <v>414</v>
      </c>
      <c r="AQ8" s="332" t="s">
        <v>415</v>
      </c>
      <c r="AR8" s="332" t="s">
        <v>416</v>
      </c>
      <c r="AS8" s="322" t="s">
        <v>410</v>
      </c>
      <c r="AT8" s="133" t="s">
        <v>413</v>
      </c>
      <c r="AU8" s="332" t="s">
        <v>414</v>
      </c>
      <c r="AV8" s="332" t="s">
        <v>415</v>
      </c>
      <c r="AW8" s="332" t="s">
        <v>416</v>
      </c>
      <c r="AX8" s="322" t="s">
        <v>410</v>
      </c>
      <c r="AY8" s="133" t="s">
        <v>413</v>
      </c>
      <c r="AZ8" s="332" t="s">
        <v>414</v>
      </c>
      <c r="BA8" s="332" t="s">
        <v>415</v>
      </c>
      <c r="BB8" s="332" t="s">
        <v>416</v>
      </c>
      <c r="BC8" s="322" t="s">
        <v>410</v>
      </c>
      <c r="BD8" s="133" t="s">
        <v>413</v>
      </c>
      <c r="BE8" s="332" t="s">
        <v>414</v>
      </c>
      <c r="BF8" s="332" t="s">
        <v>415</v>
      </c>
      <c r="BG8" s="332" t="s">
        <v>416</v>
      </c>
      <c r="BH8" s="322" t="s">
        <v>410</v>
      </c>
      <c r="BJ8" s="136" t="s">
        <v>152</v>
      </c>
      <c r="BK8" s="137" t="str">
        <f>CONCATENATE(Übersicht!$B$25,"
Basis ",Übersicht!$K$25," = 100")</f>
        <v>Rohre aus Eisen oder Stahl
Basis 2000 = 100</v>
      </c>
      <c r="BL8" s="134" t="str">
        <f>CONCATENATE(Übersicht!$B$26,"
Basis ",Übersicht!$K$26," = 100")</f>
        <v>Präzisionsstahlrohre, nahtlos und geschweißt
Basis 2000 = 100</v>
      </c>
      <c r="BM8" s="134" t="str">
        <f>CONCATENATE(Übersicht!$B$27,"
 Basis ",Übersicht!$K$27," = 100")</f>
        <v>Eisen und Stahl
 Basis 1991 = 100</v>
      </c>
      <c r="BN8" s="134" t="str">
        <f>CONCATENATE(Übersicht!$B$28,"
 Basis ",Übersicht!$K$28," = 100")</f>
        <v>Kabel
 Basis 1991 = 100</v>
      </c>
      <c r="BO8" s="134" t="str">
        <f>CONCATENATE(Übersicht!$B$29,"
Basis ",Übersicht!$K$29," = 100")</f>
        <v>Isolierte Drähte und Leitungen
Basis 1991 = 100</v>
      </c>
      <c r="BP8" s="134" t="str">
        <f>CONCATENATE(Übersicht!$B$30," 
Basis ",Übersicht!$K$30," = 100")</f>
        <v>Fertigteilbauten überwiegend aus Metall, Konstruktionen aus Stahl und Aluminium 
Basis 1991 = 100</v>
      </c>
      <c r="BQ8" s="133" t="str">
        <f>CONCATENATE(Übersicht!$B$31,"
Basis ",Übersicht!$G$31," = 100")</f>
        <v>Erzeugerpreise gewerblicher Produkte gesamt
Basis 2021 = 100</v>
      </c>
      <c r="BR8" s="134" t="str">
        <f>CONCATENATE(Übersicht!$B$31,"
Basis ",Übersicht!$H$31," = 100")</f>
        <v>Erzeugerpreise gewerblicher Produkte gesamt
Basis 2015 = 100</v>
      </c>
      <c r="BS8" s="134" t="s">
        <v>415</v>
      </c>
      <c r="BT8" s="332" t="s">
        <v>416</v>
      </c>
      <c r="BU8" s="322" t="s">
        <v>410</v>
      </c>
      <c r="BW8" s="140" t="s">
        <v>152</v>
      </c>
      <c r="BX8" s="133" t="s">
        <v>413</v>
      </c>
      <c r="BY8" s="332" t="s">
        <v>414</v>
      </c>
      <c r="BZ8" s="332" t="s">
        <v>415</v>
      </c>
      <c r="CA8" s="332" t="s">
        <v>416</v>
      </c>
      <c r="CB8" s="322" t="s">
        <v>410</v>
      </c>
      <c r="CC8" s="133" t="s">
        <v>413</v>
      </c>
      <c r="CD8" s="332" t="s">
        <v>414</v>
      </c>
      <c r="CE8" s="332" t="s">
        <v>415</v>
      </c>
      <c r="CF8" s="332" t="s">
        <v>416</v>
      </c>
      <c r="CG8" s="322" t="s">
        <v>410</v>
      </c>
      <c r="CH8" s="133" t="s">
        <v>413</v>
      </c>
      <c r="CI8" s="332" t="s">
        <v>414</v>
      </c>
      <c r="CJ8" s="332" t="s">
        <v>415</v>
      </c>
      <c r="CK8" s="332" t="s">
        <v>416</v>
      </c>
      <c r="CL8" s="322" t="s">
        <v>410</v>
      </c>
    </row>
    <row r="9" spans="1:90" s="37" customFormat="1" ht="13.5" hidden="1" customHeight="1" x14ac:dyDescent="0.6">
      <c r="A9" s="1"/>
      <c r="B9" s="100">
        <v>2031</v>
      </c>
      <c r="C9" s="101"/>
      <c r="D9" s="102"/>
      <c r="E9" s="102"/>
      <c r="F9" s="102"/>
      <c r="G9" s="102"/>
      <c r="H9" s="103"/>
      <c r="I9" s="104"/>
      <c r="K9" s="100">
        <v>2031</v>
      </c>
      <c r="L9" s="106"/>
      <c r="M9" s="107"/>
      <c r="N9" s="107"/>
      <c r="O9" s="107"/>
      <c r="P9" s="107"/>
      <c r="Q9" s="107"/>
      <c r="R9" s="108"/>
      <c r="T9" s="100">
        <v>2031</v>
      </c>
      <c r="U9" s="110"/>
      <c r="V9" s="111"/>
      <c r="W9" s="112"/>
      <c r="Y9" s="100">
        <v>2031</v>
      </c>
      <c r="Z9" s="101"/>
      <c r="AA9" s="101"/>
      <c r="AB9" s="101"/>
      <c r="AC9" s="101"/>
      <c r="AD9" s="101"/>
      <c r="AE9" s="102"/>
      <c r="AF9" s="102"/>
      <c r="AG9" s="102"/>
      <c r="AH9" s="102"/>
      <c r="AI9" s="102"/>
      <c r="AJ9" s="102"/>
      <c r="AK9" s="102"/>
      <c r="AL9" s="102"/>
      <c r="AM9" s="102"/>
      <c r="AN9" s="102"/>
      <c r="AO9" s="102"/>
      <c r="AP9" s="102"/>
      <c r="AQ9" s="102"/>
      <c r="AR9" s="102"/>
      <c r="AS9" s="102"/>
      <c r="AT9" s="102"/>
      <c r="AU9" s="103"/>
      <c r="AV9" s="103"/>
      <c r="AW9" s="103"/>
      <c r="AX9" s="103"/>
      <c r="AY9" s="103"/>
      <c r="AZ9" s="103"/>
      <c r="BA9" s="103"/>
      <c r="BB9" s="103"/>
      <c r="BC9" s="103"/>
      <c r="BD9" s="104"/>
      <c r="BE9" s="104"/>
      <c r="BF9" s="104"/>
      <c r="BG9" s="104"/>
      <c r="BH9" s="104"/>
      <c r="BJ9" s="100">
        <v>2031</v>
      </c>
      <c r="BK9" s="106"/>
      <c r="BL9" s="107"/>
      <c r="BM9" s="107"/>
      <c r="BN9" s="107"/>
      <c r="BO9" s="107"/>
      <c r="BP9" s="107"/>
      <c r="BQ9" s="104"/>
      <c r="BR9" s="108"/>
      <c r="BS9" s="104"/>
      <c r="BT9" s="104"/>
      <c r="BU9" s="104"/>
      <c r="BW9" s="100">
        <v>2031</v>
      </c>
      <c r="BX9" s="110"/>
      <c r="BY9" s="110"/>
      <c r="BZ9" s="110"/>
      <c r="CA9" s="110"/>
      <c r="CB9" s="110"/>
      <c r="CC9" s="111"/>
      <c r="CD9" s="339"/>
      <c r="CE9" s="339"/>
      <c r="CF9" s="339"/>
      <c r="CG9" s="339"/>
      <c r="CH9" s="112"/>
      <c r="CI9" s="112"/>
      <c r="CJ9" s="112"/>
      <c r="CK9" s="112"/>
      <c r="CL9" s="112"/>
    </row>
    <row r="10" spans="1:90" s="37" customFormat="1" ht="13.5" hidden="1" customHeight="1" x14ac:dyDescent="0.6">
      <c r="A10" s="1"/>
      <c r="B10" s="100">
        <v>2030</v>
      </c>
      <c r="C10" s="101"/>
      <c r="D10" s="102"/>
      <c r="E10" s="102"/>
      <c r="F10" s="102"/>
      <c r="G10" s="102"/>
      <c r="H10" s="103"/>
      <c r="I10" s="104"/>
      <c r="K10" s="100">
        <v>2030</v>
      </c>
      <c r="L10" s="106"/>
      <c r="M10" s="107"/>
      <c r="N10" s="107"/>
      <c r="O10" s="107"/>
      <c r="P10" s="107"/>
      <c r="Q10" s="107"/>
      <c r="R10" s="108"/>
      <c r="T10" s="100">
        <v>2030</v>
      </c>
      <c r="U10" s="110"/>
      <c r="V10" s="111"/>
      <c r="W10" s="112"/>
      <c r="Y10" s="100">
        <v>2030</v>
      </c>
      <c r="Z10" s="101"/>
      <c r="AA10" s="101"/>
      <c r="AB10" s="101"/>
      <c r="AC10" s="101"/>
      <c r="AD10" s="101"/>
      <c r="AE10" s="102"/>
      <c r="AF10" s="102"/>
      <c r="AG10" s="102"/>
      <c r="AH10" s="102"/>
      <c r="AI10" s="102"/>
      <c r="AJ10" s="102"/>
      <c r="AK10" s="102"/>
      <c r="AL10" s="102"/>
      <c r="AM10" s="102"/>
      <c r="AN10" s="102"/>
      <c r="AO10" s="102"/>
      <c r="AP10" s="102"/>
      <c r="AQ10" s="102"/>
      <c r="AR10" s="102"/>
      <c r="AS10" s="102"/>
      <c r="AT10" s="102"/>
      <c r="AU10" s="103"/>
      <c r="AV10" s="103"/>
      <c r="AW10" s="103"/>
      <c r="AX10" s="103"/>
      <c r="AY10" s="103"/>
      <c r="AZ10" s="103"/>
      <c r="BA10" s="103"/>
      <c r="BB10" s="103"/>
      <c r="BC10" s="103"/>
      <c r="BD10" s="104"/>
      <c r="BE10" s="104"/>
      <c r="BF10" s="104"/>
      <c r="BG10" s="104"/>
      <c r="BH10" s="104"/>
      <c r="BJ10" s="100">
        <v>2030</v>
      </c>
      <c r="BK10" s="106"/>
      <c r="BL10" s="107"/>
      <c r="BM10" s="107"/>
      <c r="BN10" s="107"/>
      <c r="BO10" s="107"/>
      <c r="BP10" s="107"/>
      <c r="BQ10" s="104"/>
      <c r="BR10" s="108"/>
      <c r="BS10" s="104"/>
      <c r="BT10" s="104"/>
      <c r="BU10" s="104"/>
      <c r="BW10" s="100">
        <v>2030</v>
      </c>
      <c r="BX10" s="110"/>
      <c r="BY10" s="110"/>
      <c r="BZ10" s="110"/>
      <c r="CA10" s="110"/>
      <c r="CB10" s="110"/>
      <c r="CC10" s="111"/>
      <c r="CD10" s="339"/>
      <c r="CE10" s="339"/>
      <c r="CF10" s="339"/>
      <c r="CG10" s="339"/>
      <c r="CH10" s="112"/>
      <c r="CI10" s="112"/>
      <c r="CJ10" s="112"/>
      <c r="CK10" s="112"/>
      <c r="CL10" s="112"/>
    </row>
    <row r="11" spans="1:90" s="37" customFormat="1" ht="13.5" hidden="1" customHeight="1" x14ac:dyDescent="0.6">
      <c r="A11" s="1"/>
      <c r="B11" s="100">
        <v>2029</v>
      </c>
      <c r="C11" s="101"/>
      <c r="D11" s="102"/>
      <c r="E11" s="102"/>
      <c r="F11" s="102"/>
      <c r="G11" s="102"/>
      <c r="H11" s="103"/>
      <c r="I11" s="104"/>
      <c r="K11" s="100">
        <v>2029</v>
      </c>
      <c r="L11" s="106"/>
      <c r="M11" s="107"/>
      <c r="N11" s="107"/>
      <c r="O11" s="107"/>
      <c r="P11" s="107"/>
      <c r="Q11" s="107"/>
      <c r="R11" s="108"/>
      <c r="T11" s="100">
        <v>2029</v>
      </c>
      <c r="U11" s="110"/>
      <c r="V11" s="111"/>
      <c r="W11" s="112"/>
      <c r="Y11" s="100">
        <v>2029</v>
      </c>
      <c r="Z11" s="101"/>
      <c r="AA11" s="101"/>
      <c r="AB11" s="101"/>
      <c r="AC11" s="101"/>
      <c r="AD11" s="101"/>
      <c r="AE11" s="102"/>
      <c r="AF11" s="102"/>
      <c r="AG11" s="102"/>
      <c r="AH11" s="102"/>
      <c r="AI11" s="102"/>
      <c r="AJ11" s="102"/>
      <c r="AK11" s="102"/>
      <c r="AL11" s="102"/>
      <c r="AM11" s="102"/>
      <c r="AN11" s="102"/>
      <c r="AO11" s="102"/>
      <c r="AP11" s="102"/>
      <c r="AQ11" s="102"/>
      <c r="AR11" s="102"/>
      <c r="AS11" s="102"/>
      <c r="AT11" s="102"/>
      <c r="AU11" s="103"/>
      <c r="AV11" s="103"/>
      <c r="AW11" s="103"/>
      <c r="AX11" s="103"/>
      <c r="AY11" s="103"/>
      <c r="AZ11" s="103"/>
      <c r="BA11" s="103"/>
      <c r="BB11" s="103"/>
      <c r="BC11" s="103"/>
      <c r="BD11" s="104"/>
      <c r="BE11" s="104"/>
      <c r="BF11" s="104"/>
      <c r="BG11" s="104"/>
      <c r="BH11" s="104"/>
      <c r="BJ11" s="100">
        <v>2029</v>
      </c>
      <c r="BK11" s="106"/>
      <c r="BL11" s="107"/>
      <c r="BM11" s="107"/>
      <c r="BN11" s="107"/>
      <c r="BO11" s="107"/>
      <c r="BP11" s="107"/>
      <c r="BQ11" s="104"/>
      <c r="BR11" s="108"/>
      <c r="BS11" s="104"/>
      <c r="BT11" s="104"/>
      <c r="BU11" s="104"/>
      <c r="BW11" s="100">
        <v>2029</v>
      </c>
      <c r="BX11" s="110"/>
      <c r="BY11" s="110"/>
      <c r="BZ11" s="110"/>
      <c r="CA11" s="110"/>
      <c r="CB11" s="110"/>
      <c r="CC11" s="111"/>
      <c r="CD11" s="339"/>
      <c r="CE11" s="339"/>
      <c r="CF11" s="339"/>
      <c r="CG11" s="339"/>
      <c r="CH11" s="112"/>
      <c r="CI11" s="112"/>
      <c r="CJ11" s="112"/>
      <c r="CK11" s="112"/>
      <c r="CL11" s="112"/>
    </row>
    <row r="12" spans="1:90" s="37" customFormat="1" ht="13.5" hidden="1" customHeight="1" x14ac:dyDescent="0.6">
      <c r="A12" s="1"/>
      <c r="B12" s="100">
        <v>2028</v>
      </c>
      <c r="C12" s="101"/>
      <c r="D12" s="102"/>
      <c r="E12" s="102"/>
      <c r="F12" s="102"/>
      <c r="G12" s="102"/>
      <c r="H12" s="103"/>
      <c r="I12" s="104"/>
      <c r="K12" s="100">
        <v>2028</v>
      </c>
      <c r="L12" s="106"/>
      <c r="M12" s="107"/>
      <c r="N12" s="107"/>
      <c r="O12" s="107"/>
      <c r="P12" s="107"/>
      <c r="Q12" s="107"/>
      <c r="R12" s="108"/>
      <c r="T12" s="100">
        <v>2028</v>
      </c>
      <c r="U12" s="110"/>
      <c r="V12" s="111"/>
      <c r="W12" s="112"/>
      <c r="Y12" s="100">
        <v>2028</v>
      </c>
      <c r="Z12" s="101"/>
      <c r="AA12" s="101"/>
      <c r="AB12" s="101"/>
      <c r="AC12" s="101"/>
      <c r="AD12" s="101"/>
      <c r="AE12" s="102"/>
      <c r="AF12" s="102"/>
      <c r="AG12" s="102"/>
      <c r="AH12" s="102"/>
      <c r="AI12" s="102"/>
      <c r="AJ12" s="102"/>
      <c r="AK12" s="102"/>
      <c r="AL12" s="102"/>
      <c r="AM12" s="102"/>
      <c r="AN12" s="102"/>
      <c r="AO12" s="102"/>
      <c r="AP12" s="102"/>
      <c r="AQ12" s="102"/>
      <c r="AR12" s="102"/>
      <c r="AS12" s="102"/>
      <c r="AT12" s="102"/>
      <c r="AU12" s="103"/>
      <c r="AV12" s="103"/>
      <c r="AW12" s="103"/>
      <c r="AX12" s="103"/>
      <c r="AY12" s="103"/>
      <c r="AZ12" s="103"/>
      <c r="BA12" s="103"/>
      <c r="BB12" s="103"/>
      <c r="BC12" s="103"/>
      <c r="BD12" s="104"/>
      <c r="BE12" s="104"/>
      <c r="BF12" s="104"/>
      <c r="BG12" s="104"/>
      <c r="BH12" s="104"/>
      <c r="BJ12" s="100">
        <v>2028</v>
      </c>
      <c r="BK12" s="106"/>
      <c r="BL12" s="107"/>
      <c r="BM12" s="107"/>
      <c r="BN12" s="107"/>
      <c r="BO12" s="107"/>
      <c r="BP12" s="107"/>
      <c r="BQ12" s="104"/>
      <c r="BR12" s="108"/>
      <c r="BS12" s="104"/>
      <c r="BT12" s="104"/>
      <c r="BU12" s="104"/>
      <c r="BW12" s="100">
        <v>2028</v>
      </c>
      <c r="BX12" s="110"/>
      <c r="BY12" s="110"/>
      <c r="BZ12" s="110"/>
      <c r="CA12" s="110"/>
      <c r="CB12" s="110"/>
      <c r="CC12" s="111"/>
      <c r="CD12" s="339"/>
      <c r="CE12" s="339"/>
      <c r="CF12" s="339"/>
      <c r="CG12" s="339"/>
      <c r="CH12" s="112"/>
      <c r="CI12" s="112"/>
      <c r="CJ12" s="112"/>
      <c r="CK12" s="112"/>
      <c r="CL12" s="112"/>
    </row>
    <row r="13" spans="1:90" s="37" customFormat="1" ht="13.5" hidden="1" customHeight="1" x14ac:dyDescent="0.6">
      <c r="A13" s="1"/>
      <c r="B13" s="235">
        <v>2027</v>
      </c>
      <c r="C13" s="236"/>
      <c r="D13" s="237"/>
      <c r="E13" s="237"/>
      <c r="F13" s="237"/>
      <c r="G13" s="237"/>
      <c r="H13" s="238"/>
      <c r="I13" s="239"/>
      <c r="K13" s="235">
        <v>2027</v>
      </c>
      <c r="L13" s="245"/>
      <c r="M13" s="246"/>
      <c r="N13" s="246"/>
      <c r="O13" s="246"/>
      <c r="P13" s="246"/>
      <c r="Q13" s="246"/>
      <c r="R13" s="247"/>
      <c r="T13" s="235">
        <v>2027</v>
      </c>
      <c r="U13" s="248"/>
      <c r="V13" s="249"/>
      <c r="W13" s="250"/>
      <c r="Y13" s="235">
        <v>2027</v>
      </c>
      <c r="Z13" s="236"/>
      <c r="AA13" s="236"/>
      <c r="AB13" s="236"/>
      <c r="AC13" s="236"/>
      <c r="AD13" s="236"/>
      <c r="AE13" s="237"/>
      <c r="AF13" s="237"/>
      <c r="AG13" s="237"/>
      <c r="AH13" s="237"/>
      <c r="AI13" s="237"/>
      <c r="AJ13" s="237"/>
      <c r="AK13" s="237"/>
      <c r="AL13" s="237"/>
      <c r="AM13" s="237"/>
      <c r="AN13" s="237"/>
      <c r="AO13" s="237"/>
      <c r="AP13" s="237"/>
      <c r="AQ13" s="237"/>
      <c r="AR13" s="237"/>
      <c r="AS13" s="237"/>
      <c r="AT13" s="237"/>
      <c r="AU13" s="238"/>
      <c r="AV13" s="238"/>
      <c r="AW13" s="238"/>
      <c r="AX13" s="238"/>
      <c r="AY13" s="238"/>
      <c r="AZ13" s="238"/>
      <c r="BA13" s="238"/>
      <c r="BB13" s="238"/>
      <c r="BC13" s="238"/>
      <c r="BD13" s="239"/>
      <c r="BE13" s="239"/>
      <c r="BF13" s="239"/>
      <c r="BG13" s="239"/>
      <c r="BH13" s="239"/>
      <c r="BJ13" s="235">
        <v>2027</v>
      </c>
      <c r="BK13" s="245"/>
      <c r="BL13" s="246"/>
      <c r="BM13" s="246"/>
      <c r="BN13" s="246"/>
      <c r="BO13" s="246"/>
      <c r="BP13" s="246"/>
      <c r="BQ13" s="239"/>
      <c r="BR13" s="247"/>
      <c r="BS13" s="239"/>
      <c r="BT13" s="239"/>
      <c r="BU13" s="239"/>
      <c r="BW13" s="235">
        <v>2027</v>
      </c>
      <c r="BX13" s="248"/>
      <c r="BY13" s="248"/>
      <c r="BZ13" s="248"/>
      <c r="CA13" s="248"/>
      <c r="CB13" s="248"/>
      <c r="CC13" s="249"/>
      <c r="CD13" s="340"/>
      <c r="CE13" s="340"/>
      <c r="CF13" s="340"/>
      <c r="CG13" s="340"/>
      <c r="CH13" s="250"/>
      <c r="CI13" s="250"/>
      <c r="CJ13" s="250"/>
      <c r="CK13" s="250"/>
      <c r="CL13" s="250"/>
    </row>
    <row r="14" spans="1:90" s="37" customFormat="1" ht="13.5" hidden="1" customHeight="1" x14ac:dyDescent="0.6">
      <c r="A14" s="1"/>
      <c r="B14" s="240">
        <v>2026</v>
      </c>
      <c r="C14" s="241"/>
      <c r="D14" s="242"/>
      <c r="E14" s="242"/>
      <c r="F14" s="242"/>
      <c r="G14" s="242"/>
      <c r="H14" s="243"/>
      <c r="I14" s="244"/>
      <c r="K14" s="240">
        <v>2026</v>
      </c>
      <c r="L14" s="106"/>
      <c r="M14" s="107"/>
      <c r="N14" s="107"/>
      <c r="O14" s="107"/>
      <c r="P14" s="107"/>
      <c r="Q14" s="107"/>
      <c r="R14" s="108"/>
      <c r="T14" s="240">
        <v>2026</v>
      </c>
      <c r="U14" s="251"/>
      <c r="V14" s="252"/>
      <c r="W14" s="253"/>
      <c r="Y14" s="240">
        <v>2026</v>
      </c>
      <c r="Z14" s="241"/>
      <c r="AA14" s="241"/>
      <c r="AB14" s="241"/>
      <c r="AC14" s="241"/>
      <c r="AD14" s="241"/>
      <c r="AE14" s="242"/>
      <c r="AF14" s="242"/>
      <c r="AG14" s="242"/>
      <c r="AH14" s="242"/>
      <c r="AI14" s="242"/>
      <c r="AJ14" s="242"/>
      <c r="AK14" s="242"/>
      <c r="AL14" s="242"/>
      <c r="AM14" s="242"/>
      <c r="AN14" s="242"/>
      <c r="AO14" s="242"/>
      <c r="AP14" s="242"/>
      <c r="AQ14" s="242"/>
      <c r="AR14" s="242"/>
      <c r="AS14" s="242"/>
      <c r="AT14" s="242"/>
      <c r="AU14" s="243"/>
      <c r="AV14" s="243"/>
      <c r="AW14" s="243"/>
      <c r="AX14" s="243"/>
      <c r="AY14" s="243"/>
      <c r="AZ14" s="243"/>
      <c r="BA14" s="243"/>
      <c r="BB14" s="243"/>
      <c r="BC14" s="243"/>
      <c r="BD14" s="244"/>
      <c r="BE14" s="244"/>
      <c r="BF14" s="244"/>
      <c r="BG14" s="244"/>
      <c r="BH14" s="244"/>
      <c r="BJ14" s="240">
        <v>2026</v>
      </c>
      <c r="BK14" s="106"/>
      <c r="BL14" s="107"/>
      <c r="BM14" s="107"/>
      <c r="BN14" s="107"/>
      <c r="BO14" s="107"/>
      <c r="BP14" s="107"/>
      <c r="BQ14" s="244"/>
      <c r="BR14" s="108"/>
      <c r="BS14" s="244"/>
      <c r="BT14" s="244"/>
      <c r="BU14" s="244"/>
      <c r="BW14" s="240">
        <v>2026</v>
      </c>
      <c r="BX14" s="251"/>
      <c r="BY14" s="251"/>
      <c r="BZ14" s="251"/>
      <c r="CA14" s="251"/>
      <c r="CB14" s="251"/>
      <c r="CC14" s="252"/>
      <c r="CD14" s="341"/>
      <c r="CE14" s="341"/>
      <c r="CF14" s="341"/>
      <c r="CG14" s="341"/>
      <c r="CH14" s="253"/>
      <c r="CI14" s="253"/>
      <c r="CJ14" s="253"/>
      <c r="CK14" s="253"/>
      <c r="CL14" s="253"/>
    </row>
    <row r="15" spans="1:90" s="37" customFormat="1" ht="13.5" hidden="1" customHeight="1" x14ac:dyDescent="0.6">
      <c r="A15" s="1"/>
      <c r="B15" s="100">
        <v>2025</v>
      </c>
      <c r="C15" s="101"/>
      <c r="D15" s="102"/>
      <c r="E15" s="102"/>
      <c r="F15" s="102"/>
      <c r="G15" s="102"/>
      <c r="H15" s="103"/>
      <c r="I15" s="104"/>
      <c r="K15" s="100">
        <v>2025</v>
      </c>
      <c r="L15" s="106"/>
      <c r="M15" s="107"/>
      <c r="N15" s="107"/>
      <c r="O15" s="107"/>
      <c r="P15" s="107"/>
      <c r="Q15" s="107"/>
      <c r="R15" s="108"/>
      <c r="T15" s="100">
        <v>2025</v>
      </c>
      <c r="U15" s="110"/>
      <c r="V15" s="111"/>
      <c r="W15" s="112"/>
      <c r="Y15" s="100">
        <v>2025</v>
      </c>
      <c r="Z15" s="101"/>
      <c r="AA15" s="101"/>
      <c r="AB15" s="101"/>
      <c r="AC15" s="101"/>
      <c r="AD15" s="101"/>
      <c r="AE15" s="102"/>
      <c r="AF15" s="102"/>
      <c r="AG15" s="102"/>
      <c r="AH15" s="102"/>
      <c r="AI15" s="102"/>
      <c r="AJ15" s="102"/>
      <c r="AK15" s="102"/>
      <c r="AL15" s="102"/>
      <c r="AM15" s="102"/>
      <c r="AN15" s="102"/>
      <c r="AO15" s="102"/>
      <c r="AP15" s="102"/>
      <c r="AQ15" s="102"/>
      <c r="AR15" s="102"/>
      <c r="AS15" s="102"/>
      <c r="AT15" s="102"/>
      <c r="AU15" s="103"/>
      <c r="AV15" s="103"/>
      <c r="AW15" s="103"/>
      <c r="AX15" s="103"/>
      <c r="AY15" s="103"/>
      <c r="AZ15" s="103"/>
      <c r="BA15" s="103"/>
      <c r="BB15" s="103"/>
      <c r="BC15" s="103"/>
      <c r="BD15" s="104"/>
      <c r="BE15" s="104"/>
      <c r="BF15" s="104"/>
      <c r="BG15" s="104"/>
      <c r="BH15" s="104"/>
      <c r="BJ15" s="100">
        <v>2025</v>
      </c>
      <c r="BK15" s="106"/>
      <c r="BL15" s="107"/>
      <c r="BM15" s="107"/>
      <c r="BN15" s="107"/>
      <c r="BO15" s="107"/>
      <c r="BP15" s="107"/>
      <c r="BQ15" s="104"/>
      <c r="BR15" s="108"/>
      <c r="BS15" s="104"/>
      <c r="BT15" s="104"/>
      <c r="BU15" s="104"/>
      <c r="BW15" s="100">
        <v>2025</v>
      </c>
      <c r="BX15" s="110"/>
      <c r="BY15" s="110"/>
      <c r="BZ15" s="110"/>
      <c r="CA15" s="110"/>
      <c r="CB15" s="110"/>
      <c r="CC15" s="111"/>
      <c r="CD15" s="339"/>
      <c r="CE15" s="339"/>
      <c r="CF15" s="339"/>
      <c r="CG15" s="339"/>
      <c r="CH15" s="112"/>
      <c r="CI15" s="112"/>
      <c r="CJ15" s="112"/>
      <c r="CK15" s="112"/>
      <c r="CL15" s="112"/>
    </row>
    <row r="16" spans="1:90" s="37" customFormat="1" ht="13.5" hidden="1" customHeight="1" x14ac:dyDescent="0.6">
      <c r="A16" s="1"/>
      <c r="B16" s="100">
        <v>2024</v>
      </c>
      <c r="C16" s="101"/>
      <c r="D16" s="102"/>
      <c r="E16" s="102"/>
      <c r="F16" s="102"/>
      <c r="G16" s="102"/>
      <c r="H16" s="103"/>
      <c r="I16" s="104"/>
      <c r="K16" s="100">
        <v>2024</v>
      </c>
      <c r="L16" s="106"/>
      <c r="M16" s="107"/>
      <c r="N16" s="107"/>
      <c r="O16" s="107"/>
      <c r="P16" s="107"/>
      <c r="Q16" s="107"/>
      <c r="R16" s="108"/>
      <c r="T16" s="100">
        <v>2024</v>
      </c>
      <c r="U16" s="110"/>
      <c r="V16" s="111"/>
      <c r="W16" s="112"/>
      <c r="Y16" s="100">
        <v>2024</v>
      </c>
      <c r="Z16" s="333"/>
      <c r="AA16" s="101"/>
      <c r="AB16" s="352"/>
      <c r="AC16" s="352"/>
      <c r="AD16" s="351"/>
      <c r="AE16" s="333"/>
      <c r="AF16" s="102"/>
      <c r="AG16" s="352"/>
      <c r="AH16" s="352"/>
      <c r="AI16" s="351"/>
      <c r="AJ16" s="102"/>
      <c r="AK16" s="102"/>
      <c r="AL16" s="102"/>
      <c r="AM16" s="102"/>
      <c r="AN16" s="102"/>
      <c r="AO16" s="102"/>
      <c r="AP16" s="102"/>
      <c r="AQ16" s="102"/>
      <c r="AR16" s="102"/>
      <c r="AS16" s="102"/>
      <c r="AT16" s="102"/>
      <c r="AU16" s="103"/>
      <c r="AV16" s="103"/>
      <c r="AW16" s="103"/>
      <c r="AX16" s="103"/>
      <c r="AY16" s="103"/>
      <c r="AZ16" s="103"/>
      <c r="BA16" s="103"/>
      <c r="BB16" s="103"/>
      <c r="BC16" s="103"/>
      <c r="BD16" s="104"/>
      <c r="BE16" s="104"/>
      <c r="BF16" s="104"/>
      <c r="BG16" s="104"/>
      <c r="BH16" s="104"/>
      <c r="BJ16" s="100">
        <v>2024</v>
      </c>
      <c r="BK16" s="106"/>
      <c r="BL16" s="107"/>
      <c r="BM16" s="107"/>
      <c r="BN16" s="107"/>
      <c r="BO16" s="107"/>
      <c r="BP16" s="107"/>
      <c r="BQ16" s="104"/>
      <c r="BR16" s="108"/>
      <c r="BS16" s="104"/>
      <c r="BT16" s="104"/>
      <c r="BU16" s="104"/>
      <c r="BW16" s="100">
        <v>2024</v>
      </c>
      <c r="BX16" s="333"/>
      <c r="BY16" s="347"/>
      <c r="BZ16" s="352"/>
      <c r="CA16" s="352"/>
      <c r="CB16" s="351"/>
      <c r="CC16" s="333"/>
      <c r="CD16" s="111"/>
      <c r="CE16" s="352"/>
      <c r="CF16" s="352"/>
      <c r="CG16" s="351"/>
      <c r="CH16" s="333"/>
      <c r="CI16" s="111"/>
      <c r="CJ16" s="352"/>
      <c r="CK16" s="352"/>
      <c r="CL16" s="351"/>
    </row>
    <row r="17" spans="1:90" s="37" customFormat="1" ht="13.5" customHeight="1" x14ac:dyDescent="0.6">
      <c r="A17" s="1"/>
      <c r="B17" s="100">
        <v>2023</v>
      </c>
      <c r="C17" s="101">
        <v>127</v>
      </c>
      <c r="D17" s="102">
        <v>126</v>
      </c>
      <c r="E17" s="102">
        <v>121.4</v>
      </c>
      <c r="F17" s="102">
        <v>136.6</v>
      </c>
      <c r="G17" s="102">
        <v>130.4</v>
      </c>
      <c r="H17" s="103">
        <v>165</v>
      </c>
      <c r="I17" s="104">
        <v>133.30000000000001</v>
      </c>
      <c r="K17" s="100">
        <v>2023</v>
      </c>
      <c r="L17" s="106"/>
      <c r="M17" s="107"/>
      <c r="N17" s="107"/>
      <c r="O17" s="107"/>
      <c r="P17" s="107"/>
      <c r="Q17" s="107"/>
      <c r="R17" s="108">
        <v>130.1</v>
      </c>
      <c r="T17" s="100">
        <v>2023</v>
      </c>
      <c r="U17" s="110">
        <v>127</v>
      </c>
      <c r="V17" s="111">
        <v>126</v>
      </c>
      <c r="W17" s="112">
        <v>44.616999999999997</v>
      </c>
      <c r="Y17" s="100">
        <v>2023</v>
      </c>
      <c r="Z17" s="333">
        <f>C17</f>
        <v>127</v>
      </c>
      <c r="AA17" s="101">
        <v>162.69999999999999</v>
      </c>
      <c r="AB17" s="352">
        <f>(Z17/Z18)-1</f>
        <v>8.361774744027306E-2</v>
      </c>
      <c r="AC17" s="352">
        <f>(AA17/AA18)-1</f>
        <v>8.0345285524568322E-2</v>
      </c>
      <c r="AD17" s="351">
        <f>AB17-AC17</f>
        <v>3.2724619157047385E-3</v>
      </c>
      <c r="AE17" s="333">
        <f>D17</f>
        <v>126</v>
      </c>
      <c r="AF17" s="102">
        <v>159.6</v>
      </c>
      <c r="AG17" s="352">
        <f>(AE17/AE18)-1</f>
        <v>9.565217391304337E-2</v>
      </c>
      <c r="AH17" s="352">
        <f>(AF17/AF18)-1</f>
        <v>9.6907216494845239E-2</v>
      </c>
      <c r="AI17" s="351">
        <f>AG17-AH17</f>
        <v>-1.2550425818018685E-3</v>
      </c>
      <c r="AJ17" s="333">
        <f>E17</f>
        <v>121.4</v>
      </c>
      <c r="AK17" s="102">
        <v>130</v>
      </c>
      <c r="AL17" s="352">
        <f>(AJ17/AJ18)-1</f>
        <v>-7.3589533932950646E-3</v>
      </c>
      <c r="AM17" s="352">
        <f>(AK17/AK18)-1</f>
        <v>-9.1463414634145312E-3</v>
      </c>
      <c r="AN17" s="351">
        <f>AL17-AM17</f>
        <v>1.7873880701194667E-3</v>
      </c>
      <c r="AO17" s="333">
        <f>F17</f>
        <v>136.6</v>
      </c>
      <c r="AP17" s="102">
        <v>156.30000000000001</v>
      </c>
      <c r="AQ17" s="352">
        <f>(AO17/AO18)-1</f>
        <v>6.969459671104139E-2</v>
      </c>
      <c r="AR17" s="352">
        <f>(AP17/AP18)-1</f>
        <v>6.3989108236895964E-2</v>
      </c>
      <c r="AS17" s="351">
        <f>AQ17-AR17</f>
        <v>5.7054884741454259E-3</v>
      </c>
      <c r="AT17" s="333">
        <f>G17</f>
        <v>130.4</v>
      </c>
      <c r="AU17" s="103">
        <v>148.9</v>
      </c>
      <c r="AV17" s="352">
        <f>(AT17/AT18)-1</f>
        <v>1.1636927851047307E-2</v>
      </c>
      <c r="AW17" s="352">
        <f>(AU17/AU18)-1</f>
        <v>-2.103879026955946E-2</v>
      </c>
      <c r="AX17" s="351">
        <f>AV17-AW17</f>
        <v>3.2675718120606767E-2</v>
      </c>
      <c r="AY17" s="333">
        <f>H17</f>
        <v>165</v>
      </c>
      <c r="AZ17" s="103">
        <v>165</v>
      </c>
      <c r="BA17" s="352">
        <f>(AY17/AY18)-1</f>
        <v>3.0395136778116338E-3</v>
      </c>
      <c r="BB17" s="352">
        <f>(AZ17/AZ18)-1</f>
        <v>3.0395136778116338E-3</v>
      </c>
      <c r="BC17" s="351">
        <f>BA17-BB17</f>
        <v>0</v>
      </c>
      <c r="BD17" s="333">
        <f>I17</f>
        <v>133.30000000000001</v>
      </c>
      <c r="BE17" s="102">
        <v>165</v>
      </c>
      <c r="BF17" s="352">
        <f>(BD17/BD18)-1</f>
        <v>4.1406250000000089E-2</v>
      </c>
      <c r="BG17" s="352">
        <f>(BE17/BE18)-1</f>
        <v>3.0395136778116338E-3</v>
      </c>
      <c r="BH17" s="351">
        <f>BF17-BG17</f>
        <v>3.8366736322188455E-2</v>
      </c>
      <c r="BJ17" s="100">
        <v>2023</v>
      </c>
      <c r="BK17" s="106"/>
      <c r="BL17" s="107"/>
      <c r="BM17" s="107"/>
      <c r="BN17" s="107"/>
      <c r="BO17" s="107"/>
      <c r="BP17" s="107"/>
      <c r="BQ17" s="333">
        <f>R17</f>
        <v>130.1</v>
      </c>
      <c r="BR17" s="102">
        <v>148.80000000000001</v>
      </c>
      <c r="BS17" s="352">
        <f>(BQ17/BQ18)-1</f>
        <v>2.3112480739597707E-3</v>
      </c>
      <c r="BT17" s="352">
        <f>(BR17/BR18)-1</f>
        <v>-2.3622047244094446E-2</v>
      </c>
      <c r="BU17" s="351">
        <f>BS17-BT17</f>
        <v>2.5933295318054217E-2</v>
      </c>
      <c r="BW17" s="100">
        <v>2023</v>
      </c>
      <c r="BX17" s="333">
        <f t="shared" ref="BX17:BX48" si="0">U17</f>
        <v>127</v>
      </c>
      <c r="BY17" s="347">
        <v>162.69999999999999</v>
      </c>
      <c r="BZ17" s="352">
        <f>(BX17/BX18)-1</f>
        <v>8.361774744027306E-2</v>
      </c>
      <c r="CA17" s="352">
        <f>(BY17/BY18)-1</f>
        <v>8.0345285524568322E-2</v>
      </c>
      <c r="CB17" s="351">
        <f>BZ17-CA17</f>
        <v>3.2724619157047385E-3</v>
      </c>
      <c r="CC17" s="333">
        <f t="shared" ref="CC17:CC48" si="1">V17</f>
        <v>126</v>
      </c>
      <c r="CD17" s="111">
        <v>159.6</v>
      </c>
      <c r="CE17" s="352">
        <f>(CC17/CC18)-1</f>
        <v>9.565217391304337E-2</v>
      </c>
      <c r="CF17" s="352">
        <f>(CD17/CD18)-1</f>
        <v>9.6907216494845239E-2</v>
      </c>
      <c r="CG17" s="351">
        <f>CE17-CF17</f>
        <v>-1.2550425818018685E-3</v>
      </c>
      <c r="CH17" s="333">
        <f t="shared" ref="CH17:CH48" si="2">W17</f>
        <v>44.616999999999997</v>
      </c>
      <c r="CI17" s="111">
        <v>44.598999999999997</v>
      </c>
      <c r="CJ17" s="352">
        <f>(CH17/CH18)-1</f>
        <v>8.3804989433283739E-2</v>
      </c>
      <c r="CK17" s="352">
        <f>(CI17/CI18)-1</f>
        <v>8.4579655164027878E-2</v>
      </c>
      <c r="CL17" s="351">
        <f>CJ17-CK17</f>
        <v>-7.7466573074413958E-4</v>
      </c>
    </row>
    <row r="18" spans="1:90" s="37" customFormat="1" x14ac:dyDescent="0.6">
      <c r="A18" s="1"/>
      <c r="B18" s="100">
        <v>2022</v>
      </c>
      <c r="C18" s="101">
        <v>117.2</v>
      </c>
      <c r="D18" s="102">
        <v>115</v>
      </c>
      <c r="E18" s="102">
        <v>122.3</v>
      </c>
      <c r="F18" s="102">
        <v>127.7</v>
      </c>
      <c r="G18" s="102">
        <v>128.9</v>
      </c>
      <c r="H18" s="103">
        <v>164.5</v>
      </c>
      <c r="I18" s="104">
        <v>128</v>
      </c>
      <c r="K18" s="100">
        <v>2022</v>
      </c>
      <c r="L18" s="106"/>
      <c r="M18" s="107"/>
      <c r="N18" s="107"/>
      <c r="O18" s="107"/>
      <c r="P18" s="107"/>
      <c r="Q18" s="107"/>
      <c r="R18" s="108">
        <v>129.80000000000001</v>
      </c>
      <c r="T18" s="100">
        <v>2022</v>
      </c>
      <c r="U18" s="110">
        <v>117.2</v>
      </c>
      <c r="V18" s="111">
        <v>115</v>
      </c>
      <c r="W18" s="112">
        <v>41.167000000000002</v>
      </c>
      <c r="Y18" s="100">
        <v>2022</v>
      </c>
      <c r="Z18" s="333">
        <f t="shared" ref="Z18:Z72" si="3">C18</f>
        <v>117.2</v>
      </c>
      <c r="AA18" s="101">
        <v>150.6</v>
      </c>
      <c r="AB18" s="352">
        <f t="shared" ref="AB18:AB71" si="4">(Z18/Z19)-1</f>
        <v>0.17199999999999993</v>
      </c>
      <c r="AC18" s="352">
        <f t="shared" ref="AC18:AC71" si="5">(AA18/AA19)-1</f>
        <v>0.17564402810304447</v>
      </c>
      <c r="AD18" s="351">
        <f t="shared" ref="AD18:AD71" si="6">AB18-AC18</f>
        <v>-3.6440281030445387E-3</v>
      </c>
      <c r="AE18" s="333">
        <f t="shared" ref="AE18:AE72" si="7">D18</f>
        <v>115</v>
      </c>
      <c r="AF18" s="102">
        <v>145.5</v>
      </c>
      <c r="AG18" s="352">
        <f>(AE18/AE19)-1</f>
        <v>0.14999999999999991</v>
      </c>
      <c r="AH18" s="352">
        <f t="shared" ref="AH18:AH71" si="8">(AF18/AF19)-1</f>
        <v>0.15201900237529697</v>
      </c>
      <c r="AI18" s="351">
        <f t="shared" ref="AI18:AI71" si="9">AG18-AH18</f>
        <v>-2.0190023752970632E-3</v>
      </c>
      <c r="AJ18" s="333">
        <f t="shared" ref="AJ18:AJ45" si="10">E18</f>
        <v>122.3</v>
      </c>
      <c r="AK18" s="102">
        <v>131.19999999999999</v>
      </c>
      <c r="AL18" s="352">
        <f t="shared" ref="AL18:AL44" si="11">(AJ18/AJ19)-1</f>
        <v>0.22299999999999986</v>
      </c>
      <c r="AM18" s="352">
        <f t="shared" ref="AM18:AM44" si="12">(AK18/AK19)-1</f>
        <v>0.23076923076923084</v>
      </c>
      <c r="AN18" s="351">
        <f t="shared" ref="AN18:AN44" si="13">AL18-AM18</f>
        <v>-7.7692307692309726E-3</v>
      </c>
      <c r="AO18" s="333">
        <f t="shared" ref="AO18:AO64" si="14">F18</f>
        <v>127.7</v>
      </c>
      <c r="AP18" s="102">
        <v>146.9</v>
      </c>
      <c r="AQ18" s="352">
        <f t="shared" ref="AQ18:AQ63" si="15">(AO18/AO19)-1</f>
        <v>0.27700000000000014</v>
      </c>
      <c r="AR18" s="352">
        <f t="shared" ref="AR18:AR63" si="16">(AP18/AP19)-1</f>
        <v>0.26856649395509513</v>
      </c>
      <c r="AS18" s="351">
        <f t="shared" ref="AS18:AS63" si="17">AQ18-AR18</f>
        <v>8.4335060449050037E-3</v>
      </c>
      <c r="AT18" s="333">
        <f t="shared" ref="AT18:AT64" si="18">G18</f>
        <v>128.9</v>
      </c>
      <c r="AU18" s="103">
        <v>152.1</v>
      </c>
      <c r="AV18" s="352">
        <f t="shared" ref="AV18:AV63" si="19">(AT18/AT19)-1</f>
        <v>0.28900000000000015</v>
      </c>
      <c r="AW18" s="352">
        <f t="shared" ref="AW18:AW63" si="20">(AU18/AU19)-1</f>
        <v>0.32722513089005245</v>
      </c>
      <c r="AX18" s="351">
        <f t="shared" ref="AX18:AX63" si="21">AV18-AW18</f>
        <v>-3.8225130890052306E-2</v>
      </c>
      <c r="AY18" s="333">
        <f t="shared" ref="AY18:AY40" si="22">H18</f>
        <v>164.5</v>
      </c>
      <c r="AZ18" s="103">
        <v>164.5</v>
      </c>
      <c r="BA18" s="352">
        <f t="shared" ref="BA18:BA39" si="23">(AY18/AY19)-1</f>
        <v>0.32234726688102877</v>
      </c>
      <c r="BB18" s="352">
        <f t="shared" ref="BB18:BB39" si="24">(AZ18/AZ19)-1</f>
        <v>0.32234726688102877</v>
      </c>
      <c r="BC18" s="351">
        <f t="shared" ref="BC18:BC39" si="25">BA18-BB18</f>
        <v>0</v>
      </c>
      <c r="BD18" s="333">
        <f t="shared" ref="BD18:BD40" si="26">I18</f>
        <v>128</v>
      </c>
      <c r="BE18" s="102">
        <v>164.5</v>
      </c>
      <c r="BF18" s="352">
        <f t="shared" ref="BF18:BF39" si="27">(BD18/BD19)-1</f>
        <v>0.28000000000000003</v>
      </c>
      <c r="BG18" s="352">
        <f t="shared" ref="BG18:BG39" si="28">(BE18/BE19)-1</f>
        <v>0.32234726688102877</v>
      </c>
      <c r="BH18" s="351">
        <f t="shared" ref="BH18:BH39" si="29">BF18-BG18</f>
        <v>-4.2347266881028744E-2</v>
      </c>
      <c r="BJ18" s="100">
        <v>2022</v>
      </c>
      <c r="BK18" s="106"/>
      <c r="BL18" s="107"/>
      <c r="BM18" s="107"/>
      <c r="BN18" s="107"/>
      <c r="BO18" s="107"/>
      <c r="BP18" s="107"/>
      <c r="BQ18" s="333">
        <f t="shared" ref="BQ18:BQ81" si="30">R18</f>
        <v>129.80000000000001</v>
      </c>
      <c r="BR18" s="102">
        <v>152.4</v>
      </c>
      <c r="BS18" s="352">
        <f t="shared" ref="BS18:BS39" si="31">(BQ18/BQ19)-1</f>
        <v>0.29800000000000004</v>
      </c>
      <c r="BT18" s="352">
        <f t="shared" ref="BT18:BT39" si="32">(BR18/BR19)-1</f>
        <v>0.32868352223190933</v>
      </c>
      <c r="BU18" s="351">
        <f t="shared" ref="BU18:BU39" si="33">BS18-BT18</f>
        <v>-3.0683522231909288E-2</v>
      </c>
      <c r="BW18" s="100">
        <v>2022</v>
      </c>
      <c r="BX18" s="333">
        <f t="shared" si="0"/>
        <v>117.2</v>
      </c>
      <c r="BY18" s="347">
        <v>150.6</v>
      </c>
      <c r="BZ18" s="352">
        <f t="shared" ref="BZ18:BZ81" si="34">(BX18/BX19)-1</f>
        <v>0.17199999999999993</v>
      </c>
      <c r="CA18" s="352">
        <f t="shared" ref="CA18:CA81" si="35">(BY18/BY19)-1</f>
        <v>0.17564402810304447</v>
      </c>
      <c r="CB18" s="351">
        <f t="shared" ref="CB18:CB81" si="36">BZ18-CA18</f>
        <v>-3.6440281030445387E-3</v>
      </c>
      <c r="CC18" s="333">
        <f t="shared" si="1"/>
        <v>115</v>
      </c>
      <c r="CD18" s="111">
        <v>145.5</v>
      </c>
      <c r="CE18" s="352">
        <f t="shared" ref="CE18:CE81" si="37">(CC18/CC19)-1</f>
        <v>0.14999999999999991</v>
      </c>
      <c r="CF18" s="352">
        <f t="shared" ref="CF18:CF81" si="38">(CD18/CD19)-1</f>
        <v>0.15201900237529697</v>
      </c>
      <c r="CG18" s="351">
        <f t="shared" ref="CG18:CG81" si="39">CE18-CF18</f>
        <v>-2.0190023752970632E-3</v>
      </c>
      <c r="CH18" s="333">
        <f t="shared" si="2"/>
        <v>41.167000000000002</v>
      </c>
      <c r="CI18" s="111">
        <v>41.121000000000002</v>
      </c>
      <c r="CJ18" s="352">
        <f t="shared" ref="CJ18:CJ81" si="40">(CH18/CH19)-1</f>
        <v>0.16323820288217017</v>
      </c>
      <c r="CK18" s="352">
        <f t="shared" ref="CK18:CK81" si="41">(CI18/CI19)-1</f>
        <v>0.16361526924927139</v>
      </c>
      <c r="CL18" s="351">
        <f t="shared" ref="CL18:CL81" si="42">CJ18-CK18</f>
        <v>-3.7706636710121977E-4</v>
      </c>
    </row>
    <row r="19" spans="1:90" s="37" customFormat="1" x14ac:dyDescent="0.6">
      <c r="A19" s="1"/>
      <c r="B19" s="100">
        <v>2021</v>
      </c>
      <c r="C19" s="364">
        <v>100</v>
      </c>
      <c r="D19" s="365">
        <v>100</v>
      </c>
      <c r="E19" s="365">
        <v>100</v>
      </c>
      <c r="F19" s="365">
        <v>100</v>
      </c>
      <c r="G19" s="365">
        <v>100</v>
      </c>
      <c r="H19" s="103">
        <v>124.4</v>
      </c>
      <c r="I19" s="368">
        <v>100</v>
      </c>
      <c r="K19" s="105">
        <f>$B$19</f>
        <v>2021</v>
      </c>
      <c r="L19" s="106"/>
      <c r="M19" s="107"/>
      <c r="N19" s="107"/>
      <c r="O19" s="107"/>
      <c r="P19" s="107"/>
      <c r="Q19" s="107"/>
      <c r="R19" s="370">
        <v>100</v>
      </c>
      <c r="T19" s="109">
        <f>$B$19</f>
        <v>2021</v>
      </c>
      <c r="U19" s="366">
        <v>100</v>
      </c>
      <c r="V19" s="367">
        <v>100</v>
      </c>
      <c r="W19" s="112">
        <v>35.39</v>
      </c>
      <c r="Y19" s="100">
        <v>2021</v>
      </c>
      <c r="Z19" s="361">
        <f t="shared" si="3"/>
        <v>100</v>
      </c>
      <c r="AA19" s="101">
        <v>128.1</v>
      </c>
      <c r="AB19" s="352">
        <f t="shared" si="4"/>
        <v>8.2251082251082241E-2</v>
      </c>
      <c r="AC19" s="352">
        <f t="shared" si="5"/>
        <v>8.1925675675675658E-2</v>
      </c>
      <c r="AD19" s="351">
        <f t="shared" si="6"/>
        <v>3.254065754065838E-4</v>
      </c>
      <c r="AE19" s="371">
        <f t="shared" si="7"/>
        <v>100</v>
      </c>
      <c r="AF19" s="102">
        <v>126.3</v>
      </c>
      <c r="AG19" s="352">
        <f t="shared" ref="AG19:AG71" si="43">(AE19/AE20)-1</f>
        <v>4.8218029350104663E-2</v>
      </c>
      <c r="AH19" s="352">
        <f t="shared" si="8"/>
        <v>4.9003322259136173E-2</v>
      </c>
      <c r="AI19" s="351">
        <f t="shared" si="9"/>
        <v>-7.8529290903150972E-4</v>
      </c>
      <c r="AJ19" s="371">
        <f t="shared" si="10"/>
        <v>100</v>
      </c>
      <c r="AK19" s="102">
        <v>106.6</v>
      </c>
      <c r="AL19" s="352">
        <f t="shared" si="11"/>
        <v>7.296137339055786E-2</v>
      </c>
      <c r="AM19" s="352">
        <f t="shared" si="12"/>
        <v>7.4596774193548265E-2</v>
      </c>
      <c r="AN19" s="351">
        <f t="shared" si="13"/>
        <v>-1.6354008029904055E-3</v>
      </c>
      <c r="AO19" s="361">
        <f t="shared" si="14"/>
        <v>100</v>
      </c>
      <c r="AP19" s="102">
        <v>115.8</v>
      </c>
      <c r="AQ19" s="352">
        <f t="shared" si="15"/>
        <v>5.0420168067226934E-2</v>
      </c>
      <c r="AR19" s="352">
        <f t="shared" si="16"/>
        <v>5.368516833484982E-2</v>
      </c>
      <c r="AS19" s="351">
        <f t="shared" si="17"/>
        <v>-3.2650002676228862E-3</v>
      </c>
      <c r="AT19" s="361">
        <f t="shared" si="18"/>
        <v>100</v>
      </c>
      <c r="AU19" s="103">
        <v>114.6</v>
      </c>
      <c r="AV19" s="352">
        <f t="shared" si="19"/>
        <v>8.5776330076004381E-2</v>
      </c>
      <c r="AW19" s="352">
        <f t="shared" si="20"/>
        <v>9.9808061420345373E-2</v>
      </c>
      <c r="AX19" s="351">
        <f t="shared" si="21"/>
        <v>-1.4031731344340992E-2</v>
      </c>
      <c r="AY19" s="333">
        <f t="shared" si="22"/>
        <v>124.4</v>
      </c>
      <c r="AZ19" s="103">
        <v>124.4</v>
      </c>
      <c r="BA19" s="352">
        <f t="shared" si="23"/>
        <v>0.15828677839851024</v>
      </c>
      <c r="BB19" s="352">
        <f t="shared" si="24"/>
        <v>0.15828677839851024</v>
      </c>
      <c r="BC19" s="351">
        <f t="shared" si="25"/>
        <v>0</v>
      </c>
      <c r="BD19" s="371">
        <f t="shared" si="26"/>
        <v>100</v>
      </c>
      <c r="BE19" s="102">
        <v>124.4</v>
      </c>
      <c r="BF19" s="352">
        <f t="shared" si="27"/>
        <v>0.10132158590308382</v>
      </c>
      <c r="BG19" s="352">
        <f t="shared" si="28"/>
        <v>0.15828677839851024</v>
      </c>
      <c r="BH19" s="351">
        <f t="shared" si="29"/>
        <v>-5.696519249542642E-2</v>
      </c>
      <c r="BJ19" s="105">
        <f>$B$19</f>
        <v>2021</v>
      </c>
      <c r="BK19" s="106"/>
      <c r="BL19" s="107"/>
      <c r="BM19" s="107"/>
      <c r="BN19" s="107"/>
      <c r="BO19" s="107"/>
      <c r="BP19" s="107"/>
      <c r="BQ19" s="371">
        <f t="shared" si="30"/>
        <v>100</v>
      </c>
      <c r="BR19" s="102">
        <v>114.7</v>
      </c>
      <c r="BS19" s="352">
        <f t="shared" si="31"/>
        <v>9.6491228070175294E-2</v>
      </c>
      <c r="BT19" s="352">
        <f t="shared" si="32"/>
        <v>0.10500963391136797</v>
      </c>
      <c r="BU19" s="351">
        <f t="shared" si="33"/>
        <v>-8.5184058411926777E-3</v>
      </c>
      <c r="BW19" s="109">
        <f>$B$19</f>
        <v>2021</v>
      </c>
      <c r="BX19" s="371">
        <f t="shared" si="0"/>
        <v>100</v>
      </c>
      <c r="BY19" s="347">
        <v>128.1</v>
      </c>
      <c r="BZ19" s="352">
        <f t="shared" si="34"/>
        <v>9.5290251916757995E-2</v>
      </c>
      <c r="CA19" s="352">
        <f t="shared" si="35"/>
        <v>9.5808383233532801E-2</v>
      </c>
      <c r="CB19" s="351">
        <f t="shared" si="36"/>
        <v>-5.1813131677480584E-4</v>
      </c>
      <c r="CC19" s="371">
        <f t="shared" si="1"/>
        <v>100</v>
      </c>
      <c r="CD19" s="111">
        <v>126.3</v>
      </c>
      <c r="CE19" s="352">
        <f t="shared" si="37"/>
        <v>6.1571125265392768E-2</v>
      </c>
      <c r="CF19" s="352">
        <f t="shared" si="38"/>
        <v>6.3131313131313149E-2</v>
      </c>
      <c r="CG19" s="351">
        <f t="shared" si="39"/>
        <v>-1.5601878659203816E-3</v>
      </c>
      <c r="CH19" s="333">
        <f t="shared" si="2"/>
        <v>35.39</v>
      </c>
      <c r="CI19" s="111">
        <v>35.338999999999999</v>
      </c>
      <c r="CJ19" s="352">
        <f t="shared" si="40"/>
        <v>9.241881713791833E-2</v>
      </c>
      <c r="CK19" s="352">
        <f t="shared" si="41"/>
        <v>9.0844548709717143E-2</v>
      </c>
      <c r="CL19" s="351">
        <f t="shared" si="42"/>
        <v>1.5742684282011865E-3</v>
      </c>
    </row>
    <row r="20" spans="1:90" s="37" customFormat="1" x14ac:dyDescent="0.6">
      <c r="A20" s="1"/>
      <c r="B20" s="100">
        <v>2020</v>
      </c>
      <c r="C20" s="101">
        <v>92.4</v>
      </c>
      <c r="D20" s="102">
        <v>95.4</v>
      </c>
      <c r="E20" s="102">
        <v>93.2</v>
      </c>
      <c r="F20" s="102">
        <v>95.2</v>
      </c>
      <c r="G20" s="102">
        <v>92.1</v>
      </c>
      <c r="H20" s="103">
        <v>107.4</v>
      </c>
      <c r="I20" s="104">
        <v>90.8</v>
      </c>
      <c r="K20" s="105">
        <f>$B$20</f>
        <v>2020</v>
      </c>
      <c r="L20" s="106"/>
      <c r="M20" s="107"/>
      <c r="N20" s="107"/>
      <c r="O20" s="107"/>
      <c r="P20" s="107"/>
      <c r="Q20" s="107"/>
      <c r="R20" s="108">
        <v>91.2</v>
      </c>
      <c r="T20" s="109">
        <f>$B$20</f>
        <v>2020</v>
      </c>
      <c r="U20" s="110">
        <v>91.3</v>
      </c>
      <c r="V20" s="111">
        <v>94.2</v>
      </c>
      <c r="W20" s="112">
        <v>32.396000000000001</v>
      </c>
      <c r="Y20" s="100">
        <v>2020</v>
      </c>
      <c r="Z20" s="333">
        <f t="shared" si="3"/>
        <v>92.4</v>
      </c>
      <c r="AA20" s="101">
        <v>118.4</v>
      </c>
      <c r="AB20" s="352">
        <f t="shared" si="4"/>
        <v>2.7808676307007785E-2</v>
      </c>
      <c r="AC20" s="352">
        <f t="shared" si="5"/>
        <v>2.8670721112076469E-2</v>
      </c>
      <c r="AD20" s="351">
        <f t="shared" si="6"/>
        <v>-8.6204480506868464E-4</v>
      </c>
      <c r="AE20" s="333">
        <f t="shared" si="7"/>
        <v>95.4</v>
      </c>
      <c r="AF20" s="102">
        <v>120.4</v>
      </c>
      <c r="AG20" s="352">
        <f t="shared" si="43"/>
        <v>2.3605150214592197E-2</v>
      </c>
      <c r="AH20" s="352">
        <f t="shared" si="8"/>
        <v>2.2939677145284554E-2</v>
      </c>
      <c r="AI20" s="351">
        <f t="shared" si="9"/>
        <v>6.6547306930764272E-4</v>
      </c>
      <c r="AJ20" s="333">
        <f t="shared" si="10"/>
        <v>93.2</v>
      </c>
      <c r="AK20" s="102">
        <v>99.2</v>
      </c>
      <c r="AL20" s="352">
        <f t="shared" si="11"/>
        <v>5.3937432578208266E-3</v>
      </c>
      <c r="AM20" s="352">
        <f t="shared" si="12"/>
        <v>4.0485829959515662E-3</v>
      </c>
      <c r="AN20" s="351">
        <f t="shared" si="13"/>
        <v>1.3451602618692604E-3</v>
      </c>
      <c r="AO20" s="333">
        <f t="shared" si="14"/>
        <v>95.2</v>
      </c>
      <c r="AP20" s="102">
        <v>109.9</v>
      </c>
      <c r="AQ20" s="352">
        <f t="shared" si="15"/>
        <v>2.1459227467811148E-2</v>
      </c>
      <c r="AR20" s="352">
        <f t="shared" si="16"/>
        <v>2.1375464684014966E-2</v>
      </c>
      <c r="AS20" s="351">
        <f t="shared" si="17"/>
        <v>8.376278379618185E-5</v>
      </c>
      <c r="AT20" s="333">
        <f t="shared" si="18"/>
        <v>92.1</v>
      </c>
      <c r="AU20" s="103">
        <v>104.2</v>
      </c>
      <c r="AV20" s="352">
        <f t="shared" si="19"/>
        <v>-4.3243243243243912E-3</v>
      </c>
      <c r="AW20" s="352">
        <f t="shared" si="20"/>
        <v>-4.7755491881565915E-3</v>
      </c>
      <c r="AX20" s="351">
        <f t="shared" si="21"/>
        <v>4.5122486383220028E-4</v>
      </c>
      <c r="AY20" s="333">
        <f t="shared" si="22"/>
        <v>107.4</v>
      </c>
      <c r="AZ20" s="103">
        <v>107.4</v>
      </c>
      <c r="BA20" s="352">
        <f t="shared" si="23"/>
        <v>-3.3303330333033232E-2</v>
      </c>
      <c r="BB20" s="352">
        <f t="shared" si="24"/>
        <v>-3.3303330333033232E-2</v>
      </c>
      <c r="BC20" s="351">
        <f t="shared" si="25"/>
        <v>0</v>
      </c>
      <c r="BD20" s="333">
        <f t="shared" si="26"/>
        <v>90.8</v>
      </c>
      <c r="BE20" s="102">
        <v>107.4</v>
      </c>
      <c r="BF20" s="352">
        <f t="shared" si="27"/>
        <v>-3.4042553191489411E-2</v>
      </c>
      <c r="BG20" s="352">
        <f t="shared" si="28"/>
        <v>-3.3303330333033232E-2</v>
      </c>
      <c r="BH20" s="351">
        <f t="shared" si="29"/>
        <v>-7.3922285845617886E-4</v>
      </c>
      <c r="BJ20" s="105">
        <f>$B$20</f>
        <v>2020</v>
      </c>
      <c r="BK20" s="106"/>
      <c r="BL20" s="107"/>
      <c r="BM20" s="107"/>
      <c r="BN20" s="107"/>
      <c r="BO20" s="107"/>
      <c r="BP20" s="107"/>
      <c r="BQ20" s="333">
        <f t="shared" si="30"/>
        <v>91.2</v>
      </c>
      <c r="BR20" s="102">
        <v>103.8</v>
      </c>
      <c r="BS20" s="352">
        <f t="shared" si="31"/>
        <v>-9.7719869706839324E-3</v>
      </c>
      <c r="BT20" s="352">
        <f t="shared" si="32"/>
        <v>-9.5419847328244156E-3</v>
      </c>
      <c r="BU20" s="351">
        <f t="shared" si="33"/>
        <v>-2.3000223785951679E-4</v>
      </c>
      <c r="BW20" s="109">
        <f>$B$20</f>
        <v>2020</v>
      </c>
      <c r="BX20" s="333">
        <f t="shared" si="0"/>
        <v>91.3</v>
      </c>
      <c r="BY20" s="347">
        <v>116.9</v>
      </c>
      <c r="BZ20" s="352">
        <f t="shared" si="34"/>
        <v>1.5572858731924155E-2</v>
      </c>
      <c r="CA20" s="352">
        <f t="shared" si="35"/>
        <v>1.5638575152041811E-2</v>
      </c>
      <c r="CB20" s="351">
        <f t="shared" si="36"/>
        <v>-6.5716420117656327E-5</v>
      </c>
      <c r="CC20" s="333">
        <f t="shared" si="1"/>
        <v>94.2</v>
      </c>
      <c r="CD20" s="111">
        <v>118.8</v>
      </c>
      <c r="CE20" s="352">
        <f t="shared" si="37"/>
        <v>1.0729613733905685E-2</v>
      </c>
      <c r="CF20" s="352">
        <f t="shared" si="38"/>
        <v>9.3457943925232545E-3</v>
      </c>
      <c r="CG20" s="351">
        <f t="shared" si="39"/>
        <v>1.3838193413824307E-3</v>
      </c>
      <c r="CH20" s="333">
        <f t="shared" si="2"/>
        <v>32.396000000000001</v>
      </c>
      <c r="CI20" s="111">
        <v>32.396000000000001</v>
      </c>
      <c r="CJ20" s="352">
        <f t="shared" si="40"/>
        <v>1.5484922575387028E-2</v>
      </c>
      <c r="CK20" s="352">
        <f t="shared" si="41"/>
        <v>1.5484922575387028E-2</v>
      </c>
      <c r="CL20" s="351">
        <f t="shared" si="42"/>
        <v>0</v>
      </c>
    </row>
    <row r="21" spans="1:90" s="37" customFormat="1" ht="13.5" customHeight="1" x14ac:dyDescent="0.6">
      <c r="A21" s="1"/>
      <c r="B21" s="100">
        <v>2019</v>
      </c>
      <c r="C21" s="101">
        <v>89.9</v>
      </c>
      <c r="D21" s="102">
        <v>93.2</v>
      </c>
      <c r="E21" s="102">
        <v>92.7</v>
      </c>
      <c r="F21" s="102">
        <v>93.2</v>
      </c>
      <c r="G21" s="102">
        <v>92.5</v>
      </c>
      <c r="H21" s="103">
        <v>111.1</v>
      </c>
      <c r="I21" s="104">
        <v>94</v>
      </c>
      <c r="K21" s="105">
        <f>$B$21</f>
        <v>2019</v>
      </c>
      <c r="L21" s="106"/>
      <c r="M21" s="107"/>
      <c r="N21" s="107"/>
      <c r="O21" s="107"/>
      <c r="P21" s="107"/>
      <c r="Q21" s="107"/>
      <c r="R21" s="108">
        <v>92.1</v>
      </c>
      <c r="T21" s="109">
        <f>$B$21</f>
        <v>2019</v>
      </c>
      <c r="U21" s="110">
        <v>89.9</v>
      </c>
      <c r="V21" s="111">
        <v>93.2</v>
      </c>
      <c r="W21" s="112">
        <v>31.902000000000001</v>
      </c>
      <c r="Y21" s="100">
        <v>2019</v>
      </c>
      <c r="Z21" s="333">
        <f t="shared" si="3"/>
        <v>89.9</v>
      </c>
      <c r="AA21" s="101">
        <v>115.1</v>
      </c>
      <c r="AB21" s="352">
        <f t="shared" si="4"/>
        <v>4.4134727061556411E-2</v>
      </c>
      <c r="AC21" s="352">
        <f t="shared" si="5"/>
        <v>4.4464609800362931E-2</v>
      </c>
      <c r="AD21" s="351">
        <f t="shared" si="6"/>
        <v>-3.2988273880651953E-4</v>
      </c>
      <c r="AE21" s="333">
        <f t="shared" si="7"/>
        <v>93.2</v>
      </c>
      <c r="AF21" s="102">
        <v>117.7</v>
      </c>
      <c r="AG21" s="352">
        <f t="shared" si="43"/>
        <v>5.5492638731596822E-2</v>
      </c>
      <c r="AH21" s="352">
        <f t="shared" si="8"/>
        <v>5.5605381165919399E-2</v>
      </c>
      <c r="AI21" s="351">
        <f t="shared" si="9"/>
        <v>-1.1274243432257691E-4</v>
      </c>
      <c r="AJ21" s="333">
        <f t="shared" si="10"/>
        <v>92.7</v>
      </c>
      <c r="AK21" s="102">
        <v>98.8</v>
      </c>
      <c r="AL21" s="352">
        <f t="shared" si="11"/>
        <v>4.3336944745395733E-3</v>
      </c>
      <c r="AM21" s="352">
        <f t="shared" si="12"/>
        <v>5.0864699898269805E-3</v>
      </c>
      <c r="AN21" s="351">
        <f t="shared" si="13"/>
        <v>-7.5277551528740716E-4</v>
      </c>
      <c r="AO21" s="333">
        <f t="shared" si="14"/>
        <v>93.2</v>
      </c>
      <c r="AP21" s="102">
        <v>107.6</v>
      </c>
      <c r="AQ21" s="352">
        <f t="shared" si="15"/>
        <v>2.3051591657519355E-2</v>
      </c>
      <c r="AR21" s="352">
        <f t="shared" si="16"/>
        <v>2.281368821292773E-2</v>
      </c>
      <c r="AS21" s="351">
        <f t="shared" si="17"/>
        <v>2.3790344459162505E-4</v>
      </c>
      <c r="AT21" s="333">
        <f t="shared" si="18"/>
        <v>92.5</v>
      </c>
      <c r="AU21" s="103">
        <v>104.7</v>
      </c>
      <c r="AV21" s="352">
        <f t="shared" si="19"/>
        <v>1.2035010940919078E-2</v>
      </c>
      <c r="AW21" s="352">
        <f t="shared" si="20"/>
        <v>1.1594202898550732E-2</v>
      </c>
      <c r="AX21" s="351">
        <f t="shared" si="21"/>
        <v>4.4080804236834581E-4</v>
      </c>
      <c r="AY21" s="333">
        <f t="shared" si="22"/>
        <v>111.1</v>
      </c>
      <c r="AZ21" s="103">
        <v>111.1</v>
      </c>
      <c r="BA21" s="352">
        <f t="shared" si="23"/>
        <v>9.009009009008917E-4</v>
      </c>
      <c r="BB21" s="352">
        <f t="shared" si="24"/>
        <v>9.009009009008917E-4</v>
      </c>
      <c r="BC21" s="351">
        <f t="shared" si="25"/>
        <v>0</v>
      </c>
      <c r="BD21" s="333">
        <f t="shared" si="26"/>
        <v>94</v>
      </c>
      <c r="BE21" s="102">
        <v>111.1</v>
      </c>
      <c r="BF21" s="352">
        <f t="shared" si="27"/>
        <v>1.0649627263044081E-3</v>
      </c>
      <c r="BG21" s="352">
        <f t="shared" si="28"/>
        <v>9.009009009008917E-4</v>
      </c>
      <c r="BH21" s="351">
        <f t="shared" si="29"/>
        <v>1.6406182540351644E-4</v>
      </c>
      <c r="BJ21" s="105">
        <f>$B$21</f>
        <v>2019</v>
      </c>
      <c r="BK21" s="106"/>
      <c r="BL21" s="107"/>
      <c r="BM21" s="107"/>
      <c r="BN21" s="107"/>
      <c r="BO21" s="107"/>
      <c r="BP21" s="107"/>
      <c r="BQ21" s="333">
        <f t="shared" si="30"/>
        <v>92.1</v>
      </c>
      <c r="BR21" s="102">
        <v>104.8</v>
      </c>
      <c r="BS21" s="352">
        <f t="shared" si="31"/>
        <v>1.0976948408342402E-2</v>
      </c>
      <c r="BT21" s="352">
        <f t="shared" si="32"/>
        <v>1.060752169720347E-2</v>
      </c>
      <c r="BU21" s="351">
        <f t="shared" si="33"/>
        <v>3.6942671113893155E-4</v>
      </c>
      <c r="BW21" s="109">
        <f>$B$21</f>
        <v>2019</v>
      </c>
      <c r="BX21" s="333">
        <f t="shared" si="0"/>
        <v>89.9</v>
      </c>
      <c r="BY21" s="347">
        <v>115.1</v>
      </c>
      <c r="BZ21" s="352">
        <f t="shared" si="34"/>
        <v>4.4134727061556411E-2</v>
      </c>
      <c r="CA21" s="352">
        <f t="shared" si="35"/>
        <v>4.4464609800362931E-2</v>
      </c>
      <c r="CB21" s="351">
        <f t="shared" si="36"/>
        <v>-3.2988273880651953E-4</v>
      </c>
      <c r="CC21" s="333">
        <f t="shared" si="1"/>
        <v>93.2</v>
      </c>
      <c r="CD21" s="111">
        <v>117.7</v>
      </c>
      <c r="CE21" s="352">
        <f t="shared" si="37"/>
        <v>5.5492638731596822E-2</v>
      </c>
      <c r="CF21" s="352">
        <f t="shared" si="38"/>
        <v>5.5605381165919399E-2</v>
      </c>
      <c r="CG21" s="351">
        <f t="shared" si="39"/>
        <v>-1.1274243432257691E-4</v>
      </c>
      <c r="CH21" s="333">
        <f t="shared" si="2"/>
        <v>31.902000000000001</v>
      </c>
      <c r="CI21" s="111">
        <v>31.902000000000001</v>
      </c>
      <c r="CJ21" s="352">
        <f t="shared" si="40"/>
        <v>4.3230869849574916E-2</v>
      </c>
      <c r="CK21" s="352">
        <f t="shared" si="41"/>
        <v>4.3230869849574916E-2</v>
      </c>
      <c r="CL21" s="351">
        <f t="shared" si="42"/>
        <v>0</v>
      </c>
    </row>
    <row r="22" spans="1:90" s="37" customFormat="1" ht="13.5" customHeight="1" x14ac:dyDescent="0.6">
      <c r="A22" s="1"/>
      <c r="B22" s="100">
        <v>2018</v>
      </c>
      <c r="C22" s="101">
        <v>86.1</v>
      </c>
      <c r="D22" s="102">
        <v>88.3</v>
      </c>
      <c r="E22" s="102">
        <v>92.3</v>
      </c>
      <c r="F22" s="102">
        <v>91.1</v>
      </c>
      <c r="G22" s="102">
        <v>91.4</v>
      </c>
      <c r="H22" s="103">
        <v>111</v>
      </c>
      <c r="I22" s="104">
        <v>93.9</v>
      </c>
      <c r="K22" s="105">
        <f>$B$22</f>
        <v>2018</v>
      </c>
      <c r="L22" s="106"/>
      <c r="M22" s="107"/>
      <c r="N22" s="107"/>
      <c r="O22" s="107"/>
      <c r="P22" s="107"/>
      <c r="Q22" s="107"/>
      <c r="R22" s="108">
        <v>91.1</v>
      </c>
      <c r="T22" s="109">
        <f>$B$22</f>
        <v>2018</v>
      </c>
      <c r="U22" s="110">
        <v>86.1</v>
      </c>
      <c r="V22" s="111">
        <v>88.3</v>
      </c>
      <c r="W22" s="112">
        <v>30.58</v>
      </c>
      <c r="Y22" s="100">
        <v>2018</v>
      </c>
      <c r="Z22" s="333">
        <f t="shared" si="3"/>
        <v>86.1</v>
      </c>
      <c r="AA22" s="101">
        <v>110.2</v>
      </c>
      <c r="AB22" s="352">
        <f t="shared" si="4"/>
        <v>4.4902912621359148E-2</v>
      </c>
      <c r="AC22" s="352">
        <f t="shared" si="5"/>
        <v>4.4549763033175482E-2</v>
      </c>
      <c r="AD22" s="351">
        <f t="shared" si="6"/>
        <v>3.5314958818366549E-4</v>
      </c>
      <c r="AE22" s="333">
        <f t="shared" si="7"/>
        <v>88.3</v>
      </c>
      <c r="AF22" s="102">
        <v>111.5</v>
      </c>
      <c r="AG22" s="352">
        <f t="shared" si="43"/>
        <v>5.7485029940119725E-2</v>
      </c>
      <c r="AH22" s="352">
        <f t="shared" si="8"/>
        <v>5.8879392212725534E-2</v>
      </c>
      <c r="AI22" s="351">
        <f t="shared" si="9"/>
        <v>-1.3943622726058091E-3</v>
      </c>
      <c r="AJ22" s="333">
        <f t="shared" si="10"/>
        <v>92.3</v>
      </c>
      <c r="AK22" s="102">
        <v>98.3</v>
      </c>
      <c r="AL22" s="352">
        <f t="shared" si="11"/>
        <v>1.317233809001106E-2</v>
      </c>
      <c r="AM22" s="352">
        <f t="shared" si="12"/>
        <v>1.3402061855670055E-2</v>
      </c>
      <c r="AN22" s="351">
        <f t="shared" si="13"/>
        <v>-2.2972376565899566E-4</v>
      </c>
      <c r="AO22" s="333">
        <f t="shared" si="14"/>
        <v>91.1</v>
      </c>
      <c r="AP22" s="102">
        <v>105.2</v>
      </c>
      <c r="AQ22" s="352">
        <f t="shared" si="15"/>
        <v>3.5227272727272663E-2</v>
      </c>
      <c r="AR22" s="352">
        <f t="shared" si="16"/>
        <v>3.5433070866141891E-2</v>
      </c>
      <c r="AS22" s="351">
        <f t="shared" si="17"/>
        <v>-2.0579813886922871E-4</v>
      </c>
      <c r="AT22" s="333">
        <f t="shared" si="18"/>
        <v>91.4</v>
      </c>
      <c r="AU22" s="103">
        <v>103.5</v>
      </c>
      <c r="AV22" s="352">
        <f t="shared" si="19"/>
        <v>2.3516237402015694E-2</v>
      </c>
      <c r="AW22" s="352">
        <f t="shared" si="20"/>
        <v>2.3738872403560984E-2</v>
      </c>
      <c r="AX22" s="351">
        <f t="shared" si="21"/>
        <v>-2.2263500154529048E-4</v>
      </c>
      <c r="AY22" s="333">
        <f t="shared" si="22"/>
        <v>111</v>
      </c>
      <c r="AZ22" s="103">
        <v>111</v>
      </c>
      <c r="BA22" s="352">
        <f t="shared" si="23"/>
        <v>7.2463768115942129E-2</v>
      </c>
      <c r="BB22" s="352">
        <f t="shared" si="24"/>
        <v>7.2463768115942129E-2</v>
      </c>
      <c r="BC22" s="351">
        <f t="shared" si="25"/>
        <v>0</v>
      </c>
      <c r="BD22" s="333">
        <f t="shared" si="26"/>
        <v>93.9</v>
      </c>
      <c r="BE22" s="102">
        <v>111</v>
      </c>
      <c r="BF22" s="352">
        <f t="shared" si="27"/>
        <v>7.3142857142857176E-2</v>
      </c>
      <c r="BG22" s="352">
        <f t="shared" si="28"/>
        <v>7.2463768115942129E-2</v>
      </c>
      <c r="BH22" s="351">
        <f t="shared" si="29"/>
        <v>6.7908902691504736E-4</v>
      </c>
      <c r="BJ22" s="105">
        <f>$B$22</f>
        <v>2018</v>
      </c>
      <c r="BK22" s="106"/>
      <c r="BL22" s="107"/>
      <c r="BM22" s="107"/>
      <c r="BN22" s="107"/>
      <c r="BO22" s="107"/>
      <c r="BP22" s="107"/>
      <c r="BQ22" s="333">
        <f t="shared" si="30"/>
        <v>91.1</v>
      </c>
      <c r="BR22" s="102">
        <v>103.7</v>
      </c>
      <c r="BS22" s="352">
        <f t="shared" si="31"/>
        <v>2.5900900900900803E-2</v>
      </c>
      <c r="BT22" s="352">
        <f t="shared" si="32"/>
        <v>2.5717111770524381E-2</v>
      </c>
      <c r="BU22" s="351">
        <f t="shared" si="33"/>
        <v>1.8378913037642164E-4</v>
      </c>
      <c r="BW22" s="109">
        <f>$B$22</f>
        <v>2018</v>
      </c>
      <c r="BX22" s="333">
        <f t="shared" si="0"/>
        <v>86.1</v>
      </c>
      <c r="BY22" s="347">
        <v>110.2</v>
      </c>
      <c r="BZ22" s="352">
        <f t="shared" si="34"/>
        <v>4.4902912621359148E-2</v>
      </c>
      <c r="CA22" s="352">
        <f t="shared" si="35"/>
        <v>4.4549763033175482E-2</v>
      </c>
      <c r="CB22" s="351">
        <f t="shared" si="36"/>
        <v>3.5314958818366549E-4</v>
      </c>
      <c r="CC22" s="333">
        <f t="shared" si="1"/>
        <v>88.3</v>
      </c>
      <c r="CD22" s="111">
        <v>111.5</v>
      </c>
      <c r="CE22" s="352">
        <f t="shared" si="37"/>
        <v>5.7485029940119725E-2</v>
      </c>
      <c r="CF22" s="352">
        <f t="shared" si="38"/>
        <v>5.8879392212725534E-2</v>
      </c>
      <c r="CG22" s="351">
        <f t="shared" si="39"/>
        <v>-1.3943622726058091E-3</v>
      </c>
      <c r="CH22" s="333">
        <f t="shared" si="2"/>
        <v>30.58</v>
      </c>
      <c r="CI22" s="111">
        <v>30.58</v>
      </c>
      <c r="CJ22" s="352">
        <f t="shared" si="40"/>
        <v>4.3935411190386686E-2</v>
      </c>
      <c r="CK22" s="352">
        <f t="shared" si="41"/>
        <v>4.3935411190386686E-2</v>
      </c>
      <c r="CL22" s="351">
        <f t="shared" si="42"/>
        <v>0</v>
      </c>
    </row>
    <row r="23" spans="1:90" ht="14.25" customHeight="1" x14ac:dyDescent="0.6">
      <c r="B23" s="100">
        <v>2017</v>
      </c>
      <c r="C23" s="101">
        <v>82.4</v>
      </c>
      <c r="D23" s="102">
        <v>83.5</v>
      </c>
      <c r="E23" s="102">
        <v>91.1</v>
      </c>
      <c r="F23" s="102">
        <v>88</v>
      </c>
      <c r="G23" s="102">
        <v>89.3</v>
      </c>
      <c r="H23" s="103">
        <v>103.5</v>
      </c>
      <c r="I23" s="104">
        <v>87.5</v>
      </c>
      <c r="K23" s="105">
        <f>$B$23</f>
        <v>2017</v>
      </c>
      <c r="L23" s="106"/>
      <c r="M23" s="107"/>
      <c r="N23" s="107"/>
      <c r="O23" s="107"/>
      <c r="P23" s="107"/>
      <c r="Q23" s="107"/>
      <c r="R23" s="108">
        <v>88.8</v>
      </c>
      <c r="T23" s="109">
        <f>$B$23</f>
        <v>2017</v>
      </c>
      <c r="U23" s="110">
        <v>82.4</v>
      </c>
      <c r="V23" s="111">
        <v>83.5</v>
      </c>
      <c r="W23" s="112">
        <v>29.292999999999999</v>
      </c>
      <c r="Y23" s="100">
        <v>2017</v>
      </c>
      <c r="Z23" s="333">
        <f t="shared" si="3"/>
        <v>82.4</v>
      </c>
      <c r="AA23" s="101">
        <v>105.5</v>
      </c>
      <c r="AB23" s="352">
        <f t="shared" si="4"/>
        <v>3.3877038895859579E-2</v>
      </c>
      <c r="AC23" s="352">
        <f t="shared" si="5"/>
        <v>3.3300685602350777E-2</v>
      </c>
      <c r="AD23" s="351">
        <f t="shared" si="6"/>
        <v>5.7635329350880227E-4</v>
      </c>
      <c r="AE23" s="333">
        <f t="shared" si="7"/>
        <v>83.5</v>
      </c>
      <c r="AF23" s="102">
        <v>105.3</v>
      </c>
      <c r="AG23" s="352">
        <f t="shared" si="43"/>
        <v>3.5980148883374863E-2</v>
      </c>
      <c r="AH23" s="352">
        <f t="shared" si="8"/>
        <v>3.5398230088495408E-2</v>
      </c>
      <c r="AI23" s="351">
        <f t="shared" si="9"/>
        <v>5.8191879487945464E-4</v>
      </c>
      <c r="AJ23" s="333">
        <f t="shared" si="10"/>
        <v>91.1</v>
      </c>
      <c r="AK23" s="102">
        <v>97</v>
      </c>
      <c r="AL23" s="352">
        <f t="shared" si="11"/>
        <v>9.9778270509975897E-3</v>
      </c>
      <c r="AM23" s="352">
        <f t="shared" si="12"/>
        <v>9.3652445369407644E-3</v>
      </c>
      <c r="AN23" s="351">
        <f t="shared" si="13"/>
        <v>6.1258251405682529E-4</v>
      </c>
      <c r="AO23" s="333">
        <f t="shared" si="14"/>
        <v>88</v>
      </c>
      <c r="AP23" s="102">
        <v>101.6</v>
      </c>
      <c r="AQ23" s="352">
        <f t="shared" si="15"/>
        <v>2.4447031431897415E-2</v>
      </c>
      <c r="AR23" s="352">
        <f t="shared" si="16"/>
        <v>2.4193548387096753E-2</v>
      </c>
      <c r="AS23" s="351">
        <f t="shared" si="17"/>
        <v>2.5348304480066197E-4</v>
      </c>
      <c r="AT23" s="333">
        <f t="shared" si="18"/>
        <v>89.3</v>
      </c>
      <c r="AU23" s="103">
        <v>101.1</v>
      </c>
      <c r="AV23" s="352">
        <f t="shared" si="19"/>
        <v>2.5258323765786406E-2</v>
      </c>
      <c r="AW23" s="352">
        <f t="shared" si="20"/>
        <v>2.535496957403649E-2</v>
      </c>
      <c r="AX23" s="351">
        <f t="shared" si="21"/>
        <v>-9.6645808250084286E-5</v>
      </c>
      <c r="AY23" s="333">
        <f t="shared" si="22"/>
        <v>103.5</v>
      </c>
      <c r="AZ23" s="103">
        <v>103.5</v>
      </c>
      <c r="BA23" s="352">
        <f t="shared" si="23"/>
        <v>7.9249217935349225E-2</v>
      </c>
      <c r="BB23" s="352">
        <f t="shared" si="24"/>
        <v>7.9249217935349225E-2</v>
      </c>
      <c r="BC23" s="351">
        <f t="shared" si="25"/>
        <v>0</v>
      </c>
      <c r="BD23" s="333">
        <f t="shared" si="26"/>
        <v>87.5</v>
      </c>
      <c r="BE23" s="102">
        <v>103.5</v>
      </c>
      <c r="BF23" s="352">
        <f t="shared" si="27"/>
        <v>7.8914919852034693E-2</v>
      </c>
      <c r="BG23" s="352">
        <f t="shared" si="28"/>
        <v>7.9249217935349225E-2</v>
      </c>
      <c r="BH23" s="351">
        <f t="shared" si="29"/>
        <v>-3.3429808331453259E-4</v>
      </c>
      <c r="BJ23" s="105">
        <f>$B$23</f>
        <v>2017</v>
      </c>
      <c r="BK23" s="106"/>
      <c r="BL23" s="107"/>
      <c r="BM23" s="107"/>
      <c r="BN23" s="107"/>
      <c r="BO23" s="107"/>
      <c r="BP23" s="107"/>
      <c r="BQ23" s="333">
        <f t="shared" si="30"/>
        <v>88.8</v>
      </c>
      <c r="BR23" s="102">
        <v>101.1</v>
      </c>
      <c r="BS23" s="352">
        <f t="shared" si="31"/>
        <v>2.7777777777777679E-2</v>
      </c>
      <c r="BT23" s="352">
        <f t="shared" si="32"/>
        <v>2.7439024390243816E-2</v>
      </c>
      <c r="BU23" s="351">
        <f t="shared" si="33"/>
        <v>3.387533875338633E-4</v>
      </c>
      <c r="BW23" s="109">
        <f>$B$23</f>
        <v>2017</v>
      </c>
      <c r="BX23" s="333">
        <f t="shared" si="0"/>
        <v>82.4</v>
      </c>
      <c r="BY23" s="347">
        <v>105.5</v>
      </c>
      <c r="BZ23" s="352">
        <f t="shared" si="34"/>
        <v>3.3877038895859579E-2</v>
      </c>
      <c r="CA23" s="352">
        <f t="shared" si="35"/>
        <v>3.3300685602350777E-2</v>
      </c>
      <c r="CB23" s="351">
        <f t="shared" si="36"/>
        <v>5.7635329350880227E-4</v>
      </c>
      <c r="CC23" s="333">
        <f t="shared" si="1"/>
        <v>83.5</v>
      </c>
      <c r="CD23" s="111">
        <v>105.3</v>
      </c>
      <c r="CE23" s="352">
        <f t="shared" si="37"/>
        <v>3.5980148883374863E-2</v>
      </c>
      <c r="CF23" s="352">
        <f t="shared" si="38"/>
        <v>3.5398230088495408E-2</v>
      </c>
      <c r="CG23" s="351">
        <f t="shared" si="39"/>
        <v>5.8191879487945464E-4</v>
      </c>
      <c r="CH23" s="333">
        <f t="shared" si="2"/>
        <v>29.292999999999999</v>
      </c>
      <c r="CI23" s="111">
        <v>29.292999999999999</v>
      </c>
      <c r="CJ23" s="352">
        <f t="shared" si="40"/>
        <v>3.1371030209140116E-2</v>
      </c>
      <c r="CK23" s="352">
        <f t="shared" si="41"/>
        <v>3.1371030209140116E-2</v>
      </c>
      <c r="CL23" s="351">
        <f t="shared" si="42"/>
        <v>0</v>
      </c>
    </row>
    <row r="24" spans="1:90" x14ac:dyDescent="0.6">
      <c r="B24" s="100">
        <v>2016</v>
      </c>
      <c r="C24" s="101">
        <v>79.7</v>
      </c>
      <c r="D24" s="102">
        <v>80.599999999999994</v>
      </c>
      <c r="E24" s="102">
        <v>90.2</v>
      </c>
      <c r="F24" s="102">
        <v>85.9</v>
      </c>
      <c r="G24" s="102">
        <v>87.1</v>
      </c>
      <c r="H24" s="103">
        <v>95.9</v>
      </c>
      <c r="I24" s="104">
        <v>81.099999999999994</v>
      </c>
      <c r="K24" s="105">
        <f>$B$24</f>
        <v>2016</v>
      </c>
      <c r="L24" s="106"/>
      <c r="M24" s="107"/>
      <c r="N24" s="107"/>
      <c r="O24" s="107"/>
      <c r="P24" s="107"/>
      <c r="Q24" s="107"/>
      <c r="R24" s="108">
        <v>86.4</v>
      </c>
      <c r="T24" s="109">
        <f>$B$24</f>
        <v>2016</v>
      </c>
      <c r="U24" s="110">
        <v>79.7</v>
      </c>
      <c r="V24" s="111">
        <v>80.599999999999994</v>
      </c>
      <c r="W24" s="112">
        <v>28.402000000000001</v>
      </c>
      <c r="Y24" s="100">
        <v>2016</v>
      </c>
      <c r="Z24" s="333">
        <f t="shared" si="3"/>
        <v>79.7</v>
      </c>
      <c r="AA24" s="101">
        <v>102.1</v>
      </c>
      <c r="AB24" s="352">
        <f t="shared" si="4"/>
        <v>2.0486555697823317E-2</v>
      </c>
      <c r="AC24" s="352">
        <f t="shared" si="5"/>
        <v>2.0999999999999908E-2</v>
      </c>
      <c r="AD24" s="351">
        <f t="shared" si="6"/>
        <v>-5.1344430217659109E-4</v>
      </c>
      <c r="AE24" s="333">
        <f t="shared" si="7"/>
        <v>80.599999999999994</v>
      </c>
      <c r="AF24" s="102">
        <v>101.7</v>
      </c>
      <c r="AG24" s="352">
        <f t="shared" si="43"/>
        <v>1.6393442622950838E-2</v>
      </c>
      <c r="AH24" s="352">
        <f t="shared" si="8"/>
        <v>1.7000000000000126E-2</v>
      </c>
      <c r="AI24" s="351">
        <f t="shared" si="9"/>
        <v>-6.0655737704928825E-4</v>
      </c>
      <c r="AJ24" s="333">
        <f t="shared" si="10"/>
        <v>90.2</v>
      </c>
      <c r="AK24" s="102">
        <v>96.1</v>
      </c>
      <c r="AL24" s="352">
        <f t="shared" si="11"/>
        <v>-3.9403620873269429E-2</v>
      </c>
      <c r="AM24" s="352">
        <f t="shared" si="12"/>
        <v>-3.9000000000000035E-2</v>
      </c>
      <c r="AN24" s="351">
        <f t="shared" si="13"/>
        <v>-4.0362087326939466E-4</v>
      </c>
      <c r="AO24" s="333">
        <f t="shared" si="14"/>
        <v>85.9</v>
      </c>
      <c r="AP24" s="102">
        <v>99.2</v>
      </c>
      <c r="AQ24" s="352">
        <f t="shared" si="15"/>
        <v>-8.0831408775979829E-3</v>
      </c>
      <c r="AR24" s="352">
        <f t="shared" si="16"/>
        <v>-8.0000000000000071E-3</v>
      </c>
      <c r="AS24" s="351">
        <f t="shared" si="17"/>
        <v>-8.3140877597975837E-5</v>
      </c>
      <c r="AT24" s="333">
        <f t="shared" si="18"/>
        <v>87.1</v>
      </c>
      <c r="AU24" s="103">
        <v>98.6</v>
      </c>
      <c r="AV24" s="352">
        <f t="shared" si="19"/>
        <v>-1.3590033975084959E-2</v>
      </c>
      <c r="AW24" s="352">
        <f t="shared" si="20"/>
        <v>-1.4000000000000012E-2</v>
      </c>
      <c r="AX24" s="351">
        <f t="shared" si="21"/>
        <v>4.0996602491505385E-4</v>
      </c>
      <c r="AY24" s="333">
        <f t="shared" si="22"/>
        <v>95.9</v>
      </c>
      <c r="AZ24" s="103">
        <v>95.9</v>
      </c>
      <c r="BA24" s="352">
        <f t="shared" si="23"/>
        <v>-4.0999999999999925E-2</v>
      </c>
      <c r="BB24" s="352">
        <f t="shared" si="24"/>
        <v>-4.0999999999999925E-2</v>
      </c>
      <c r="BC24" s="351">
        <f t="shared" si="25"/>
        <v>0</v>
      </c>
      <c r="BD24" s="333">
        <f t="shared" si="26"/>
        <v>81.099999999999994</v>
      </c>
      <c r="BE24" s="102">
        <v>95.9</v>
      </c>
      <c r="BF24" s="352">
        <f t="shared" si="27"/>
        <v>-4.1371158392434992E-2</v>
      </c>
      <c r="BG24" s="352">
        <f t="shared" si="28"/>
        <v>-4.0999999999999925E-2</v>
      </c>
      <c r="BH24" s="351">
        <f t="shared" si="29"/>
        <v>-3.7115839243506699E-4</v>
      </c>
      <c r="BJ24" s="105">
        <f>$B$24</f>
        <v>2016</v>
      </c>
      <c r="BK24" s="106"/>
      <c r="BL24" s="107"/>
      <c r="BM24" s="107"/>
      <c r="BN24" s="107"/>
      <c r="BO24" s="107"/>
      <c r="BP24" s="107"/>
      <c r="BQ24" s="333">
        <f t="shared" si="30"/>
        <v>86.4</v>
      </c>
      <c r="BR24" s="102">
        <v>98.4</v>
      </c>
      <c r="BS24" s="352">
        <f t="shared" si="31"/>
        <v>-1.7064846416382284E-2</v>
      </c>
      <c r="BT24" s="352">
        <f t="shared" si="32"/>
        <v>-1.5999999999999903E-2</v>
      </c>
      <c r="BU24" s="351">
        <f t="shared" si="33"/>
        <v>-1.0648464163823812E-3</v>
      </c>
      <c r="BW24" s="109">
        <f>$B$24</f>
        <v>2016</v>
      </c>
      <c r="BX24" s="333">
        <f t="shared" si="0"/>
        <v>79.7</v>
      </c>
      <c r="BY24" s="347">
        <v>102.1</v>
      </c>
      <c r="BZ24" s="352">
        <f t="shared" si="34"/>
        <v>2.0486555697823317E-2</v>
      </c>
      <c r="CA24" s="352">
        <f t="shared" si="35"/>
        <v>2.0999999999999908E-2</v>
      </c>
      <c r="CB24" s="351">
        <f t="shared" si="36"/>
        <v>-5.1344430217659109E-4</v>
      </c>
      <c r="CC24" s="333">
        <f t="shared" si="1"/>
        <v>80.599999999999994</v>
      </c>
      <c r="CD24" s="111">
        <v>101.7</v>
      </c>
      <c r="CE24" s="352">
        <f t="shared" si="37"/>
        <v>1.6393442622950838E-2</v>
      </c>
      <c r="CF24" s="352">
        <f t="shared" si="38"/>
        <v>1.7000000000000126E-2</v>
      </c>
      <c r="CG24" s="351">
        <f t="shared" si="39"/>
        <v>-6.0655737704928825E-4</v>
      </c>
      <c r="CH24" s="333">
        <f t="shared" si="2"/>
        <v>28.402000000000001</v>
      </c>
      <c r="CI24" s="111">
        <v>28.402000000000001</v>
      </c>
      <c r="CJ24" s="352">
        <f t="shared" si="40"/>
        <v>2.0480022995113645E-2</v>
      </c>
      <c r="CK24" s="352">
        <f t="shared" si="41"/>
        <v>2.0480022995113645E-2</v>
      </c>
      <c r="CL24" s="351">
        <f t="shared" si="42"/>
        <v>0</v>
      </c>
    </row>
    <row r="25" spans="1:90" x14ac:dyDescent="0.6">
      <c r="B25" s="100">
        <v>2015</v>
      </c>
      <c r="C25" s="101">
        <v>78.099999999999994</v>
      </c>
      <c r="D25" s="102">
        <v>79.3</v>
      </c>
      <c r="E25" s="102">
        <v>93.9</v>
      </c>
      <c r="F25" s="102">
        <v>86.6</v>
      </c>
      <c r="G25" s="102">
        <v>88.3</v>
      </c>
      <c r="H25" s="369">
        <v>100</v>
      </c>
      <c r="I25" s="104">
        <v>84.6</v>
      </c>
      <c r="K25" s="105">
        <f>$B$25</f>
        <v>2015</v>
      </c>
      <c r="L25" s="106"/>
      <c r="M25" s="107"/>
      <c r="N25" s="107"/>
      <c r="O25" s="107"/>
      <c r="P25" s="107"/>
      <c r="Q25" s="107"/>
      <c r="R25" s="108">
        <v>87.9</v>
      </c>
      <c r="T25" s="109">
        <f>$B$25</f>
        <v>2015</v>
      </c>
      <c r="U25" s="110">
        <v>78.099999999999994</v>
      </c>
      <c r="V25" s="111">
        <v>79.3</v>
      </c>
      <c r="W25" s="112">
        <v>27.832000000000001</v>
      </c>
      <c r="Y25" s="100">
        <v>2015</v>
      </c>
      <c r="Z25" s="333">
        <f t="shared" si="3"/>
        <v>78.099999999999994</v>
      </c>
      <c r="AA25" s="362">
        <v>100</v>
      </c>
      <c r="AB25" s="352">
        <f t="shared" si="4"/>
        <v>1.6927083333333259E-2</v>
      </c>
      <c r="AC25" s="352">
        <f t="shared" si="5"/>
        <v>1.6260162601625883E-2</v>
      </c>
      <c r="AD25" s="351">
        <f t="shared" si="6"/>
        <v>6.6692073170737665E-4</v>
      </c>
      <c r="AE25" s="333">
        <f t="shared" si="7"/>
        <v>79.3</v>
      </c>
      <c r="AF25" s="365">
        <v>100</v>
      </c>
      <c r="AG25" s="352">
        <f t="shared" si="43"/>
        <v>1.9280205655527016E-2</v>
      </c>
      <c r="AH25" s="352">
        <f t="shared" si="8"/>
        <v>1.8329938900203624E-2</v>
      </c>
      <c r="AI25" s="351">
        <f t="shared" si="9"/>
        <v>9.5026675532339233E-4</v>
      </c>
      <c r="AJ25" s="333">
        <f t="shared" si="10"/>
        <v>93.9</v>
      </c>
      <c r="AK25" s="365">
        <v>100</v>
      </c>
      <c r="AL25" s="352">
        <f t="shared" si="11"/>
        <v>5.6242969628796491E-2</v>
      </c>
      <c r="AM25" s="352">
        <f t="shared" si="12"/>
        <v>5.5966209081309337E-2</v>
      </c>
      <c r="AN25" s="351">
        <f t="shared" si="13"/>
        <v>2.7676054748715373E-4</v>
      </c>
      <c r="AO25" s="333">
        <f t="shared" si="14"/>
        <v>86.6</v>
      </c>
      <c r="AP25" s="454">
        <v>100</v>
      </c>
      <c r="AQ25" s="352">
        <f t="shared" si="15"/>
        <v>1.2865497076023358E-2</v>
      </c>
      <c r="AR25" s="352">
        <f t="shared" si="16"/>
        <v>1.3171225937183451E-2</v>
      </c>
      <c r="AS25" s="351">
        <f t="shared" si="17"/>
        <v>-3.0572886116009279E-4</v>
      </c>
      <c r="AT25" s="333">
        <f t="shared" si="18"/>
        <v>88.3</v>
      </c>
      <c r="AU25" s="455">
        <v>100</v>
      </c>
      <c r="AV25" s="352">
        <f t="shared" si="19"/>
        <v>-1.3407821229050265E-2</v>
      </c>
      <c r="AW25" s="352">
        <f t="shared" si="20"/>
        <v>-1.2833168805528095E-2</v>
      </c>
      <c r="AX25" s="351">
        <f t="shared" si="21"/>
        <v>-5.7465242352217061E-4</v>
      </c>
      <c r="AY25" s="371">
        <f t="shared" si="22"/>
        <v>100</v>
      </c>
      <c r="AZ25" s="369">
        <v>100</v>
      </c>
      <c r="BA25" s="352">
        <f t="shared" si="23"/>
        <v>-2.4390243902439046E-2</v>
      </c>
      <c r="BB25" s="352">
        <f t="shared" si="24"/>
        <v>-2.4390243902439046E-2</v>
      </c>
      <c r="BC25" s="351">
        <f t="shared" si="25"/>
        <v>0</v>
      </c>
      <c r="BD25" s="333">
        <f t="shared" si="26"/>
        <v>84.6</v>
      </c>
      <c r="BE25" s="365">
        <v>100</v>
      </c>
      <c r="BF25" s="352">
        <f t="shared" si="27"/>
        <v>-2.4221453287197381E-2</v>
      </c>
      <c r="BG25" s="352">
        <f t="shared" si="28"/>
        <v>-2.4390243902439046E-2</v>
      </c>
      <c r="BH25" s="351">
        <f t="shared" si="29"/>
        <v>1.6879061524166517E-4</v>
      </c>
      <c r="BJ25" s="105">
        <f>$B$25</f>
        <v>2015</v>
      </c>
      <c r="BK25" s="106"/>
      <c r="BL25" s="107"/>
      <c r="BM25" s="107"/>
      <c r="BN25" s="107"/>
      <c r="BO25" s="107"/>
      <c r="BP25" s="107"/>
      <c r="BQ25" s="333">
        <f t="shared" si="30"/>
        <v>87.9</v>
      </c>
      <c r="BR25" s="365">
        <v>100</v>
      </c>
      <c r="BS25" s="352">
        <f t="shared" si="31"/>
        <v>-1.787709497206702E-2</v>
      </c>
      <c r="BT25" s="352">
        <f t="shared" si="32"/>
        <v>-1.8645731108930419E-2</v>
      </c>
      <c r="BU25" s="351">
        <f t="shared" si="33"/>
        <v>7.6863613686339871E-4</v>
      </c>
      <c r="BW25" s="109">
        <f>$B$25</f>
        <v>2015</v>
      </c>
      <c r="BX25" s="333">
        <f t="shared" si="0"/>
        <v>78.099999999999994</v>
      </c>
      <c r="BY25" s="372">
        <v>100</v>
      </c>
      <c r="BZ25" s="352">
        <f t="shared" si="34"/>
        <v>1.6927083333333259E-2</v>
      </c>
      <c r="CA25" s="352">
        <f t="shared" si="35"/>
        <v>1.6260162601625883E-2</v>
      </c>
      <c r="CB25" s="351">
        <f t="shared" si="36"/>
        <v>6.6692073170737665E-4</v>
      </c>
      <c r="CC25" s="333">
        <f t="shared" si="1"/>
        <v>79.3</v>
      </c>
      <c r="CD25" s="367">
        <v>100</v>
      </c>
      <c r="CE25" s="352">
        <f t="shared" si="37"/>
        <v>1.9280205655527016E-2</v>
      </c>
      <c r="CF25" s="352">
        <f t="shared" si="38"/>
        <v>1.8329938900203624E-2</v>
      </c>
      <c r="CG25" s="351">
        <f t="shared" si="39"/>
        <v>9.5026675532339233E-4</v>
      </c>
      <c r="CH25" s="333">
        <f t="shared" si="2"/>
        <v>27.832000000000001</v>
      </c>
      <c r="CI25" s="111">
        <v>27.832000000000001</v>
      </c>
      <c r="CJ25" s="352">
        <f t="shared" si="40"/>
        <v>1.5284718928975316E-2</v>
      </c>
      <c r="CK25" s="352">
        <f t="shared" si="41"/>
        <v>1.5284718928975316E-2</v>
      </c>
      <c r="CL25" s="351">
        <f t="shared" si="42"/>
        <v>0</v>
      </c>
    </row>
    <row r="26" spans="1:90" x14ac:dyDescent="0.6">
      <c r="B26" s="100">
        <v>2014</v>
      </c>
      <c r="C26" s="101">
        <v>76.8</v>
      </c>
      <c r="D26" s="102">
        <v>77.8</v>
      </c>
      <c r="E26" s="102">
        <v>88.9</v>
      </c>
      <c r="F26" s="102">
        <v>85.5</v>
      </c>
      <c r="G26" s="102">
        <v>89.5</v>
      </c>
      <c r="H26" s="103">
        <v>102.5</v>
      </c>
      <c r="I26" s="104">
        <v>86.7</v>
      </c>
      <c r="K26" s="105">
        <f>$B$26</f>
        <v>2014</v>
      </c>
      <c r="L26" s="106"/>
      <c r="M26" s="107"/>
      <c r="N26" s="107"/>
      <c r="O26" s="107"/>
      <c r="P26" s="107"/>
      <c r="Q26" s="107"/>
      <c r="R26" s="108">
        <v>89.5</v>
      </c>
      <c r="T26" s="109">
        <f>$B$26</f>
        <v>2014</v>
      </c>
      <c r="U26" s="110">
        <v>76.8</v>
      </c>
      <c r="V26" s="111">
        <v>77.8</v>
      </c>
      <c r="W26" s="112">
        <v>27.413</v>
      </c>
      <c r="Y26" s="100">
        <v>2014</v>
      </c>
      <c r="Z26" s="333">
        <f t="shared" si="3"/>
        <v>76.8</v>
      </c>
      <c r="AA26" s="101">
        <v>98.4</v>
      </c>
      <c r="AB26" s="352">
        <f t="shared" si="4"/>
        <v>1.7218543046357615E-2</v>
      </c>
      <c r="AC26" s="352">
        <f t="shared" si="5"/>
        <v>1.8633540372670954E-2</v>
      </c>
      <c r="AD26" s="351">
        <f t="shared" si="6"/>
        <v>-1.4149973263133386E-3</v>
      </c>
      <c r="AE26" s="333">
        <f t="shared" si="7"/>
        <v>77.8</v>
      </c>
      <c r="AF26" s="102">
        <v>98.2</v>
      </c>
      <c r="AG26" s="352">
        <f t="shared" si="43"/>
        <v>1.5665796344647598E-2</v>
      </c>
      <c r="AH26" s="352">
        <f t="shared" si="8"/>
        <v>1.5511892450879028E-2</v>
      </c>
      <c r="AI26" s="351">
        <f t="shared" si="9"/>
        <v>1.5390389376856994E-4</v>
      </c>
      <c r="AJ26" s="333">
        <f t="shared" si="10"/>
        <v>88.9</v>
      </c>
      <c r="AK26" s="102">
        <v>94.7</v>
      </c>
      <c r="AL26" s="352">
        <f t="shared" si="11"/>
        <v>-2.7352297592997843E-2</v>
      </c>
      <c r="AM26" s="352">
        <f t="shared" si="12"/>
        <v>-2.672147995888996E-2</v>
      </c>
      <c r="AN26" s="351">
        <f t="shared" si="13"/>
        <v>-6.3081763410788305E-4</v>
      </c>
      <c r="AO26" s="333">
        <f t="shared" si="14"/>
        <v>85.5</v>
      </c>
      <c r="AP26" s="102">
        <v>98.7</v>
      </c>
      <c r="AQ26" s="352">
        <f t="shared" si="15"/>
        <v>9.445100354191327E-3</v>
      </c>
      <c r="AR26" s="352">
        <f t="shared" si="16"/>
        <v>8.1716036772216949E-3</v>
      </c>
      <c r="AS26" s="351">
        <f t="shared" si="17"/>
        <v>1.2734966769696321E-3</v>
      </c>
      <c r="AT26" s="333">
        <f t="shared" si="18"/>
        <v>89.5</v>
      </c>
      <c r="AU26" s="103">
        <v>101.3</v>
      </c>
      <c r="AV26" s="352">
        <f t="shared" si="19"/>
        <v>-6.6592674805771024E-3</v>
      </c>
      <c r="AW26" s="352">
        <f t="shared" si="20"/>
        <v>-6.8627450980391913E-3</v>
      </c>
      <c r="AX26" s="351">
        <f t="shared" si="21"/>
        <v>2.0347761746208892E-4</v>
      </c>
      <c r="AY26" s="333">
        <f t="shared" si="22"/>
        <v>102.5</v>
      </c>
      <c r="AZ26" s="103">
        <v>102.5</v>
      </c>
      <c r="BA26" s="352">
        <f t="shared" si="23"/>
        <v>-1.2524084778420042E-2</v>
      </c>
      <c r="BB26" s="352">
        <f t="shared" si="24"/>
        <v>-1.2524084778420042E-2</v>
      </c>
      <c r="BC26" s="351">
        <f t="shared" si="25"/>
        <v>0</v>
      </c>
      <c r="BD26" s="333">
        <f t="shared" si="26"/>
        <v>86.7</v>
      </c>
      <c r="BE26" s="102">
        <v>102.5</v>
      </c>
      <c r="BF26" s="352">
        <f t="shared" si="27"/>
        <v>-1.252847380410016E-2</v>
      </c>
      <c r="BG26" s="352">
        <f t="shared" si="28"/>
        <v>-1.2524084778420042E-2</v>
      </c>
      <c r="BH26" s="351">
        <f t="shared" si="29"/>
        <v>-4.3890256801182304E-6</v>
      </c>
      <c r="BJ26" s="105">
        <f>$B$26</f>
        <v>2014</v>
      </c>
      <c r="BK26" s="106"/>
      <c r="BL26" s="107"/>
      <c r="BM26" s="107"/>
      <c r="BN26" s="107"/>
      <c r="BO26" s="107"/>
      <c r="BP26" s="107"/>
      <c r="BQ26" s="333">
        <f t="shared" si="30"/>
        <v>89.5</v>
      </c>
      <c r="BR26" s="102">
        <v>101.9</v>
      </c>
      <c r="BS26" s="352">
        <f t="shared" si="31"/>
        <v>-9.9557522123894238E-3</v>
      </c>
      <c r="BT26" s="352">
        <f t="shared" si="32"/>
        <v>-9.7181729834791009E-3</v>
      </c>
      <c r="BU26" s="351">
        <f t="shared" si="33"/>
        <v>-2.375792289103229E-4</v>
      </c>
      <c r="BW26" s="109">
        <f>$B$26</f>
        <v>2014</v>
      </c>
      <c r="BX26" s="333">
        <f t="shared" si="0"/>
        <v>76.8</v>
      </c>
      <c r="BY26" s="347">
        <v>98.4</v>
      </c>
      <c r="BZ26" s="352">
        <f t="shared" si="34"/>
        <v>1.7218543046357615E-2</v>
      </c>
      <c r="CA26" s="352">
        <f t="shared" si="35"/>
        <v>1.8633540372670954E-2</v>
      </c>
      <c r="CB26" s="351">
        <f t="shared" si="36"/>
        <v>-1.4149973263133386E-3</v>
      </c>
      <c r="CC26" s="333">
        <f t="shared" si="1"/>
        <v>77.8</v>
      </c>
      <c r="CD26" s="111">
        <v>98.2</v>
      </c>
      <c r="CE26" s="352">
        <f t="shared" si="37"/>
        <v>1.5665796344647598E-2</v>
      </c>
      <c r="CF26" s="352">
        <f t="shared" si="38"/>
        <v>1.5511892450879028E-2</v>
      </c>
      <c r="CG26" s="351">
        <f t="shared" si="39"/>
        <v>1.5390389376856994E-4</v>
      </c>
      <c r="CH26" s="333">
        <f t="shared" si="2"/>
        <v>27.413</v>
      </c>
      <c r="CI26" s="111">
        <v>27.413</v>
      </c>
      <c r="CJ26" s="352">
        <f t="shared" si="40"/>
        <v>1.7179962894248613E-2</v>
      </c>
      <c r="CK26" s="352">
        <f t="shared" si="41"/>
        <v>1.7179962894248613E-2</v>
      </c>
      <c r="CL26" s="351">
        <f t="shared" si="42"/>
        <v>0</v>
      </c>
    </row>
    <row r="27" spans="1:90" x14ac:dyDescent="0.6">
      <c r="B27" s="100">
        <v>2013</v>
      </c>
      <c r="C27" s="101">
        <v>75.5</v>
      </c>
      <c r="D27" s="102">
        <v>76.599999999999994</v>
      </c>
      <c r="E27" s="102">
        <v>91.4</v>
      </c>
      <c r="F27" s="102">
        <v>84.7</v>
      </c>
      <c r="G27" s="102">
        <v>90.1</v>
      </c>
      <c r="H27" s="103">
        <v>103.8</v>
      </c>
      <c r="I27" s="104">
        <v>87.8</v>
      </c>
      <c r="K27" s="105">
        <f>$B$27</f>
        <v>2013</v>
      </c>
      <c r="L27" s="106"/>
      <c r="M27" s="107"/>
      <c r="N27" s="107"/>
      <c r="O27" s="107"/>
      <c r="P27" s="107"/>
      <c r="Q27" s="107"/>
      <c r="R27" s="108">
        <v>90.4</v>
      </c>
      <c r="T27" s="109">
        <f>$B$27</f>
        <v>2013</v>
      </c>
      <c r="U27" s="110">
        <v>75.5</v>
      </c>
      <c r="V27" s="111">
        <v>76.599999999999994</v>
      </c>
      <c r="W27" s="112">
        <v>26.95</v>
      </c>
      <c r="Y27" s="100">
        <v>2013</v>
      </c>
      <c r="Z27" s="333">
        <f t="shared" si="3"/>
        <v>75.5</v>
      </c>
      <c r="AA27" s="101">
        <v>96.6</v>
      </c>
      <c r="AB27" s="352">
        <f t="shared" si="4"/>
        <v>1.8893387314440124E-2</v>
      </c>
      <c r="AC27" s="352">
        <f t="shared" si="5"/>
        <v>1.8987341772151778E-2</v>
      </c>
      <c r="AD27" s="351">
        <f t="shared" si="6"/>
        <v>-9.3954457711653561E-5</v>
      </c>
      <c r="AE27" s="333">
        <f t="shared" si="7"/>
        <v>76.599999999999994</v>
      </c>
      <c r="AF27" s="102">
        <v>96.7</v>
      </c>
      <c r="AG27" s="352">
        <f t="shared" si="43"/>
        <v>1.7264276228419639E-2</v>
      </c>
      <c r="AH27" s="352">
        <f t="shared" si="8"/>
        <v>1.682439537329139E-2</v>
      </c>
      <c r="AI27" s="351">
        <f t="shared" si="9"/>
        <v>4.3988085512824959E-4</v>
      </c>
      <c r="AJ27" s="333">
        <f t="shared" si="10"/>
        <v>91.4</v>
      </c>
      <c r="AK27" s="102">
        <v>97.3</v>
      </c>
      <c r="AL27" s="352">
        <f t="shared" si="11"/>
        <v>-4.3933054393305304E-2</v>
      </c>
      <c r="AM27" s="352">
        <f t="shared" si="12"/>
        <v>-4.4204322200392943E-2</v>
      </c>
      <c r="AN27" s="351">
        <f t="shared" si="13"/>
        <v>2.7126780708763842E-4</v>
      </c>
      <c r="AO27" s="333">
        <f t="shared" si="14"/>
        <v>84.7</v>
      </c>
      <c r="AP27" s="102">
        <v>97.9</v>
      </c>
      <c r="AQ27" s="352">
        <f t="shared" si="15"/>
        <v>-5.8685446009389963E-3</v>
      </c>
      <c r="AR27" s="352">
        <f t="shared" si="16"/>
        <v>-5.0813008130081716E-3</v>
      </c>
      <c r="AS27" s="351">
        <f t="shared" si="17"/>
        <v>-7.8724378793082472E-4</v>
      </c>
      <c r="AT27" s="333">
        <f t="shared" si="18"/>
        <v>90.1</v>
      </c>
      <c r="AU27" s="103">
        <v>102</v>
      </c>
      <c r="AV27" s="352">
        <f t="shared" si="19"/>
        <v>1.1111111111110628E-3</v>
      </c>
      <c r="AW27" s="352">
        <f t="shared" si="20"/>
        <v>9.8135426889101041E-4</v>
      </c>
      <c r="AX27" s="351">
        <f t="shared" si="21"/>
        <v>1.2975684222005235E-4</v>
      </c>
      <c r="AY27" s="333">
        <f t="shared" si="22"/>
        <v>103.8</v>
      </c>
      <c r="AZ27" s="103">
        <v>103.8</v>
      </c>
      <c r="BA27" s="352">
        <f t="shared" si="23"/>
        <v>-4.4198895027624308E-2</v>
      </c>
      <c r="BB27" s="352">
        <f t="shared" si="24"/>
        <v>-4.4198895027624308E-2</v>
      </c>
      <c r="BC27" s="351">
        <f t="shared" si="25"/>
        <v>0</v>
      </c>
      <c r="BD27" s="333">
        <f t="shared" si="26"/>
        <v>87.8</v>
      </c>
      <c r="BE27" s="102">
        <v>103.8</v>
      </c>
      <c r="BF27" s="352">
        <f t="shared" si="27"/>
        <v>-4.4613710554951114E-2</v>
      </c>
      <c r="BG27" s="352">
        <f t="shared" si="28"/>
        <v>-4.4198895027624308E-2</v>
      </c>
      <c r="BH27" s="351">
        <f t="shared" si="29"/>
        <v>-4.1481552732680615E-4</v>
      </c>
      <c r="BJ27" s="105">
        <f>$B$27</f>
        <v>2013</v>
      </c>
      <c r="BK27" s="106"/>
      <c r="BL27" s="107"/>
      <c r="BM27" s="107"/>
      <c r="BN27" s="107"/>
      <c r="BO27" s="107"/>
      <c r="BP27" s="107"/>
      <c r="BQ27" s="333">
        <f t="shared" si="30"/>
        <v>90.4</v>
      </c>
      <c r="BR27" s="102">
        <v>102.9</v>
      </c>
      <c r="BS27" s="352">
        <f t="shared" si="31"/>
        <v>0</v>
      </c>
      <c r="BT27" s="352">
        <f t="shared" si="32"/>
        <v>-9.7087378640769995E-4</v>
      </c>
      <c r="BU27" s="351">
        <f t="shared" si="33"/>
        <v>9.7087378640769995E-4</v>
      </c>
      <c r="BW27" s="109">
        <f>$B$27</f>
        <v>2013</v>
      </c>
      <c r="BX27" s="333">
        <f t="shared" si="0"/>
        <v>75.5</v>
      </c>
      <c r="BY27" s="347">
        <v>96.6</v>
      </c>
      <c r="BZ27" s="352">
        <f t="shared" si="34"/>
        <v>1.8893387314440124E-2</v>
      </c>
      <c r="CA27" s="352">
        <f t="shared" si="35"/>
        <v>1.8987341772151778E-2</v>
      </c>
      <c r="CB27" s="351">
        <f t="shared" si="36"/>
        <v>-9.3954457711653561E-5</v>
      </c>
      <c r="CC27" s="333">
        <f t="shared" si="1"/>
        <v>76.599999999999994</v>
      </c>
      <c r="CD27" s="111">
        <v>96.7</v>
      </c>
      <c r="CE27" s="352">
        <f t="shared" si="37"/>
        <v>1.7264276228419639E-2</v>
      </c>
      <c r="CF27" s="352">
        <f t="shared" si="38"/>
        <v>1.682439537329139E-2</v>
      </c>
      <c r="CG27" s="351">
        <f t="shared" si="39"/>
        <v>4.3988085512824959E-4</v>
      </c>
      <c r="CH27" s="333">
        <f t="shared" si="2"/>
        <v>26.95</v>
      </c>
      <c r="CI27" s="111">
        <v>26.95</v>
      </c>
      <c r="CJ27" s="352">
        <f t="shared" si="40"/>
        <v>2.0408163265306145E-2</v>
      </c>
      <c r="CK27" s="352">
        <f t="shared" si="41"/>
        <v>2.0408163265306145E-2</v>
      </c>
      <c r="CL27" s="351">
        <f t="shared" si="42"/>
        <v>0</v>
      </c>
    </row>
    <row r="28" spans="1:90" x14ac:dyDescent="0.6">
      <c r="B28" s="100">
        <v>2012</v>
      </c>
      <c r="C28" s="101">
        <v>74.099999999999994</v>
      </c>
      <c r="D28" s="102">
        <v>75.3</v>
      </c>
      <c r="E28" s="102">
        <v>95.6</v>
      </c>
      <c r="F28" s="102">
        <v>85.2</v>
      </c>
      <c r="G28" s="102">
        <v>90</v>
      </c>
      <c r="H28" s="103">
        <v>108.6</v>
      </c>
      <c r="I28" s="104">
        <v>91.9</v>
      </c>
      <c r="K28" s="105">
        <f>$B$28</f>
        <v>2012</v>
      </c>
      <c r="L28" s="106"/>
      <c r="M28" s="107"/>
      <c r="N28" s="107"/>
      <c r="O28" s="107"/>
      <c r="P28" s="107"/>
      <c r="Q28" s="107"/>
      <c r="R28" s="108">
        <v>90.4</v>
      </c>
      <c r="T28" s="109">
        <f>$B$28</f>
        <v>2012</v>
      </c>
      <c r="U28" s="110">
        <v>74.099999999999994</v>
      </c>
      <c r="V28" s="111">
        <v>75.3</v>
      </c>
      <c r="W28" s="112">
        <v>26.411000000000001</v>
      </c>
      <c r="Y28" s="100">
        <v>2012</v>
      </c>
      <c r="Z28" s="333">
        <f t="shared" si="3"/>
        <v>74.099999999999994</v>
      </c>
      <c r="AA28" s="101">
        <v>94.8</v>
      </c>
      <c r="AB28" s="352">
        <f t="shared" si="4"/>
        <v>2.631578947368407E-2</v>
      </c>
      <c r="AC28" s="352">
        <f t="shared" si="5"/>
        <v>2.4864864864864833E-2</v>
      </c>
      <c r="AD28" s="351">
        <f t="shared" si="6"/>
        <v>1.4509246088192373E-3</v>
      </c>
      <c r="AE28" s="333">
        <f t="shared" si="7"/>
        <v>75.3</v>
      </c>
      <c r="AF28" s="102">
        <v>95.1</v>
      </c>
      <c r="AG28" s="352">
        <f t="shared" si="43"/>
        <v>2.588555858310615E-2</v>
      </c>
      <c r="AH28" s="352">
        <f t="shared" si="8"/>
        <v>2.5889967637540368E-2</v>
      </c>
      <c r="AI28" s="351">
        <f t="shared" si="9"/>
        <v>-4.4090544342179072E-6</v>
      </c>
      <c r="AJ28" s="333">
        <f t="shared" si="10"/>
        <v>95.6</v>
      </c>
      <c r="AK28" s="102">
        <v>101.8</v>
      </c>
      <c r="AL28" s="352">
        <f t="shared" si="11"/>
        <v>-1.1375387797311398E-2</v>
      </c>
      <c r="AM28" s="352">
        <f t="shared" si="12"/>
        <v>-1.1650485436893177E-2</v>
      </c>
      <c r="AN28" s="351">
        <f t="shared" si="13"/>
        <v>2.7509763958177835E-4</v>
      </c>
      <c r="AO28" s="333">
        <f t="shared" si="14"/>
        <v>85.2</v>
      </c>
      <c r="AP28" s="102">
        <v>98.4</v>
      </c>
      <c r="AQ28" s="352">
        <f t="shared" si="15"/>
        <v>-1.8433179723502224E-2</v>
      </c>
      <c r="AR28" s="352">
        <f t="shared" si="16"/>
        <v>-1.8943170488534333E-2</v>
      </c>
      <c r="AS28" s="351">
        <f t="shared" si="17"/>
        <v>5.0999076503210894E-4</v>
      </c>
      <c r="AT28" s="333">
        <f t="shared" si="18"/>
        <v>90</v>
      </c>
      <c r="AU28" s="103">
        <v>101.9</v>
      </c>
      <c r="AV28" s="352">
        <f t="shared" si="19"/>
        <v>1.3513513513513598E-2</v>
      </c>
      <c r="AW28" s="352">
        <f t="shared" si="20"/>
        <v>1.3930348258706537E-2</v>
      </c>
      <c r="AX28" s="351">
        <f t="shared" si="21"/>
        <v>-4.1683474519293995E-4</v>
      </c>
      <c r="AY28" s="333">
        <f t="shared" si="22"/>
        <v>108.6</v>
      </c>
      <c r="AZ28" s="103">
        <v>108.6</v>
      </c>
      <c r="BA28" s="352">
        <f t="shared" si="23"/>
        <v>4.6253469010175685E-3</v>
      </c>
      <c r="BB28" s="352">
        <f t="shared" si="24"/>
        <v>4.6253469010175685E-3</v>
      </c>
      <c r="BC28" s="351">
        <f t="shared" si="25"/>
        <v>0</v>
      </c>
      <c r="BD28" s="333">
        <f t="shared" si="26"/>
        <v>91.9</v>
      </c>
      <c r="BE28" s="102">
        <v>108.6</v>
      </c>
      <c r="BF28" s="352">
        <f t="shared" si="27"/>
        <v>5.4704595185994798E-3</v>
      </c>
      <c r="BG28" s="359">
        <f t="shared" si="28"/>
        <v>4.6253469010175685E-3</v>
      </c>
      <c r="BH28" s="351">
        <f t="shared" si="29"/>
        <v>8.4511261758191125E-4</v>
      </c>
      <c r="BJ28" s="105">
        <f>$B$28</f>
        <v>2012</v>
      </c>
      <c r="BK28" s="106"/>
      <c r="BL28" s="107"/>
      <c r="BM28" s="107"/>
      <c r="BN28" s="107"/>
      <c r="BO28" s="107"/>
      <c r="BP28" s="107"/>
      <c r="BQ28" s="333">
        <f t="shared" si="30"/>
        <v>90.4</v>
      </c>
      <c r="BR28" s="102">
        <v>103</v>
      </c>
      <c r="BS28" s="352">
        <f t="shared" si="31"/>
        <v>1.5730337078651679E-2</v>
      </c>
      <c r="BT28" s="352">
        <f t="shared" si="32"/>
        <v>1.6781836130306038E-2</v>
      </c>
      <c r="BU28" s="351">
        <f t="shared" si="33"/>
        <v>-1.0514990516543588E-3</v>
      </c>
      <c r="BW28" s="109">
        <f>$B$28</f>
        <v>2012</v>
      </c>
      <c r="BX28" s="333">
        <f t="shared" si="0"/>
        <v>74.099999999999994</v>
      </c>
      <c r="BY28" s="347">
        <v>94.8</v>
      </c>
      <c r="BZ28" s="352">
        <f t="shared" si="34"/>
        <v>2.631578947368407E-2</v>
      </c>
      <c r="CA28" s="352">
        <f t="shared" si="35"/>
        <v>2.4864864864864833E-2</v>
      </c>
      <c r="CB28" s="351">
        <f t="shared" si="36"/>
        <v>1.4509246088192373E-3</v>
      </c>
      <c r="CC28" s="333">
        <f t="shared" si="1"/>
        <v>75.3</v>
      </c>
      <c r="CD28" s="111">
        <v>95.1</v>
      </c>
      <c r="CE28" s="352">
        <f t="shared" si="37"/>
        <v>2.588555858310615E-2</v>
      </c>
      <c r="CF28" s="352">
        <f t="shared" si="38"/>
        <v>2.5889967637540368E-2</v>
      </c>
      <c r="CG28" s="351">
        <f t="shared" si="39"/>
        <v>-4.4090544342179072E-6</v>
      </c>
      <c r="CH28" s="333">
        <f t="shared" si="2"/>
        <v>26.411000000000001</v>
      </c>
      <c r="CI28" s="111">
        <v>26.411000000000001</v>
      </c>
      <c r="CJ28" s="352">
        <f t="shared" si="40"/>
        <v>2.5550421310138738E-2</v>
      </c>
      <c r="CK28" s="352">
        <f t="shared" si="41"/>
        <v>2.5550421310138738E-2</v>
      </c>
      <c r="CL28" s="351">
        <f t="shared" si="42"/>
        <v>0</v>
      </c>
    </row>
    <row r="29" spans="1:90" x14ac:dyDescent="0.6">
      <c r="B29" s="100">
        <v>2011</v>
      </c>
      <c r="C29" s="101">
        <v>72.2</v>
      </c>
      <c r="D29" s="102">
        <v>73.400000000000006</v>
      </c>
      <c r="E29" s="102">
        <v>96.7</v>
      </c>
      <c r="F29" s="102">
        <v>86.8</v>
      </c>
      <c r="G29" s="102">
        <v>88.8</v>
      </c>
      <c r="H29" s="103">
        <v>108.1</v>
      </c>
      <c r="I29" s="104">
        <v>91.4</v>
      </c>
      <c r="K29" s="105">
        <f>$B$29</f>
        <v>2011</v>
      </c>
      <c r="L29" s="106"/>
      <c r="M29" s="107"/>
      <c r="N29" s="107"/>
      <c r="O29" s="107"/>
      <c r="P29" s="107"/>
      <c r="Q29" s="107"/>
      <c r="R29" s="108">
        <v>89</v>
      </c>
      <c r="T29" s="109">
        <f>$B$29</f>
        <v>2011</v>
      </c>
      <c r="U29" s="110">
        <v>72.2</v>
      </c>
      <c r="V29" s="111">
        <v>73.400000000000006</v>
      </c>
      <c r="W29" s="112">
        <v>25.753</v>
      </c>
      <c r="Y29" s="100">
        <v>2011</v>
      </c>
      <c r="Z29" s="333">
        <f t="shared" si="3"/>
        <v>72.2</v>
      </c>
      <c r="AA29" s="101">
        <v>92.5</v>
      </c>
      <c r="AB29" s="352">
        <f t="shared" si="4"/>
        <v>3.1428571428571361E-2</v>
      </c>
      <c r="AC29" s="352">
        <f t="shared" si="5"/>
        <v>3.1215161649944312E-2</v>
      </c>
      <c r="AD29" s="351">
        <f t="shared" si="6"/>
        <v>2.1340977862704946E-4</v>
      </c>
      <c r="AE29" s="333">
        <f t="shared" si="7"/>
        <v>73.400000000000006</v>
      </c>
      <c r="AF29" s="102">
        <v>92.7</v>
      </c>
      <c r="AG29" s="352">
        <f t="shared" si="43"/>
        <v>1.9444444444444597E-2</v>
      </c>
      <c r="AH29" s="352">
        <f t="shared" si="8"/>
        <v>1.8681318681318615E-2</v>
      </c>
      <c r="AI29" s="351">
        <f t="shared" si="9"/>
        <v>7.6312576312598246E-4</v>
      </c>
      <c r="AJ29" s="333">
        <f t="shared" si="10"/>
        <v>96.7</v>
      </c>
      <c r="AK29" s="102">
        <v>103</v>
      </c>
      <c r="AL29" s="352">
        <f t="shared" si="11"/>
        <v>0.11921296296296302</v>
      </c>
      <c r="AM29" s="352">
        <f t="shared" si="12"/>
        <v>0.11956521739130443</v>
      </c>
      <c r="AN29" s="351">
        <f t="shared" si="13"/>
        <v>-3.5225442834141418E-4</v>
      </c>
      <c r="AO29" s="333">
        <f t="shared" si="14"/>
        <v>86.8</v>
      </c>
      <c r="AP29" s="102">
        <v>100.3</v>
      </c>
      <c r="AQ29" s="352">
        <f t="shared" si="15"/>
        <v>1.9976498237367801E-2</v>
      </c>
      <c r="AR29" s="352">
        <f t="shared" si="16"/>
        <v>2.0345879959308144E-2</v>
      </c>
      <c r="AS29" s="351">
        <f t="shared" si="17"/>
        <v>-3.693817219403428E-4</v>
      </c>
      <c r="AT29" s="333">
        <f t="shared" si="18"/>
        <v>88.8</v>
      </c>
      <c r="AU29" s="103">
        <v>100.5</v>
      </c>
      <c r="AV29" s="352">
        <f t="shared" si="19"/>
        <v>4.840613931523019E-2</v>
      </c>
      <c r="AW29" s="352">
        <f t="shared" si="20"/>
        <v>4.7966631908237689E-2</v>
      </c>
      <c r="AX29" s="351">
        <f t="shared" si="21"/>
        <v>4.395074069925009E-4</v>
      </c>
      <c r="AY29" s="333">
        <f t="shared" si="22"/>
        <v>108.1</v>
      </c>
      <c r="AZ29" s="103">
        <v>108.1</v>
      </c>
      <c r="BA29" s="352">
        <f t="shared" si="23"/>
        <v>8.8620342396777518E-2</v>
      </c>
      <c r="BB29" s="352">
        <f t="shared" si="24"/>
        <v>8.8620342396777518E-2</v>
      </c>
      <c r="BC29" s="351">
        <f t="shared" si="25"/>
        <v>0</v>
      </c>
      <c r="BD29" s="333">
        <f t="shared" si="26"/>
        <v>91.4</v>
      </c>
      <c r="BE29" s="102">
        <v>108.1</v>
      </c>
      <c r="BF29" s="352">
        <f t="shared" si="27"/>
        <v>8.8095238095238226E-2</v>
      </c>
      <c r="BG29" s="359">
        <f t="shared" si="28"/>
        <v>8.8620342396777518E-2</v>
      </c>
      <c r="BH29" s="351">
        <f t="shared" si="29"/>
        <v>-5.25104301539292E-4</v>
      </c>
      <c r="BJ29" s="105">
        <f>$B$29</f>
        <v>2011</v>
      </c>
      <c r="BK29" s="106"/>
      <c r="BL29" s="107"/>
      <c r="BM29" s="107"/>
      <c r="BN29" s="107"/>
      <c r="BO29" s="107"/>
      <c r="BP29" s="107"/>
      <c r="BQ29" s="333">
        <f t="shared" si="30"/>
        <v>89</v>
      </c>
      <c r="BR29" s="102">
        <v>101.3</v>
      </c>
      <c r="BS29" s="352">
        <f t="shared" si="31"/>
        <v>5.2009456264775489E-2</v>
      </c>
      <c r="BT29" s="359">
        <f t="shared" si="32"/>
        <v>5.3014553014552934E-2</v>
      </c>
      <c r="BU29" s="351">
        <f t="shared" si="33"/>
        <v>-1.0050967497774455E-3</v>
      </c>
      <c r="BW29" s="109">
        <f>$B$29</f>
        <v>2011</v>
      </c>
      <c r="BX29" s="333">
        <f t="shared" si="0"/>
        <v>72.2</v>
      </c>
      <c r="BY29" s="347">
        <v>92.5</v>
      </c>
      <c r="BZ29" s="352">
        <f t="shared" si="34"/>
        <v>3.1428571428571361E-2</v>
      </c>
      <c r="CA29" s="352">
        <f t="shared" si="35"/>
        <v>3.1215161649944312E-2</v>
      </c>
      <c r="CB29" s="351">
        <f t="shared" si="36"/>
        <v>2.1340977862704946E-4</v>
      </c>
      <c r="CC29" s="333">
        <f t="shared" si="1"/>
        <v>73.400000000000006</v>
      </c>
      <c r="CD29" s="111">
        <v>92.7</v>
      </c>
      <c r="CE29" s="352">
        <f t="shared" si="37"/>
        <v>1.9444444444444597E-2</v>
      </c>
      <c r="CF29" s="352">
        <f t="shared" si="38"/>
        <v>1.8681318681318615E-2</v>
      </c>
      <c r="CG29" s="351">
        <f t="shared" si="39"/>
        <v>7.6312576312598246E-4</v>
      </c>
      <c r="CH29" s="333">
        <f t="shared" si="2"/>
        <v>25.753</v>
      </c>
      <c r="CI29" s="111">
        <v>25.753</v>
      </c>
      <c r="CJ29" s="352">
        <f t="shared" si="40"/>
        <v>2.74896265560165E-2</v>
      </c>
      <c r="CK29" s="352">
        <f t="shared" si="41"/>
        <v>2.74896265560165E-2</v>
      </c>
      <c r="CL29" s="351">
        <f t="shared" si="42"/>
        <v>0</v>
      </c>
    </row>
    <row r="30" spans="1:90" x14ac:dyDescent="0.6">
      <c r="B30" s="100">
        <v>2010</v>
      </c>
      <c r="C30" s="101">
        <v>70</v>
      </c>
      <c r="D30" s="102">
        <v>72</v>
      </c>
      <c r="E30" s="102">
        <v>86.4</v>
      </c>
      <c r="F30" s="102">
        <v>85.1</v>
      </c>
      <c r="G30" s="102">
        <v>84.7</v>
      </c>
      <c r="H30" s="103">
        <v>99.3</v>
      </c>
      <c r="I30" s="104">
        <v>84</v>
      </c>
      <c r="K30" s="105">
        <f>$B$30</f>
        <v>2010</v>
      </c>
      <c r="L30" s="106"/>
      <c r="M30" s="107"/>
      <c r="N30" s="107"/>
      <c r="O30" s="107"/>
      <c r="P30" s="107"/>
      <c r="Q30" s="107"/>
      <c r="R30" s="108">
        <v>84.6</v>
      </c>
      <c r="T30" s="109">
        <f>$B$30</f>
        <v>2010</v>
      </c>
      <c r="U30" s="110">
        <v>70</v>
      </c>
      <c r="V30" s="111">
        <v>72</v>
      </c>
      <c r="W30" s="112">
        <v>25.064</v>
      </c>
      <c r="Y30" s="100">
        <v>2010</v>
      </c>
      <c r="Z30" s="333">
        <f t="shared" si="3"/>
        <v>70</v>
      </c>
      <c r="AA30" s="101">
        <v>89.7</v>
      </c>
      <c r="AB30" s="352">
        <f t="shared" si="4"/>
        <v>1.0101010101010166E-2</v>
      </c>
      <c r="AC30" s="352">
        <f t="shared" si="5"/>
        <v>1.1273957158962844E-2</v>
      </c>
      <c r="AD30" s="351">
        <f t="shared" si="6"/>
        <v>-1.172947057952678E-3</v>
      </c>
      <c r="AE30" s="333">
        <f t="shared" si="7"/>
        <v>72</v>
      </c>
      <c r="AF30" s="102">
        <v>91</v>
      </c>
      <c r="AG30" s="352">
        <f t="shared" si="43"/>
        <v>4.1841004184099972E-3</v>
      </c>
      <c r="AH30" s="352">
        <f t="shared" si="8"/>
        <v>5.5248618784531356E-3</v>
      </c>
      <c r="AI30" s="351">
        <f t="shared" si="9"/>
        <v>-1.3407614600431383E-3</v>
      </c>
      <c r="AJ30" s="333">
        <f t="shared" si="10"/>
        <v>86.4</v>
      </c>
      <c r="AK30" s="102">
        <v>92</v>
      </c>
      <c r="AL30" s="352">
        <f t="shared" si="11"/>
        <v>1.7667844522968101E-2</v>
      </c>
      <c r="AM30" s="352">
        <f t="shared" si="12"/>
        <v>1.7699115044247815E-2</v>
      </c>
      <c r="AN30" s="351">
        <f t="shared" si="13"/>
        <v>-3.1270521279713748E-5</v>
      </c>
      <c r="AO30" s="333">
        <f t="shared" si="14"/>
        <v>85.1</v>
      </c>
      <c r="AP30" s="102">
        <v>98.3</v>
      </c>
      <c r="AQ30" s="352">
        <f t="shared" si="15"/>
        <v>-6.2775330396475759E-2</v>
      </c>
      <c r="AR30" s="352">
        <f t="shared" si="16"/>
        <v>-6.2022900763358813E-2</v>
      </c>
      <c r="AS30" s="351">
        <f t="shared" si="17"/>
        <v>-7.5242963311694666E-4</v>
      </c>
      <c r="AT30" s="333">
        <f t="shared" si="18"/>
        <v>84.7</v>
      </c>
      <c r="AU30" s="103">
        <v>95.9</v>
      </c>
      <c r="AV30" s="352">
        <f t="shared" si="19"/>
        <v>8.3333333333333037E-3</v>
      </c>
      <c r="AW30" s="352">
        <f t="shared" si="20"/>
        <v>8.4121976866458059E-3</v>
      </c>
      <c r="AX30" s="351">
        <f t="shared" si="21"/>
        <v>-7.8864353312502189E-5</v>
      </c>
      <c r="AY30" s="333">
        <f t="shared" si="22"/>
        <v>99.3</v>
      </c>
      <c r="AZ30" s="103">
        <v>99.3</v>
      </c>
      <c r="BA30" s="352">
        <f t="shared" si="23"/>
        <v>-1.7804154302670572E-2</v>
      </c>
      <c r="BB30" s="352">
        <f t="shared" si="24"/>
        <v>-1.7804154302670572E-2</v>
      </c>
      <c r="BC30" s="351">
        <f t="shared" si="25"/>
        <v>0</v>
      </c>
      <c r="BD30" s="333">
        <f t="shared" si="26"/>
        <v>84</v>
      </c>
      <c r="BE30" s="102">
        <v>99.3</v>
      </c>
      <c r="BF30" s="352">
        <f t="shared" si="27"/>
        <v>-1.7543859649122862E-2</v>
      </c>
      <c r="BG30" s="359">
        <f t="shared" si="28"/>
        <v>-1.7804154302670572E-2</v>
      </c>
      <c r="BH30" s="351">
        <f t="shared" si="29"/>
        <v>2.602946535477102E-4</v>
      </c>
      <c r="BJ30" s="105">
        <f>$B$30</f>
        <v>2010</v>
      </c>
      <c r="BK30" s="106"/>
      <c r="BL30" s="107"/>
      <c r="BM30" s="107"/>
      <c r="BN30" s="107"/>
      <c r="BO30" s="107"/>
      <c r="BP30" s="107"/>
      <c r="BQ30" s="333">
        <f t="shared" si="30"/>
        <v>84.6</v>
      </c>
      <c r="BR30" s="102">
        <v>96.2</v>
      </c>
      <c r="BS30" s="352">
        <f t="shared" si="31"/>
        <v>1.5606242496998712E-2</v>
      </c>
      <c r="BT30" s="359">
        <f t="shared" si="32"/>
        <v>1.476793248945163E-2</v>
      </c>
      <c r="BU30" s="351">
        <f t="shared" si="33"/>
        <v>8.3831000754708285E-4</v>
      </c>
      <c r="BW30" s="109">
        <f>$B$30</f>
        <v>2010</v>
      </c>
      <c r="BX30" s="333">
        <f t="shared" si="0"/>
        <v>70</v>
      </c>
      <c r="BY30" s="347">
        <v>89.7</v>
      </c>
      <c r="BZ30" s="352">
        <f t="shared" si="34"/>
        <v>1.0101010101010166E-2</v>
      </c>
      <c r="CA30" s="352">
        <f t="shared" si="35"/>
        <v>1.1273957158962844E-2</v>
      </c>
      <c r="CB30" s="351">
        <f t="shared" si="36"/>
        <v>-1.172947057952678E-3</v>
      </c>
      <c r="CC30" s="333">
        <f t="shared" si="1"/>
        <v>72</v>
      </c>
      <c r="CD30" s="111">
        <v>91</v>
      </c>
      <c r="CE30" s="352">
        <f t="shared" si="37"/>
        <v>4.1841004184099972E-3</v>
      </c>
      <c r="CF30" s="352">
        <f t="shared" si="38"/>
        <v>5.5248618784531356E-3</v>
      </c>
      <c r="CG30" s="351">
        <f t="shared" si="39"/>
        <v>-1.3407614600431383E-3</v>
      </c>
      <c r="CH30" s="333">
        <f t="shared" si="2"/>
        <v>25.064</v>
      </c>
      <c r="CI30" s="111">
        <v>25.064</v>
      </c>
      <c r="CJ30" s="352">
        <f t="shared" si="40"/>
        <v>1.0319251854240541E-2</v>
      </c>
      <c r="CK30" s="352">
        <f t="shared" si="41"/>
        <v>1.0319251854240541E-2</v>
      </c>
      <c r="CL30" s="351">
        <f t="shared" si="42"/>
        <v>0</v>
      </c>
    </row>
    <row r="31" spans="1:90" x14ac:dyDescent="0.6">
      <c r="B31" s="100">
        <v>2009</v>
      </c>
      <c r="C31" s="101">
        <v>69.3</v>
      </c>
      <c r="D31" s="102">
        <v>71.7</v>
      </c>
      <c r="E31" s="102">
        <v>84.9</v>
      </c>
      <c r="F31" s="102">
        <v>90.8</v>
      </c>
      <c r="G31" s="102">
        <v>84</v>
      </c>
      <c r="H31" s="103">
        <v>101.1</v>
      </c>
      <c r="I31" s="104">
        <v>85.5</v>
      </c>
      <c r="K31" s="105">
        <f>$B$31</f>
        <v>2009</v>
      </c>
      <c r="L31" s="106"/>
      <c r="M31" s="107"/>
      <c r="N31" s="107"/>
      <c r="O31" s="107"/>
      <c r="P31" s="107"/>
      <c r="Q31" s="107"/>
      <c r="R31" s="108">
        <v>83.3</v>
      </c>
      <c r="T31" s="109">
        <f>$B$31</f>
        <v>2009</v>
      </c>
      <c r="U31" s="110">
        <v>69.3</v>
      </c>
      <c r="V31" s="111">
        <v>71.7</v>
      </c>
      <c r="W31" s="112">
        <v>24.808</v>
      </c>
      <c r="Y31" s="100">
        <v>2009</v>
      </c>
      <c r="Z31" s="333">
        <f t="shared" si="3"/>
        <v>69.3</v>
      </c>
      <c r="AA31" s="101">
        <v>88.7</v>
      </c>
      <c r="AB31" s="352">
        <f t="shared" si="4"/>
        <v>1.1678832116788218E-2</v>
      </c>
      <c r="AC31" s="352">
        <f t="shared" si="5"/>
        <v>1.0250569476082161E-2</v>
      </c>
      <c r="AD31" s="351">
        <f t="shared" si="6"/>
        <v>1.4282626407060572E-3</v>
      </c>
      <c r="AE31" s="333">
        <f t="shared" si="7"/>
        <v>71.7</v>
      </c>
      <c r="AF31" s="102">
        <v>90.5</v>
      </c>
      <c r="AG31" s="352">
        <f t="shared" si="43"/>
        <v>1.7021276595744705E-2</v>
      </c>
      <c r="AH31" s="352">
        <f t="shared" si="8"/>
        <v>1.6853932584269593E-2</v>
      </c>
      <c r="AI31" s="351">
        <f t="shared" si="9"/>
        <v>1.6734401147511235E-4</v>
      </c>
      <c r="AJ31" s="333">
        <f t="shared" si="10"/>
        <v>84.9</v>
      </c>
      <c r="AK31" s="102">
        <v>90.4</v>
      </c>
      <c r="AL31" s="352">
        <f t="shared" si="11"/>
        <v>-8.3153347732181304E-2</v>
      </c>
      <c r="AM31" s="352">
        <f t="shared" si="12"/>
        <v>-8.4093211752786168E-2</v>
      </c>
      <c r="AN31" s="351">
        <f t="shared" si="13"/>
        <v>9.3986402060486363E-4</v>
      </c>
      <c r="AO31" s="333">
        <f t="shared" si="14"/>
        <v>90.8</v>
      </c>
      <c r="AP31" s="102">
        <v>104.8</v>
      </c>
      <c r="AQ31" s="352">
        <f t="shared" si="15"/>
        <v>-1.4115092290988063E-2</v>
      </c>
      <c r="AR31" s="352">
        <f t="shared" si="16"/>
        <v>-1.5037593984962516E-2</v>
      </c>
      <c r="AS31" s="351">
        <f t="shared" si="17"/>
        <v>9.2250169397445347E-4</v>
      </c>
      <c r="AT31" s="333">
        <f t="shared" si="18"/>
        <v>84</v>
      </c>
      <c r="AU31" s="103">
        <v>95.1</v>
      </c>
      <c r="AV31" s="352">
        <f t="shared" si="19"/>
        <v>-3.3371691599539788E-2</v>
      </c>
      <c r="AW31" s="352">
        <f t="shared" si="20"/>
        <v>-3.3536585365853799E-2</v>
      </c>
      <c r="AX31" s="351">
        <f t="shared" si="21"/>
        <v>1.6489376631401154E-4</v>
      </c>
      <c r="AY31" s="333">
        <f t="shared" si="22"/>
        <v>101.1</v>
      </c>
      <c r="AZ31" s="103">
        <v>101.1</v>
      </c>
      <c r="BA31" s="352">
        <f t="shared" si="23"/>
        <v>-9.245960502693007E-2</v>
      </c>
      <c r="BB31" s="352">
        <f t="shared" si="24"/>
        <v>-9.245960502693007E-2</v>
      </c>
      <c r="BC31" s="351">
        <f t="shared" si="25"/>
        <v>0</v>
      </c>
      <c r="BD31" s="333">
        <f t="shared" si="26"/>
        <v>85.5</v>
      </c>
      <c r="BE31" s="102">
        <v>101.1</v>
      </c>
      <c r="BF31" s="352">
        <f t="shared" si="27"/>
        <v>-9.3319194061505795E-2</v>
      </c>
      <c r="BG31" s="359">
        <f t="shared" si="28"/>
        <v>-9.245960502693007E-2</v>
      </c>
      <c r="BH31" s="351">
        <f t="shared" si="29"/>
        <v>-8.5958903457572511E-4</v>
      </c>
      <c r="BJ31" s="105">
        <f>$B$31</f>
        <v>2009</v>
      </c>
      <c r="BK31" s="106"/>
      <c r="BL31" s="107"/>
      <c r="BM31" s="107"/>
      <c r="BN31" s="107"/>
      <c r="BO31" s="107"/>
      <c r="BP31" s="107"/>
      <c r="BQ31" s="333">
        <f t="shared" si="30"/>
        <v>83.3</v>
      </c>
      <c r="BR31" s="102">
        <v>94.8</v>
      </c>
      <c r="BS31" s="352">
        <f t="shared" si="31"/>
        <v>-4.142692750287702E-2</v>
      </c>
      <c r="BT31" s="359">
        <f t="shared" si="32"/>
        <v>-4.2424242424242475E-2</v>
      </c>
      <c r="BU31" s="351">
        <f t="shared" si="33"/>
        <v>9.973149213654553E-4</v>
      </c>
      <c r="BW31" s="109">
        <f>$B$31</f>
        <v>2009</v>
      </c>
      <c r="BX31" s="333">
        <f t="shared" si="0"/>
        <v>69.3</v>
      </c>
      <c r="BY31" s="347">
        <v>88.7</v>
      </c>
      <c r="BZ31" s="352">
        <f t="shared" si="34"/>
        <v>1.1678832116788218E-2</v>
      </c>
      <c r="CA31" s="352">
        <f t="shared" si="35"/>
        <v>1.0250569476082161E-2</v>
      </c>
      <c r="CB31" s="351">
        <f t="shared" si="36"/>
        <v>1.4282626407060572E-3</v>
      </c>
      <c r="CC31" s="333">
        <f t="shared" si="1"/>
        <v>71.7</v>
      </c>
      <c r="CD31" s="111">
        <v>90.5</v>
      </c>
      <c r="CE31" s="352">
        <f t="shared" si="37"/>
        <v>1.7021276595744705E-2</v>
      </c>
      <c r="CF31" s="352">
        <f t="shared" si="38"/>
        <v>1.6853932584269593E-2</v>
      </c>
      <c r="CG31" s="351">
        <f t="shared" si="39"/>
        <v>1.6734401147511235E-4</v>
      </c>
      <c r="CH31" s="333">
        <f t="shared" si="2"/>
        <v>24.808</v>
      </c>
      <c r="CI31" s="111">
        <v>24.808</v>
      </c>
      <c r="CJ31" s="352">
        <f t="shared" si="40"/>
        <v>8.4962803365991046E-3</v>
      </c>
      <c r="CK31" s="352">
        <f t="shared" si="41"/>
        <v>8.4962803365991046E-3</v>
      </c>
      <c r="CL31" s="351">
        <f t="shared" si="42"/>
        <v>0</v>
      </c>
    </row>
    <row r="32" spans="1:90" x14ac:dyDescent="0.6">
      <c r="B32" s="100">
        <v>2008</v>
      </c>
      <c r="C32" s="101">
        <v>68.5</v>
      </c>
      <c r="D32" s="102">
        <v>70.5</v>
      </c>
      <c r="E32" s="102">
        <v>92.6</v>
      </c>
      <c r="F32" s="102">
        <v>92.1</v>
      </c>
      <c r="G32" s="102">
        <v>86.9</v>
      </c>
      <c r="H32" s="103">
        <v>111.4</v>
      </c>
      <c r="I32" s="104">
        <v>94.3</v>
      </c>
      <c r="K32" s="105">
        <f>$B$32</f>
        <v>2008</v>
      </c>
      <c r="L32" s="106"/>
      <c r="M32" s="107"/>
      <c r="N32" s="107"/>
      <c r="O32" s="107"/>
      <c r="P32" s="107"/>
      <c r="Q32" s="107"/>
      <c r="R32" s="108">
        <v>86.9</v>
      </c>
      <c r="T32" s="109">
        <f>$B$32</f>
        <v>2008</v>
      </c>
      <c r="U32" s="110">
        <v>68.5</v>
      </c>
      <c r="V32" s="111">
        <v>70.5</v>
      </c>
      <c r="W32" s="112">
        <v>24.599</v>
      </c>
      <c r="Y32" s="100">
        <v>2008</v>
      </c>
      <c r="Z32" s="333">
        <f t="shared" si="3"/>
        <v>68.5</v>
      </c>
      <c r="AA32" s="101">
        <v>87.8</v>
      </c>
      <c r="AB32" s="352">
        <f t="shared" si="4"/>
        <v>3.6308623298033416E-2</v>
      </c>
      <c r="AC32" s="352">
        <f t="shared" si="5"/>
        <v>3.7825059101654901E-2</v>
      </c>
      <c r="AD32" s="351">
        <f t="shared" si="6"/>
        <v>-1.5164358036214853E-3</v>
      </c>
      <c r="AE32" s="333">
        <f t="shared" si="7"/>
        <v>70.5</v>
      </c>
      <c r="AF32" s="102">
        <v>89</v>
      </c>
      <c r="AG32" s="352">
        <f t="shared" si="43"/>
        <v>3.0701754385964897E-2</v>
      </c>
      <c r="AH32" s="352">
        <f t="shared" si="8"/>
        <v>3.009259259259256E-2</v>
      </c>
      <c r="AI32" s="351">
        <f t="shared" si="9"/>
        <v>6.09161793372337E-4</v>
      </c>
      <c r="AJ32" s="333">
        <f t="shared" si="10"/>
        <v>92.6</v>
      </c>
      <c r="AK32" s="102">
        <v>98.7</v>
      </c>
      <c r="AL32" s="352">
        <f t="shared" si="11"/>
        <v>-3.3402922755741193E-2</v>
      </c>
      <c r="AM32" s="352">
        <f t="shared" si="12"/>
        <v>-3.2352941176470584E-2</v>
      </c>
      <c r="AN32" s="351">
        <f t="shared" si="13"/>
        <v>-1.0499815792706091E-3</v>
      </c>
      <c r="AO32" s="333">
        <f t="shared" si="14"/>
        <v>92.1</v>
      </c>
      <c r="AP32" s="102">
        <v>106.4</v>
      </c>
      <c r="AQ32" s="352">
        <f t="shared" si="15"/>
        <v>5.9838895281933091E-2</v>
      </c>
      <c r="AR32" s="352">
        <f t="shared" si="16"/>
        <v>6.0817547357926216E-2</v>
      </c>
      <c r="AS32" s="351">
        <f t="shared" si="17"/>
        <v>-9.7865207599312498E-4</v>
      </c>
      <c r="AT32" s="333">
        <f t="shared" si="18"/>
        <v>86.9</v>
      </c>
      <c r="AU32" s="103">
        <v>98.4</v>
      </c>
      <c r="AV32" s="352">
        <f t="shared" si="19"/>
        <v>5.0785973397823536E-2</v>
      </c>
      <c r="AW32" s="352">
        <f t="shared" si="20"/>
        <v>5.1282051282051322E-2</v>
      </c>
      <c r="AX32" s="351">
        <f t="shared" si="21"/>
        <v>-4.9607788422778576E-4</v>
      </c>
      <c r="AY32" s="333">
        <f t="shared" si="22"/>
        <v>111.4</v>
      </c>
      <c r="AZ32" s="103">
        <v>111.4</v>
      </c>
      <c r="BA32" s="352">
        <f t="shared" si="23"/>
        <v>7.945736434108519E-2</v>
      </c>
      <c r="BB32" s="352">
        <f t="shared" si="24"/>
        <v>7.945736434108519E-2</v>
      </c>
      <c r="BC32" s="351">
        <f t="shared" si="25"/>
        <v>0</v>
      </c>
      <c r="BD32" s="333">
        <f t="shared" si="26"/>
        <v>94.3</v>
      </c>
      <c r="BE32" s="102">
        <v>111.4</v>
      </c>
      <c r="BF32" s="352">
        <f t="shared" si="27"/>
        <v>8.0183276059564657E-2</v>
      </c>
      <c r="BG32" s="359">
        <f t="shared" si="28"/>
        <v>7.945736434108519E-2</v>
      </c>
      <c r="BH32" s="351">
        <f t="shared" si="29"/>
        <v>7.2591171847946612E-4</v>
      </c>
      <c r="BJ32" s="105">
        <f>$B$32</f>
        <v>2008</v>
      </c>
      <c r="BK32" s="106"/>
      <c r="BL32" s="107"/>
      <c r="BM32" s="107"/>
      <c r="BN32" s="107"/>
      <c r="BO32" s="107"/>
      <c r="BP32" s="107"/>
      <c r="BQ32" s="333">
        <f t="shared" si="30"/>
        <v>86.9</v>
      </c>
      <c r="BR32" s="102">
        <v>99</v>
      </c>
      <c r="BS32" s="352">
        <f t="shared" si="31"/>
        <v>5.4611650485436813E-2</v>
      </c>
      <c r="BT32" s="359">
        <f t="shared" si="32"/>
        <v>5.5437100213219681E-2</v>
      </c>
      <c r="BU32" s="351">
        <f t="shared" si="33"/>
        <v>-8.2544972778286763E-4</v>
      </c>
      <c r="BW32" s="109">
        <f>$B$32</f>
        <v>2008</v>
      </c>
      <c r="BX32" s="333">
        <f t="shared" si="0"/>
        <v>68.5</v>
      </c>
      <c r="BY32" s="347">
        <v>87.8</v>
      </c>
      <c r="BZ32" s="352">
        <f t="shared" si="34"/>
        <v>3.6308623298033416E-2</v>
      </c>
      <c r="CA32" s="352">
        <f t="shared" si="35"/>
        <v>3.7825059101654901E-2</v>
      </c>
      <c r="CB32" s="351">
        <f t="shared" si="36"/>
        <v>-1.5164358036214853E-3</v>
      </c>
      <c r="CC32" s="333">
        <f t="shared" si="1"/>
        <v>70.5</v>
      </c>
      <c r="CD32" s="111">
        <v>89</v>
      </c>
      <c r="CE32" s="352">
        <f t="shared" si="37"/>
        <v>3.0701754385964897E-2</v>
      </c>
      <c r="CF32" s="352">
        <f t="shared" si="38"/>
        <v>3.009259259259256E-2</v>
      </c>
      <c r="CG32" s="351">
        <f t="shared" si="39"/>
        <v>6.09161793372337E-4</v>
      </c>
      <c r="CH32" s="333">
        <f t="shared" si="2"/>
        <v>24.599</v>
      </c>
      <c r="CI32" s="111">
        <v>24.599</v>
      </c>
      <c r="CJ32" s="352">
        <f t="shared" si="40"/>
        <v>2.8515282016975396E-2</v>
      </c>
      <c r="CK32" s="352">
        <f t="shared" si="41"/>
        <v>2.8515282016975396E-2</v>
      </c>
      <c r="CL32" s="351">
        <f t="shared" si="42"/>
        <v>0</v>
      </c>
    </row>
    <row r="33" spans="2:90" x14ac:dyDescent="0.6">
      <c r="B33" s="100">
        <v>2007</v>
      </c>
      <c r="C33" s="101">
        <v>66.099999999999994</v>
      </c>
      <c r="D33" s="102">
        <v>68.400000000000006</v>
      </c>
      <c r="E33" s="102">
        <v>95.8</v>
      </c>
      <c r="F33" s="102">
        <v>86.9</v>
      </c>
      <c r="G33" s="102">
        <v>82.7</v>
      </c>
      <c r="H33" s="103">
        <v>103.2</v>
      </c>
      <c r="I33" s="104">
        <v>87.3</v>
      </c>
      <c r="K33" s="105">
        <f>$B$33</f>
        <v>2007</v>
      </c>
      <c r="L33" s="106"/>
      <c r="M33" s="107"/>
      <c r="N33" s="107"/>
      <c r="O33" s="107"/>
      <c r="P33" s="107"/>
      <c r="Q33" s="107"/>
      <c r="R33" s="108">
        <v>82.4</v>
      </c>
      <c r="T33" s="109">
        <f>$B$33</f>
        <v>2007</v>
      </c>
      <c r="U33" s="110">
        <v>66.099999999999994</v>
      </c>
      <c r="V33" s="111">
        <v>68.400000000000006</v>
      </c>
      <c r="W33" s="112">
        <v>23.917000000000002</v>
      </c>
      <c r="Y33" s="100">
        <v>2007</v>
      </c>
      <c r="Z33" s="333">
        <f t="shared" si="3"/>
        <v>66.099999999999994</v>
      </c>
      <c r="AA33" s="101">
        <v>84.6</v>
      </c>
      <c r="AB33" s="352">
        <f t="shared" si="4"/>
        <v>4.4233807266982561E-2</v>
      </c>
      <c r="AC33" s="352">
        <f t="shared" si="5"/>
        <v>4.3156596794081459E-2</v>
      </c>
      <c r="AD33" s="351">
        <f t="shared" si="6"/>
        <v>1.0772104729011023E-3</v>
      </c>
      <c r="AE33" s="333">
        <f t="shared" si="7"/>
        <v>68.400000000000006</v>
      </c>
      <c r="AF33" s="102">
        <v>86.4</v>
      </c>
      <c r="AG33" s="352">
        <f t="shared" si="43"/>
        <v>3.0120481927710774E-2</v>
      </c>
      <c r="AH33" s="352">
        <f t="shared" si="8"/>
        <v>3.1026252983293645E-2</v>
      </c>
      <c r="AI33" s="351">
        <f t="shared" si="9"/>
        <v>-9.057710555828713E-4</v>
      </c>
      <c r="AJ33" s="333">
        <f t="shared" si="10"/>
        <v>95.8</v>
      </c>
      <c r="AK33" s="102">
        <v>102</v>
      </c>
      <c r="AL33" s="352">
        <f t="shared" si="11"/>
        <v>2.2411953041622246E-2</v>
      </c>
      <c r="AM33" s="352">
        <f t="shared" si="12"/>
        <v>2.2044088176352838E-2</v>
      </c>
      <c r="AN33" s="351">
        <f t="shared" si="13"/>
        <v>3.678648652694072E-4</v>
      </c>
      <c r="AO33" s="333">
        <f t="shared" si="14"/>
        <v>86.9</v>
      </c>
      <c r="AP33" s="102">
        <v>100.3</v>
      </c>
      <c r="AQ33" s="352">
        <f t="shared" si="15"/>
        <v>7.0197044334975311E-2</v>
      </c>
      <c r="AR33" s="352">
        <f t="shared" si="16"/>
        <v>6.9296375266524546E-2</v>
      </c>
      <c r="AS33" s="351">
        <f t="shared" si="17"/>
        <v>9.0066906845076566E-4</v>
      </c>
      <c r="AT33" s="333">
        <f t="shared" si="18"/>
        <v>82.7</v>
      </c>
      <c r="AU33" s="103">
        <v>93.6</v>
      </c>
      <c r="AV33" s="352">
        <f t="shared" si="19"/>
        <v>1.2239902080783294E-2</v>
      </c>
      <c r="AW33" s="352">
        <f t="shared" si="20"/>
        <v>1.189189189189177E-2</v>
      </c>
      <c r="AX33" s="351">
        <f t="shared" si="21"/>
        <v>3.4801018889152324E-4</v>
      </c>
      <c r="AY33" s="333">
        <f t="shared" si="22"/>
        <v>103.2</v>
      </c>
      <c r="AZ33" s="103">
        <v>103.2</v>
      </c>
      <c r="BA33" s="352">
        <f t="shared" si="23"/>
        <v>0.10374331550802141</v>
      </c>
      <c r="BB33" s="352">
        <f t="shared" si="24"/>
        <v>0.10374331550802141</v>
      </c>
      <c r="BC33" s="351">
        <f t="shared" si="25"/>
        <v>0</v>
      </c>
      <c r="BD33" s="333">
        <f t="shared" si="26"/>
        <v>87.3</v>
      </c>
      <c r="BE33" s="102">
        <v>103.2</v>
      </c>
      <c r="BF33" s="352">
        <f t="shared" si="27"/>
        <v>0.10366624525916568</v>
      </c>
      <c r="BG33" s="359">
        <f t="shared" si="28"/>
        <v>0.10374331550802141</v>
      </c>
      <c r="BH33" s="351">
        <f t="shared" si="29"/>
        <v>-7.707024885572622E-5</v>
      </c>
      <c r="BJ33" s="105">
        <f>$B$33</f>
        <v>2007</v>
      </c>
      <c r="BK33" s="106"/>
      <c r="BL33" s="107"/>
      <c r="BM33" s="107"/>
      <c r="BN33" s="107"/>
      <c r="BO33" s="107"/>
      <c r="BP33" s="107"/>
      <c r="BQ33" s="333">
        <f t="shared" si="30"/>
        <v>82.4</v>
      </c>
      <c r="BR33" s="102">
        <v>93.8</v>
      </c>
      <c r="BS33" s="352">
        <f t="shared" si="31"/>
        <v>1.228501228501222E-2</v>
      </c>
      <c r="BT33" s="359">
        <f t="shared" si="32"/>
        <v>1.2958963282937441E-2</v>
      </c>
      <c r="BU33" s="351">
        <f t="shared" si="33"/>
        <v>-6.7395099792522117E-4</v>
      </c>
      <c r="BW33" s="109">
        <f>$B$33</f>
        <v>2007</v>
      </c>
      <c r="BX33" s="333">
        <f t="shared" si="0"/>
        <v>66.099999999999994</v>
      </c>
      <c r="BY33" s="347">
        <v>84.6</v>
      </c>
      <c r="BZ33" s="352">
        <f t="shared" si="34"/>
        <v>7.1312803889789222E-2</v>
      </c>
      <c r="CA33" s="352">
        <f t="shared" si="35"/>
        <v>7.0886075949367022E-2</v>
      </c>
      <c r="CB33" s="351">
        <f t="shared" si="36"/>
        <v>4.2672794042220019E-4</v>
      </c>
      <c r="CC33" s="333">
        <f t="shared" si="1"/>
        <v>68.400000000000006</v>
      </c>
      <c r="CD33" s="111">
        <v>86.4</v>
      </c>
      <c r="CE33" s="352">
        <f t="shared" si="37"/>
        <v>5.7187017001545604E-2</v>
      </c>
      <c r="CF33" s="352">
        <f t="shared" si="38"/>
        <v>5.7527539779681724E-2</v>
      </c>
      <c r="CG33" s="351">
        <f t="shared" si="39"/>
        <v>-3.4052277813612086E-4</v>
      </c>
      <c r="CH33" s="333">
        <f t="shared" si="2"/>
        <v>23.917000000000002</v>
      </c>
      <c r="CI33" s="111">
        <v>23.917000000000002</v>
      </c>
      <c r="CJ33" s="352">
        <f t="shared" si="40"/>
        <v>6.6723161321974978E-2</v>
      </c>
      <c r="CK33" s="352">
        <f t="shared" si="41"/>
        <v>6.6723161321974978E-2</v>
      </c>
      <c r="CL33" s="351">
        <f t="shared" si="42"/>
        <v>0</v>
      </c>
    </row>
    <row r="34" spans="2:90" x14ac:dyDescent="0.6">
      <c r="B34" s="100">
        <v>2006</v>
      </c>
      <c r="C34" s="101">
        <v>63.3</v>
      </c>
      <c r="D34" s="102">
        <v>66.400000000000006</v>
      </c>
      <c r="E34" s="102">
        <v>93.7</v>
      </c>
      <c r="F34" s="102">
        <v>81.2</v>
      </c>
      <c r="G34" s="102">
        <v>81.7</v>
      </c>
      <c r="H34" s="103">
        <v>93.5</v>
      </c>
      <c r="I34" s="104">
        <v>79.099999999999994</v>
      </c>
      <c r="K34" s="105">
        <f>$B$34</f>
        <v>2006</v>
      </c>
      <c r="L34" s="106"/>
      <c r="M34" s="107"/>
      <c r="N34" s="107"/>
      <c r="O34" s="107"/>
      <c r="P34" s="107"/>
      <c r="Q34" s="107"/>
      <c r="R34" s="108">
        <v>81.400000000000006</v>
      </c>
      <c r="T34" s="109">
        <f>$B$34</f>
        <v>2006</v>
      </c>
      <c r="U34" s="110">
        <v>61.7</v>
      </c>
      <c r="V34" s="111">
        <v>64.7</v>
      </c>
      <c r="W34" s="112">
        <v>22.420999999999999</v>
      </c>
      <c r="Y34" s="100">
        <v>2006</v>
      </c>
      <c r="Z34" s="333">
        <f t="shared" si="3"/>
        <v>63.3</v>
      </c>
      <c r="AA34" s="101">
        <v>81.099999999999994</v>
      </c>
      <c r="AB34" s="352">
        <f t="shared" si="4"/>
        <v>2.2617124394184174E-2</v>
      </c>
      <c r="AC34" s="352">
        <f t="shared" si="5"/>
        <v>2.3989898989898784E-2</v>
      </c>
      <c r="AD34" s="351">
        <f t="shared" si="6"/>
        <v>-1.3727745957146098E-3</v>
      </c>
      <c r="AE34" s="333">
        <f t="shared" si="7"/>
        <v>66.400000000000006</v>
      </c>
      <c r="AF34" s="102">
        <v>83.8</v>
      </c>
      <c r="AG34" s="352">
        <f t="shared" si="43"/>
        <v>2.4691358024691468E-2</v>
      </c>
      <c r="AH34" s="352">
        <f t="shared" si="8"/>
        <v>2.4449877750611249E-2</v>
      </c>
      <c r="AI34" s="351">
        <f t="shared" si="9"/>
        <v>2.414802740802191E-4</v>
      </c>
      <c r="AJ34" s="333">
        <f t="shared" si="10"/>
        <v>93.7</v>
      </c>
      <c r="AK34" s="102">
        <v>99.8</v>
      </c>
      <c r="AL34" s="352">
        <f t="shared" si="11"/>
        <v>6.4772727272727204E-2</v>
      </c>
      <c r="AM34" s="352">
        <f t="shared" si="12"/>
        <v>6.5101387406616862E-2</v>
      </c>
      <c r="AN34" s="351">
        <f t="shared" si="13"/>
        <v>-3.2866013388965776E-4</v>
      </c>
      <c r="AO34" s="333">
        <f t="shared" si="14"/>
        <v>81.2</v>
      </c>
      <c r="AP34" s="102">
        <v>93.8</v>
      </c>
      <c r="AQ34" s="352">
        <f t="shared" si="15"/>
        <v>8.6956521739129933E-3</v>
      </c>
      <c r="AR34" s="352">
        <f t="shared" si="16"/>
        <v>8.6021505376343566E-3</v>
      </c>
      <c r="AS34" s="351">
        <f t="shared" si="17"/>
        <v>9.3501636278636724E-5</v>
      </c>
      <c r="AT34" s="333">
        <f t="shared" si="18"/>
        <v>81.7</v>
      </c>
      <c r="AU34" s="103">
        <v>92.5</v>
      </c>
      <c r="AV34" s="352">
        <f t="shared" si="19"/>
        <v>5.2835051546391787E-2</v>
      </c>
      <c r="AW34" s="352">
        <f t="shared" si="20"/>
        <v>5.3530751708428248E-2</v>
      </c>
      <c r="AX34" s="351">
        <f t="shared" si="21"/>
        <v>-6.9570016203646112E-4</v>
      </c>
      <c r="AY34" s="333">
        <f t="shared" si="22"/>
        <v>93.5</v>
      </c>
      <c r="AZ34" s="103">
        <v>93.5</v>
      </c>
      <c r="BA34" s="352">
        <f t="shared" si="23"/>
        <v>2.0742358078602585E-2</v>
      </c>
      <c r="BB34" s="352">
        <f t="shared" si="24"/>
        <v>2.0742358078602585E-2</v>
      </c>
      <c r="BC34" s="351">
        <f t="shared" si="25"/>
        <v>0</v>
      </c>
      <c r="BD34" s="333">
        <f t="shared" si="26"/>
        <v>79.099999999999994</v>
      </c>
      <c r="BE34" s="102">
        <v>93.5</v>
      </c>
      <c r="BF34" s="352">
        <f t="shared" si="27"/>
        <v>2.0645161290322456E-2</v>
      </c>
      <c r="BG34" s="359">
        <f t="shared" si="28"/>
        <v>2.0742358078602585E-2</v>
      </c>
      <c r="BH34" s="351">
        <f t="shared" si="29"/>
        <v>-9.7196788280129454E-5</v>
      </c>
      <c r="BJ34" s="105">
        <f>$B$34</f>
        <v>2006</v>
      </c>
      <c r="BK34" s="106"/>
      <c r="BL34" s="107"/>
      <c r="BM34" s="107"/>
      <c r="BN34" s="107"/>
      <c r="BO34" s="107"/>
      <c r="BP34" s="107"/>
      <c r="BQ34" s="333">
        <f t="shared" si="30"/>
        <v>81.400000000000006</v>
      </c>
      <c r="BR34" s="102">
        <v>92.6</v>
      </c>
      <c r="BS34" s="352">
        <f t="shared" si="31"/>
        <v>5.4404145077720178E-2</v>
      </c>
      <c r="BT34" s="359">
        <f t="shared" si="32"/>
        <v>5.4669703872437303E-2</v>
      </c>
      <c r="BU34" s="351">
        <f t="shared" si="33"/>
        <v>-2.6555879471712451E-4</v>
      </c>
      <c r="BW34" s="109">
        <f>$B$34</f>
        <v>2006</v>
      </c>
      <c r="BX34" s="333">
        <f t="shared" si="0"/>
        <v>61.7</v>
      </c>
      <c r="BY34" s="347">
        <v>79</v>
      </c>
      <c r="BZ34" s="352">
        <f t="shared" si="34"/>
        <v>2.3217247097844229E-2</v>
      </c>
      <c r="CA34" s="352">
        <f t="shared" si="35"/>
        <v>2.3316062176165664E-2</v>
      </c>
      <c r="CB34" s="351">
        <f t="shared" si="36"/>
        <v>-9.8815078321434768E-5</v>
      </c>
      <c r="CC34" s="333">
        <f t="shared" si="1"/>
        <v>64.7</v>
      </c>
      <c r="CD34" s="111">
        <v>81.7</v>
      </c>
      <c r="CE34" s="352">
        <f t="shared" si="37"/>
        <v>2.5356576862123559E-2</v>
      </c>
      <c r="CF34" s="352">
        <f t="shared" si="38"/>
        <v>2.5094102885821812E-2</v>
      </c>
      <c r="CG34" s="351">
        <f t="shared" si="39"/>
        <v>2.6247397630174696E-4</v>
      </c>
      <c r="CH34" s="333">
        <f t="shared" si="2"/>
        <v>22.420999999999999</v>
      </c>
      <c r="CI34" s="111">
        <v>22.420999999999999</v>
      </c>
      <c r="CJ34" s="352">
        <f t="shared" si="40"/>
        <v>1.8997409444166724E-2</v>
      </c>
      <c r="CK34" s="352">
        <f t="shared" si="41"/>
        <v>1.8997409444166724E-2</v>
      </c>
      <c r="CL34" s="351">
        <f t="shared" si="42"/>
        <v>0</v>
      </c>
    </row>
    <row r="35" spans="2:90" x14ac:dyDescent="0.6">
      <c r="B35" s="100">
        <v>2005</v>
      </c>
      <c r="C35" s="101">
        <v>61.9</v>
      </c>
      <c r="D35" s="102">
        <v>64.8</v>
      </c>
      <c r="E35" s="102">
        <v>88</v>
      </c>
      <c r="F35" s="102">
        <v>80.5</v>
      </c>
      <c r="G35" s="102">
        <v>77.599999999999994</v>
      </c>
      <c r="H35" s="103">
        <v>91.6</v>
      </c>
      <c r="I35" s="104">
        <v>77.5</v>
      </c>
      <c r="K35" s="105">
        <f>$B$35</f>
        <v>2005</v>
      </c>
      <c r="L35" s="101">
        <v>137.19999999999999</v>
      </c>
      <c r="M35" s="107"/>
      <c r="N35" s="107"/>
      <c r="O35" s="107"/>
      <c r="P35" s="107"/>
      <c r="Q35" s="107"/>
      <c r="R35" s="108">
        <v>77.2</v>
      </c>
      <c r="T35" s="109">
        <f>$B$35</f>
        <v>2005</v>
      </c>
      <c r="U35" s="110">
        <v>60.3</v>
      </c>
      <c r="V35" s="111">
        <v>63.1</v>
      </c>
      <c r="W35" s="112">
        <v>22.003</v>
      </c>
      <c r="Y35" s="100">
        <v>2005</v>
      </c>
      <c r="Z35" s="333">
        <f t="shared" si="3"/>
        <v>61.9</v>
      </c>
      <c r="AA35" s="101">
        <v>79.2</v>
      </c>
      <c r="AB35" s="352">
        <f t="shared" si="4"/>
        <v>2.1452145214521323E-2</v>
      </c>
      <c r="AC35" s="352">
        <f t="shared" si="5"/>
        <v>2.0618556701031077E-2</v>
      </c>
      <c r="AD35" s="351">
        <f t="shared" si="6"/>
        <v>8.3358851349024654E-4</v>
      </c>
      <c r="AE35" s="333">
        <f t="shared" si="7"/>
        <v>64.8</v>
      </c>
      <c r="AF35" s="102">
        <v>81.8</v>
      </c>
      <c r="AG35" s="352">
        <f t="shared" si="43"/>
        <v>1.5455950540956831E-3</v>
      </c>
      <c r="AH35" s="352">
        <f t="shared" si="8"/>
        <v>1.2239902080781739E-3</v>
      </c>
      <c r="AI35" s="351">
        <f t="shared" si="9"/>
        <v>3.2160484601750916E-4</v>
      </c>
      <c r="AJ35" s="333">
        <f t="shared" si="10"/>
        <v>88</v>
      </c>
      <c r="AK35" s="102">
        <v>93.7</v>
      </c>
      <c r="AL35" s="352">
        <f t="shared" si="11"/>
        <v>-2.3307436182019914E-2</v>
      </c>
      <c r="AM35" s="352">
        <f t="shared" si="12"/>
        <v>-2.3958333333333304E-2</v>
      </c>
      <c r="AN35" s="351">
        <f t="shared" si="13"/>
        <v>6.5089715131338988E-4</v>
      </c>
      <c r="AO35" s="333">
        <f t="shared" si="14"/>
        <v>80.5</v>
      </c>
      <c r="AP35" s="102">
        <v>93</v>
      </c>
      <c r="AQ35" s="352">
        <f t="shared" si="15"/>
        <v>9.375E-2</v>
      </c>
      <c r="AR35" s="352">
        <f t="shared" si="16"/>
        <v>9.4117647058823639E-2</v>
      </c>
      <c r="AS35" s="351">
        <f t="shared" si="17"/>
        <v>-3.6764705882363913E-4</v>
      </c>
      <c r="AT35" s="333">
        <f t="shared" si="18"/>
        <v>77.599999999999994</v>
      </c>
      <c r="AU35" s="103">
        <v>87.8</v>
      </c>
      <c r="AV35" s="352">
        <f t="shared" si="19"/>
        <v>3.8821954484604904E-2</v>
      </c>
      <c r="AW35" s="352">
        <f t="shared" si="20"/>
        <v>3.7825059101654901E-2</v>
      </c>
      <c r="AX35" s="351">
        <f t="shared" si="21"/>
        <v>9.9689538295000268E-4</v>
      </c>
      <c r="AY35" s="333">
        <f t="shared" si="22"/>
        <v>91.6</v>
      </c>
      <c r="AZ35" s="103">
        <v>91.6</v>
      </c>
      <c r="BA35" s="359">
        <f t="shared" si="23"/>
        <v>0.12392638036809811</v>
      </c>
      <c r="BB35" s="352">
        <f t="shared" si="24"/>
        <v>0.12392638036809811</v>
      </c>
      <c r="BC35" s="351">
        <f t="shared" si="25"/>
        <v>0</v>
      </c>
      <c r="BD35" s="333">
        <f t="shared" si="26"/>
        <v>77.5</v>
      </c>
      <c r="BE35" s="102">
        <v>91.6</v>
      </c>
      <c r="BF35" s="352">
        <f t="shared" si="27"/>
        <v>0.12481857764876625</v>
      </c>
      <c r="BG35" s="359">
        <f t="shared" si="28"/>
        <v>0.12392638036809811</v>
      </c>
      <c r="BH35" s="351">
        <f t="shared" si="29"/>
        <v>8.9219728066813886E-4</v>
      </c>
      <c r="BJ35" s="105">
        <f>$B$35</f>
        <v>2005</v>
      </c>
      <c r="BK35" s="101">
        <v>137.19999999999999</v>
      </c>
      <c r="BL35" s="107"/>
      <c r="BM35" s="107"/>
      <c r="BN35" s="107"/>
      <c r="BO35" s="107"/>
      <c r="BP35" s="107"/>
      <c r="BQ35" s="333">
        <f t="shared" si="30"/>
        <v>77.2</v>
      </c>
      <c r="BR35" s="102">
        <v>87.8</v>
      </c>
      <c r="BS35" s="352">
        <f t="shared" si="31"/>
        <v>4.4654939106901104E-2</v>
      </c>
      <c r="BT35" s="359">
        <f t="shared" si="32"/>
        <v>4.2755344418052177E-2</v>
      </c>
      <c r="BU35" s="351">
        <f t="shared" si="33"/>
        <v>1.8995946888489268E-3</v>
      </c>
      <c r="BW35" s="109">
        <f>$B$35</f>
        <v>2005</v>
      </c>
      <c r="BX35" s="333">
        <f t="shared" si="0"/>
        <v>60.3</v>
      </c>
      <c r="BY35" s="347">
        <v>77.2</v>
      </c>
      <c r="BZ35" s="352">
        <f t="shared" si="34"/>
        <v>2.0304568527918621E-2</v>
      </c>
      <c r="CA35" s="352">
        <f t="shared" si="35"/>
        <v>1.9815059445178251E-2</v>
      </c>
      <c r="CB35" s="351">
        <f t="shared" si="36"/>
        <v>4.8950908274036919E-4</v>
      </c>
      <c r="CC35" s="333">
        <f t="shared" si="1"/>
        <v>63.1</v>
      </c>
      <c r="CD35" s="111">
        <v>79.7</v>
      </c>
      <c r="CE35" s="352">
        <f t="shared" si="37"/>
        <v>1.5873015873015817E-3</v>
      </c>
      <c r="CF35" s="352">
        <f t="shared" si="38"/>
        <v>1.2562814070353756E-3</v>
      </c>
      <c r="CG35" s="351">
        <f t="shared" si="39"/>
        <v>3.3102018026620605E-4</v>
      </c>
      <c r="CH35" s="333">
        <f t="shared" si="2"/>
        <v>22.003</v>
      </c>
      <c r="CI35" s="111">
        <v>22.003</v>
      </c>
      <c r="CJ35" s="352">
        <f t="shared" si="40"/>
        <v>8.8954101517721984E-3</v>
      </c>
      <c r="CK35" s="352">
        <f t="shared" si="41"/>
        <v>8.8954101517721984E-3</v>
      </c>
      <c r="CL35" s="351">
        <f t="shared" si="42"/>
        <v>0</v>
      </c>
    </row>
    <row r="36" spans="2:90" x14ac:dyDescent="0.6">
      <c r="B36" s="100">
        <v>2004</v>
      </c>
      <c r="C36" s="101">
        <v>60.6</v>
      </c>
      <c r="D36" s="102">
        <v>64.7</v>
      </c>
      <c r="E36" s="102">
        <v>90.1</v>
      </c>
      <c r="F36" s="102">
        <v>73.599999999999994</v>
      </c>
      <c r="G36" s="102">
        <v>74.7</v>
      </c>
      <c r="H36" s="103">
        <v>81.5</v>
      </c>
      <c r="I36" s="108">
        <v>68.900000000000006</v>
      </c>
      <c r="K36" s="105">
        <f>$B$36</f>
        <v>2004</v>
      </c>
      <c r="L36" s="101">
        <v>122.1</v>
      </c>
      <c r="M36" s="107"/>
      <c r="N36" s="107"/>
      <c r="O36" s="107"/>
      <c r="P36" s="107"/>
      <c r="Q36" s="107"/>
      <c r="R36" s="108">
        <v>73.900000000000006</v>
      </c>
      <c r="T36" s="109">
        <f>$B$36</f>
        <v>2004</v>
      </c>
      <c r="U36" s="110">
        <v>59.1</v>
      </c>
      <c r="V36" s="111">
        <v>63</v>
      </c>
      <c r="W36" s="112">
        <v>21.809000000000001</v>
      </c>
      <c r="Y36" s="100">
        <v>2004</v>
      </c>
      <c r="Z36" s="333">
        <f t="shared" si="3"/>
        <v>60.6</v>
      </c>
      <c r="AA36" s="101">
        <v>77.599999999999994</v>
      </c>
      <c r="AB36" s="352">
        <f t="shared" si="4"/>
        <v>1.5075376884422065E-2</v>
      </c>
      <c r="AC36" s="352">
        <f t="shared" si="5"/>
        <v>1.437908496732021E-2</v>
      </c>
      <c r="AD36" s="351">
        <f t="shared" si="6"/>
        <v>6.9629191710185445E-4</v>
      </c>
      <c r="AE36" s="333">
        <f t="shared" si="7"/>
        <v>64.7</v>
      </c>
      <c r="AF36" s="102">
        <v>81.7</v>
      </c>
      <c r="AG36" s="352">
        <f t="shared" si="43"/>
        <v>0</v>
      </c>
      <c r="AH36" s="352">
        <f t="shared" si="8"/>
        <v>0</v>
      </c>
      <c r="AI36" s="351">
        <f t="shared" si="9"/>
        <v>0</v>
      </c>
      <c r="AJ36" s="333">
        <f t="shared" si="10"/>
        <v>90.1</v>
      </c>
      <c r="AK36" s="102">
        <v>96</v>
      </c>
      <c r="AL36" s="352">
        <f t="shared" si="11"/>
        <v>-2.2148394241418012E-3</v>
      </c>
      <c r="AM36" s="352">
        <f t="shared" si="12"/>
        <v>-2.0790020790021346E-3</v>
      </c>
      <c r="AN36" s="351">
        <f t="shared" si="13"/>
        <v>-1.3583734513966661E-4</v>
      </c>
      <c r="AO36" s="333">
        <f t="shared" si="14"/>
        <v>73.599999999999994</v>
      </c>
      <c r="AP36" s="102">
        <v>85</v>
      </c>
      <c r="AQ36" s="352">
        <f t="shared" si="15"/>
        <v>5.293276108726741E-2</v>
      </c>
      <c r="AR36" s="352">
        <f t="shared" si="16"/>
        <v>5.3283767038413865E-2</v>
      </c>
      <c r="AS36" s="351">
        <f t="shared" si="17"/>
        <v>-3.5100595114645472E-4</v>
      </c>
      <c r="AT36" s="333">
        <f t="shared" si="18"/>
        <v>74.7</v>
      </c>
      <c r="AU36" s="103">
        <v>84.6</v>
      </c>
      <c r="AV36" s="352">
        <f t="shared" si="19"/>
        <v>1.3568521031207537E-2</v>
      </c>
      <c r="AW36" s="352">
        <f t="shared" si="20"/>
        <v>1.4388489208633004E-2</v>
      </c>
      <c r="AX36" s="351">
        <f t="shared" si="21"/>
        <v>-8.1996817742546746E-4</v>
      </c>
      <c r="AY36" s="333">
        <f t="shared" si="22"/>
        <v>81.5</v>
      </c>
      <c r="AZ36" s="103">
        <v>81.5</v>
      </c>
      <c r="BA36" s="359">
        <f t="shared" si="23"/>
        <v>0.13986013986013979</v>
      </c>
      <c r="BB36" s="352">
        <f t="shared" si="24"/>
        <v>0.13986013986013979</v>
      </c>
      <c r="BC36" s="351">
        <f t="shared" si="25"/>
        <v>0</v>
      </c>
      <c r="BD36" s="333">
        <f t="shared" si="26"/>
        <v>68.900000000000006</v>
      </c>
      <c r="BE36" s="102">
        <v>81.5</v>
      </c>
      <c r="BF36" s="352">
        <f t="shared" si="27"/>
        <v>0.1388429752066116</v>
      </c>
      <c r="BG36" s="359">
        <f t="shared" si="28"/>
        <v>0.13986013986013979</v>
      </c>
      <c r="BH36" s="351">
        <f t="shared" si="29"/>
        <v>-1.0171646535281909E-3</v>
      </c>
      <c r="BJ36" s="105">
        <f>$B$36</f>
        <v>2004</v>
      </c>
      <c r="BK36" s="101">
        <v>122.1</v>
      </c>
      <c r="BL36" s="107"/>
      <c r="BM36" s="107"/>
      <c r="BN36" s="107"/>
      <c r="BO36" s="107"/>
      <c r="BP36" s="107"/>
      <c r="BQ36" s="333">
        <f t="shared" si="30"/>
        <v>73.900000000000006</v>
      </c>
      <c r="BR36" s="102">
        <v>84.2</v>
      </c>
      <c r="BS36" s="352">
        <f t="shared" si="31"/>
        <v>1.5109890109890278E-2</v>
      </c>
      <c r="BT36" s="359">
        <f t="shared" si="32"/>
        <v>1.6908212560386549E-2</v>
      </c>
      <c r="BU36" s="351">
        <f t="shared" si="33"/>
        <v>-1.7983224504962703E-3</v>
      </c>
      <c r="BW36" s="109">
        <f>$B$36</f>
        <v>2004</v>
      </c>
      <c r="BX36" s="333">
        <f t="shared" si="0"/>
        <v>59.1</v>
      </c>
      <c r="BY36" s="347">
        <v>75.7</v>
      </c>
      <c r="BZ36" s="352">
        <f t="shared" si="34"/>
        <v>1.5463917525773141E-2</v>
      </c>
      <c r="CA36" s="352">
        <f t="shared" si="35"/>
        <v>1.6107382550335503E-2</v>
      </c>
      <c r="CB36" s="351">
        <f t="shared" si="36"/>
        <v>-6.4346502456236188E-4</v>
      </c>
      <c r="CC36" s="333">
        <f t="shared" si="1"/>
        <v>63</v>
      </c>
      <c r="CD36" s="111">
        <v>79.599999999999994</v>
      </c>
      <c r="CE36" s="352">
        <f t="shared" si="37"/>
        <v>-1.5847860538827918E-3</v>
      </c>
      <c r="CF36" s="352">
        <f t="shared" si="38"/>
        <v>0</v>
      </c>
      <c r="CG36" s="351">
        <f t="shared" si="39"/>
        <v>-1.5847860538827918E-3</v>
      </c>
      <c r="CH36" s="333">
        <f t="shared" si="2"/>
        <v>21.809000000000001</v>
      </c>
      <c r="CI36" s="111">
        <v>21.809000000000001</v>
      </c>
      <c r="CJ36" s="352">
        <f t="shared" si="40"/>
        <v>1.3005713224023552E-2</v>
      </c>
      <c r="CK36" s="352">
        <f t="shared" si="41"/>
        <v>1.3005713224023552E-2</v>
      </c>
      <c r="CL36" s="351">
        <f t="shared" si="42"/>
        <v>0</v>
      </c>
    </row>
    <row r="37" spans="2:90" x14ac:dyDescent="0.6">
      <c r="B37" s="100">
        <v>2003</v>
      </c>
      <c r="C37" s="101">
        <v>59.7</v>
      </c>
      <c r="D37" s="102">
        <v>64.7</v>
      </c>
      <c r="E37" s="102">
        <v>90.3</v>
      </c>
      <c r="F37" s="102">
        <v>69.900000000000006</v>
      </c>
      <c r="G37" s="102">
        <v>73.7</v>
      </c>
      <c r="H37" s="103">
        <v>71.5</v>
      </c>
      <c r="I37" s="108">
        <v>60.5</v>
      </c>
      <c r="K37" s="105">
        <f>$B$37</f>
        <v>2003</v>
      </c>
      <c r="L37" s="101">
        <v>107.2</v>
      </c>
      <c r="M37" s="107"/>
      <c r="N37" s="107"/>
      <c r="O37" s="107"/>
      <c r="P37" s="107"/>
      <c r="Q37" s="107"/>
      <c r="R37" s="108">
        <v>72.8</v>
      </c>
      <c r="T37" s="109">
        <f>$B$37</f>
        <v>2003</v>
      </c>
      <c r="U37" s="110">
        <v>58.2</v>
      </c>
      <c r="V37" s="111">
        <v>63.1</v>
      </c>
      <c r="W37" s="112">
        <v>21.529</v>
      </c>
      <c r="Y37" s="100">
        <v>2003</v>
      </c>
      <c r="Z37" s="333">
        <f t="shared" si="3"/>
        <v>59.7</v>
      </c>
      <c r="AA37" s="101">
        <v>76.5</v>
      </c>
      <c r="AB37" s="352">
        <f t="shared" si="4"/>
        <v>1.6778523489933139E-3</v>
      </c>
      <c r="AC37" s="352">
        <f t="shared" si="5"/>
        <v>2.6212319790301919E-3</v>
      </c>
      <c r="AD37" s="351">
        <f t="shared" si="6"/>
        <v>-9.4337963003687797E-4</v>
      </c>
      <c r="AE37" s="333">
        <f t="shared" si="7"/>
        <v>64.7</v>
      </c>
      <c r="AF37" s="102">
        <v>81.7</v>
      </c>
      <c r="AG37" s="352">
        <f t="shared" si="43"/>
        <v>-4.6153846153845768E-3</v>
      </c>
      <c r="AH37" s="352">
        <f t="shared" si="8"/>
        <v>-3.6585365853658569E-3</v>
      </c>
      <c r="AI37" s="351">
        <f t="shared" si="9"/>
        <v>-9.5684803001871988E-4</v>
      </c>
      <c r="AJ37" s="333">
        <f t="shared" si="10"/>
        <v>90.3</v>
      </c>
      <c r="AK37" s="102">
        <v>96.2</v>
      </c>
      <c r="AL37" s="352">
        <f t="shared" si="11"/>
        <v>-2.4838012958963263E-2</v>
      </c>
      <c r="AM37" s="352">
        <f t="shared" si="12"/>
        <v>-2.4340770791074995E-2</v>
      </c>
      <c r="AN37" s="351">
        <f t="shared" si="13"/>
        <v>-4.9724216788826769E-4</v>
      </c>
      <c r="AO37" s="333">
        <f t="shared" si="14"/>
        <v>69.900000000000006</v>
      </c>
      <c r="AP37" s="102">
        <v>80.7</v>
      </c>
      <c r="AQ37" s="352">
        <f t="shared" si="15"/>
        <v>-2.9166666666666563E-2</v>
      </c>
      <c r="AR37" s="352">
        <f t="shared" si="16"/>
        <v>-3.0048076923076872E-2</v>
      </c>
      <c r="AS37" s="351">
        <f t="shared" si="17"/>
        <v>8.8141025641030879E-4</v>
      </c>
      <c r="AT37" s="333">
        <f t="shared" si="18"/>
        <v>73.7</v>
      </c>
      <c r="AU37" s="103">
        <v>83.4</v>
      </c>
      <c r="AV37" s="352">
        <f t="shared" si="19"/>
        <v>1.515151515151536E-2</v>
      </c>
      <c r="AW37" s="352">
        <f t="shared" si="20"/>
        <v>1.4598540145985384E-2</v>
      </c>
      <c r="AX37" s="351">
        <f t="shared" si="21"/>
        <v>5.5297500552997647E-4</v>
      </c>
      <c r="AY37" s="333">
        <f t="shared" si="22"/>
        <v>71.5</v>
      </c>
      <c r="AZ37" s="103">
        <v>71.5</v>
      </c>
      <c r="BA37" s="359">
        <f t="shared" si="23"/>
        <v>2.877697841726623E-2</v>
      </c>
      <c r="BB37" s="352">
        <f t="shared" si="24"/>
        <v>2.877697841726623E-2</v>
      </c>
      <c r="BC37" s="351">
        <f t="shared" si="25"/>
        <v>0</v>
      </c>
      <c r="BD37" s="333">
        <f t="shared" si="26"/>
        <v>60.5</v>
      </c>
      <c r="BE37" s="102">
        <v>71.5</v>
      </c>
      <c r="BF37" s="352">
        <f t="shared" si="27"/>
        <v>2.8911564625850428E-2</v>
      </c>
      <c r="BG37" s="359">
        <f t="shared" si="28"/>
        <v>2.877697841726623E-2</v>
      </c>
      <c r="BH37" s="351">
        <f t="shared" si="29"/>
        <v>1.3458620858419756E-4</v>
      </c>
      <c r="BJ37" s="105">
        <f>$B$37</f>
        <v>2003</v>
      </c>
      <c r="BK37" s="101">
        <v>107.2</v>
      </c>
      <c r="BL37" s="107"/>
      <c r="BM37" s="107"/>
      <c r="BN37" s="107"/>
      <c r="BO37" s="107"/>
      <c r="BP37" s="107"/>
      <c r="BQ37" s="333">
        <f t="shared" si="30"/>
        <v>72.8</v>
      </c>
      <c r="BR37" s="102">
        <v>82.8</v>
      </c>
      <c r="BS37" s="352">
        <f t="shared" si="31"/>
        <v>1.8181818181818077E-2</v>
      </c>
      <c r="BT37" s="359">
        <f t="shared" si="32"/>
        <v>1.7199017199017064E-2</v>
      </c>
      <c r="BU37" s="351">
        <f t="shared" si="33"/>
        <v>9.8280098280101313E-4</v>
      </c>
      <c r="BW37" s="109">
        <f>$B$37</f>
        <v>2003</v>
      </c>
      <c r="BX37" s="333">
        <f t="shared" si="0"/>
        <v>58.2</v>
      </c>
      <c r="BY37" s="347">
        <v>74.5</v>
      </c>
      <c r="BZ37" s="352">
        <f t="shared" si="34"/>
        <v>3.4482758620690834E-3</v>
      </c>
      <c r="CA37" s="352">
        <f t="shared" si="35"/>
        <v>2.6917900403768957E-3</v>
      </c>
      <c r="CB37" s="351">
        <f t="shared" si="36"/>
        <v>7.564858216921877E-4</v>
      </c>
      <c r="CC37" s="333">
        <f t="shared" si="1"/>
        <v>63.1</v>
      </c>
      <c r="CD37" s="111">
        <v>79.599999999999994</v>
      </c>
      <c r="CE37" s="352">
        <f t="shared" si="37"/>
        <v>-3.1595576619272148E-3</v>
      </c>
      <c r="CF37" s="352">
        <f t="shared" si="38"/>
        <v>-3.754693366708528E-3</v>
      </c>
      <c r="CG37" s="351">
        <f t="shared" si="39"/>
        <v>5.9513570478131328E-4</v>
      </c>
      <c r="CH37" s="333">
        <f t="shared" si="2"/>
        <v>21.529</v>
      </c>
      <c r="CI37" s="111">
        <v>21.529</v>
      </c>
      <c r="CJ37" s="352">
        <f t="shared" si="40"/>
        <v>5.1119992564352401E-4</v>
      </c>
      <c r="CK37" s="352">
        <f t="shared" si="41"/>
        <v>5.1119992564352401E-4</v>
      </c>
      <c r="CL37" s="351">
        <f t="shared" si="42"/>
        <v>0</v>
      </c>
    </row>
    <row r="38" spans="2:90" x14ac:dyDescent="0.6">
      <c r="B38" s="100">
        <v>2002</v>
      </c>
      <c r="C38" s="101">
        <v>59.6</v>
      </c>
      <c r="D38" s="102">
        <v>65</v>
      </c>
      <c r="E38" s="102">
        <v>92.6</v>
      </c>
      <c r="F38" s="102">
        <v>72</v>
      </c>
      <c r="G38" s="102">
        <v>72.599999999999994</v>
      </c>
      <c r="H38" s="103">
        <v>69.5</v>
      </c>
      <c r="I38" s="108">
        <v>58.8</v>
      </c>
      <c r="K38" s="105">
        <f>$B$38</f>
        <v>2002</v>
      </c>
      <c r="L38" s="101">
        <v>104.1</v>
      </c>
      <c r="M38" s="107"/>
      <c r="N38" s="107"/>
      <c r="O38" s="107"/>
      <c r="P38" s="107"/>
      <c r="Q38" s="107"/>
      <c r="R38" s="108">
        <v>71.5</v>
      </c>
      <c r="T38" s="109">
        <f>$B$38</f>
        <v>2002</v>
      </c>
      <c r="U38" s="110">
        <v>58</v>
      </c>
      <c r="V38" s="111">
        <v>63.3</v>
      </c>
      <c r="W38" s="112">
        <v>21.518000000000001</v>
      </c>
      <c r="Y38" s="100">
        <v>2002</v>
      </c>
      <c r="Z38" s="333">
        <f t="shared" si="3"/>
        <v>59.6</v>
      </c>
      <c r="AA38" s="101">
        <v>76.3</v>
      </c>
      <c r="AB38" s="352">
        <f t="shared" si="4"/>
        <v>3.3670033670034627E-3</v>
      </c>
      <c r="AC38" s="352">
        <f t="shared" si="5"/>
        <v>2.6281208935612366E-3</v>
      </c>
      <c r="AD38" s="351">
        <f t="shared" si="6"/>
        <v>7.3888247344222613E-4</v>
      </c>
      <c r="AE38" s="333">
        <f t="shared" si="7"/>
        <v>65</v>
      </c>
      <c r="AF38" s="102">
        <v>82</v>
      </c>
      <c r="AG38" s="352">
        <f t="shared" si="43"/>
        <v>-1.536098310291778E-3</v>
      </c>
      <c r="AH38" s="352">
        <f t="shared" si="8"/>
        <v>-2.4330900243308973E-3</v>
      </c>
      <c r="AI38" s="351">
        <f t="shared" si="9"/>
        <v>8.9699171403911926E-4</v>
      </c>
      <c r="AJ38" s="333">
        <f t="shared" si="10"/>
        <v>92.6</v>
      </c>
      <c r="AK38" s="102">
        <v>98.6</v>
      </c>
      <c r="AL38" s="352">
        <f t="shared" si="11"/>
        <v>-2.423603793466822E-2</v>
      </c>
      <c r="AM38" s="352">
        <f t="shared" si="12"/>
        <v>-2.4727992087042572E-2</v>
      </c>
      <c r="AN38" s="351">
        <f t="shared" si="13"/>
        <v>4.9195415237435203E-4</v>
      </c>
      <c r="AO38" s="333">
        <f t="shared" si="14"/>
        <v>72</v>
      </c>
      <c r="AP38" s="102">
        <v>83.2</v>
      </c>
      <c r="AQ38" s="352">
        <f t="shared" si="15"/>
        <v>-3.4852546916889993E-2</v>
      </c>
      <c r="AR38" s="352">
        <f t="shared" si="16"/>
        <v>-3.4802784222737859E-2</v>
      </c>
      <c r="AS38" s="351">
        <f t="shared" si="17"/>
        <v>-4.9762694152133413E-5</v>
      </c>
      <c r="AT38" s="333">
        <f t="shared" si="18"/>
        <v>72.599999999999994</v>
      </c>
      <c r="AU38" s="103">
        <v>82.2</v>
      </c>
      <c r="AV38" s="352">
        <f t="shared" si="19"/>
        <v>-5.4794520547946091E-3</v>
      </c>
      <c r="AW38" s="352">
        <f t="shared" si="20"/>
        <v>-6.0459492140265692E-3</v>
      </c>
      <c r="AX38" s="351">
        <f t="shared" si="21"/>
        <v>5.6649715923196009E-4</v>
      </c>
      <c r="AY38" s="333">
        <f t="shared" si="22"/>
        <v>69.5</v>
      </c>
      <c r="AZ38" s="103">
        <v>69.5</v>
      </c>
      <c r="BA38" s="359">
        <f t="shared" si="23"/>
        <v>-1.4367816091953589E-3</v>
      </c>
      <c r="BB38" s="352">
        <f t="shared" si="24"/>
        <v>-1.4367816091953589E-3</v>
      </c>
      <c r="BC38" s="351">
        <f t="shared" si="25"/>
        <v>0</v>
      </c>
      <c r="BD38" s="333">
        <f t="shared" si="26"/>
        <v>58.8</v>
      </c>
      <c r="BE38" s="102">
        <v>69.5</v>
      </c>
      <c r="BF38" s="352">
        <f t="shared" si="27"/>
        <v>-1.6977928692699651E-3</v>
      </c>
      <c r="BG38" s="359">
        <f t="shared" si="28"/>
        <v>-1.4367816091953589E-3</v>
      </c>
      <c r="BH38" s="351">
        <f t="shared" si="29"/>
        <v>-2.6101126007460618E-4</v>
      </c>
      <c r="BJ38" s="105">
        <f>$B$38</f>
        <v>2002</v>
      </c>
      <c r="BK38" s="101">
        <v>104.1</v>
      </c>
      <c r="BL38" s="107"/>
      <c r="BM38" s="107"/>
      <c r="BN38" s="107"/>
      <c r="BO38" s="107"/>
      <c r="BP38" s="107"/>
      <c r="BQ38" s="333">
        <f t="shared" si="30"/>
        <v>71.5</v>
      </c>
      <c r="BR38" s="102">
        <v>81.400000000000006</v>
      </c>
      <c r="BS38" s="352">
        <f t="shared" si="31"/>
        <v>-6.9444444444444198E-3</v>
      </c>
      <c r="BT38" s="359">
        <f t="shared" si="32"/>
        <v>-6.1050061050060833E-3</v>
      </c>
      <c r="BU38" s="351">
        <f t="shared" si="33"/>
        <v>-8.3943833943833646E-4</v>
      </c>
      <c r="BW38" s="109">
        <f>$B$38</f>
        <v>2002</v>
      </c>
      <c r="BX38" s="333">
        <f t="shared" si="0"/>
        <v>58</v>
      </c>
      <c r="BY38" s="347">
        <v>74.3</v>
      </c>
      <c r="BZ38" s="352">
        <f t="shared" si="34"/>
        <v>1.7271157167531026E-3</v>
      </c>
      <c r="CA38" s="352">
        <f t="shared" si="35"/>
        <v>1.3477088948785632E-3</v>
      </c>
      <c r="CB38" s="351">
        <f t="shared" si="36"/>
        <v>3.7940682187453945E-4</v>
      </c>
      <c r="CC38" s="333">
        <f t="shared" si="1"/>
        <v>63.3</v>
      </c>
      <c r="CD38" s="111">
        <v>79.900000000000006</v>
      </c>
      <c r="CE38" s="352">
        <f t="shared" si="37"/>
        <v>-1.577287066246047E-3</v>
      </c>
      <c r="CF38" s="352">
        <f t="shared" si="38"/>
        <v>-2.4968789013731785E-3</v>
      </c>
      <c r="CG38" s="351">
        <f t="shared" si="39"/>
        <v>9.195918351271315E-4</v>
      </c>
      <c r="CH38" s="333">
        <f t="shared" si="2"/>
        <v>21.518000000000001</v>
      </c>
      <c r="CI38" s="111">
        <v>21.518000000000001</v>
      </c>
      <c r="CJ38" s="352">
        <f t="shared" si="40"/>
        <v>-5.1093873380092525E-4</v>
      </c>
      <c r="CK38" s="352">
        <f t="shared" si="41"/>
        <v>-5.1093873380092525E-4</v>
      </c>
      <c r="CL38" s="351">
        <f t="shared" si="42"/>
        <v>0</v>
      </c>
    </row>
    <row r="39" spans="2:90" x14ac:dyDescent="0.6">
      <c r="B39" s="100">
        <v>2001</v>
      </c>
      <c r="C39" s="101">
        <v>59.4</v>
      </c>
      <c r="D39" s="102">
        <v>65.099999999999994</v>
      </c>
      <c r="E39" s="102">
        <v>94.9</v>
      </c>
      <c r="F39" s="102">
        <v>74.599999999999994</v>
      </c>
      <c r="G39" s="102">
        <v>73</v>
      </c>
      <c r="H39" s="103">
        <v>69.599999999999994</v>
      </c>
      <c r="I39" s="108">
        <v>58.9</v>
      </c>
      <c r="K39" s="105">
        <f>$B$39</f>
        <v>2001</v>
      </c>
      <c r="L39" s="101">
        <v>104.4</v>
      </c>
      <c r="M39" s="107"/>
      <c r="N39" s="107"/>
      <c r="O39" s="107"/>
      <c r="P39" s="107"/>
      <c r="Q39" s="107"/>
      <c r="R39" s="108">
        <v>72</v>
      </c>
      <c r="T39" s="109">
        <f>$B$39</f>
        <v>2001</v>
      </c>
      <c r="U39" s="110">
        <v>57.9</v>
      </c>
      <c r="V39" s="111">
        <v>63.4</v>
      </c>
      <c r="W39" s="112">
        <v>21.529</v>
      </c>
      <c r="Y39" s="100">
        <v>2001</v>
      </c>
      <c r="Z39" s="333">
        <f t="shared" si="3"/>
        <v>59.4</v>
      </c>
      <c r="AA39" s="101">
        <v>76.099999999999994</v>
      </c>
      <c r="AB39" s="352">
        <f t="shared" si="4"/>
        <v>3.3783783783782884E-3</v>
      </c>
      <c r="AC39" s="352">
        <f t="shared" si="5"/>
        <v>3.9577836411608391E-3</v>
      </c>
      <c r="AD39" s="351">
        <f t="shared" si="6"/>
        <v>-5.7940526278255078E-4</v>
      </c>
      <c r="AE39" s="333">
        <f t="shared" si="7"/>
        <v>65.099999999999994</v>
      </c>
      <c r="AF39" s="102">
        <v>82.2</v>
      </c>
      <c r="AG39" s="352">
        <f t="shared" si="43"/>
        <v>-3.0627871362940429E-3</v>
      </c>
      <c r="AH39" s="352">
        <f t="shared" si="8"/>
        <v>-2.4271844660194164E-3</v>
      </c>
      <c r="AI39" s="351">
        <f t="shared" si="9"/>
        <v>-6.3560267027462647E-4</v>
      </c>
      <c r="AJ39" s="333">
        <f t="shared" si="10"/>
        <v>94.9</v>
      </c>
      <c r="AK39" s="102">
        <v>101.1</v>
      </c>
      <c r="AL39" s="352">
        <f t="shared" si="11"/>
        <v>-7.3221757322174952E-3</v>
      </c>
      <c r="AM39" s="352">
        <f t="shared" si="12"/>
        <v>-6.8762278978389269E-3</v>
      </c>
      <c r="AN39" s="351">
        <f t="shared" si="13"/>
        <v>-4.4594783437856833E-4</v>
      </c>
      <c r="AO39" s="333">
        <f t="shared" si="14"/>
        <v>74.599999999999994</v>
      </c>
      <c r="AP39" s="102">
        <v>86.2</v>
      </c>
      <c r="AQ39" s="352">
        <f t="shared" si="15"/>
        <v>1.3586956521739024E-2</v>
      </c>
      <c r="AR39" s="352">
        <f t="shared" si="16"/>
        <v>1.4117647058823568E-2</v>
      </c>
      <c r="AS39" s="351">
        <f t="shared" si="17"/>
        <v>-5.3069053708454383E-4</v>
      </c>
      <c r="AT39" s="333">
        <f t="shared" si="18"/>
        <v>73</v>
      </c>
      <c r="AU39" s="103">
        <v>82.7</v>
      </c>
      <c r="AV39" s="352">
        <f t="shared" si="19"/>
        <v>3.2531824611032434E-2</v>
      </c>
      <c r="AW39" s="352">
        <f t="shared" si="20"/>
        <v>3.2459425717852763E-2</v>
      </c>
      <c r="AX39" s="351">
        <f t="shared" si="21"/>
        <v>7.2398893179670409E-5</v>
      </c>
      <c r="AY39" s="333">
        <f t="shared" si="22"/>
        <v>69.599999999999994</v>
      </c>
      <c r="AZ39" s="103">
        <v>69.599999999999994</v>
      </c>
      <c r="BA39" s="359">
        <f t="shared" si="23"/>
        <v>4.3478260869565188E-2</v>
      </c>
      <c r="BB39" s="352">
        <f t="shared" si="24"/>
        <v>4.3478260869565188E-2</v>
      </c>
      <c r="BC39" s="351">
        <f t="shared" si="25"/>
        <v>0</v>
      </c>
      <c r="BD39" s="333">
        <f t="shared" si="26"/>
        <v>58.9</v>
      </c>
      <c r="BE39" s="102">
        <v>69.599999999999994</v>
      </c>
      <c r="BF39" s="352">
        <f t="shared" si="27"/>
        <v>4.4326241134751809E-2</v>
      </c>
      <c r="BG39" s="359">
        <f t="shared" si="28"/>
        <v>4.3478260869565188E-2</v>
      </c>
      <c r="BH39" s="351">
        <f t="shared" si="29"/>
        <v>8.4798026518662084E-4</v>
      </c>
      <c r="BJ39" s="105">
        <f>$B$39</f>
        <v>2001</v>
      </c>
      <c r="BK39" s="101">
        <v>104.4</v>
      </c>
      <c r="BL39" s="107"/>
      <c r="BM39" s="107"/>
      <c r="BN39" s="107"/>
      <c r="BO39" s="107"/>
      <c r="BP39" s="107"/>
      <c r="BQ39" s="333">
        <f t="shared" si="30"/>
        <v>72</v>
      </c>
      <c r="BR39" s="102">
        <v>81.900000000000006</v>
      </c>
      <c r="BS39" s="352">
        <f t="shared" si="31"/>
        <v>3.0042918454935563E-2</v>
      </c>
      <c r="BT39" s="359">
        <f t="shared" si="32"/>
        <v>3.0188679245283012E-2</v>
      </c>
      <c r="BU39" s="351">
        <f t="shared" si="33"/>
        <v>-1.4576079034744893E-4</v>
      </c>
      <c r="BW39" s="109">
        <f>$B$39</f>
        <v>2001</v>
      </c>
      <c r="BX39" s="333">
        <f t="shared" si="0"/>
        <v>57.9</v>
      </c>
      <c r="BY39" s="347">
        <v>74.2</v>
      </c>
      <c r="BZ39" s="352">
        <f t="shared" si="34"/>
        <v>1.7301038062282892E-3</v>
      </c>
      <c r="CA39" s="352">
        <f t="shared" si="35"/>
        <v>4.0595399188092518E-3</v>
      </c>
      <c r="CB39" s="351">
        <f t="shared" si="36"/>
        <v>-2.3294361125809626E-3</v>
      </c>
      <c r="CC39" s="333">
        <f t="shared" si="1"/>
        <v>63.4</v>
      </c>
      <c r="CD39" s="111">
        <v>80.099999999999994</v>
      </c>
      <c r="CE39" s="352">
        <f t="shared" si="37"/>
        <v>-3.1446540880503138E-3</v>
      </c>
      <c r="CF39" s="352">
        <f t="shared" si="38"/>
        <v>-2.4906600249066102E-3</v>
      </c>
      <c r="CG39" s="351">
        <f t="shared" si="39"/>
        <v>-6.5399406314370356E-4</v>
      </c>
      <c r="CH39" s="333">
        <f t="shared" si="2"/>
        <v>21.529</v>
      </c>
      <c r="CI39" s="111">
        <v>21.529</v>
      </c>
      <c r="CJ39" s="352">
        <f t="shared" si="40"/>
        <v>-7.4263170109079013E-4</v>
      </c>
      <c r="CK39" s="352">
        <f t="shared" si="41"/>
        <v>-7.4263170109079013E-4</v>
      </c>
      <c r="CL39" s="351">
        <f t="shared" si="42"/>
        <v>0</v>
      </c>
    </row>
    <row r="40" spans="2:90" x14ac:dyDescent="0.6">
      <c r="B40" s="100">
        <v>2000</v>
      </c>
      <c r="C40" s="101">
        <v>59.2</v>
      </c>
      <c r="D40" s="102">
        <v>65.3</v>
      </c>
      <c r="E40" s="102">
        <v>95.6</v>
      </c>
      <c r="F40" s="102">
        <v>73.599999999999994</v>
      </c>
      <c r="G40" s="102">
        <v>70.7</v>
      </c>
      <c r="H40" s="103">
        <v>66.7</v>
      </c>
      <c r="I40" s="108">
        <v>56.4</v>
      </c>
      <c r="K40" s="105">
        <f>$B$40</f>
        <v>2000</v>
      </c>
      <c r="L40" s="364">
        <v>100</v>
      </c>
      <c r="M40" s="365">
        <v>100</v>
      </c>
      <c r="N40" s="107"/>
      <c r="O40" s="107"/>
      <c r="P40" s="107"/>
      <c r="Q40" s="107"/>
      <c r="R40" s="108">
        <v>69.900000000000006</v>
      </c>
      <c r="T40" s="109">
        <f>$B$40</f>
        <v>2000</v>
      </c>
      <c r="U40" s="110">
        <v>57.8</v>
      </c>
      <c r="V40" s="111">
        <v>63.6</v>
      </c>
      <c r="W40" s="112">
        <v>21.545000000000002</v>
      </c>
      <c r="Y40" s="100">
        <v>2000</v>
      </c>
      <c r="Z40" s="333">
        <f t="shared" si="3"/>
        <v>59.2</v>
      </c>
      <c r="AA40" s="101">
        <v>75.8</v>
      </c>
      <c r="AB40" s="352">
        <f t="shared" si="4"/>
        <v>6.8027210884353817E-3</v>
      </c>
      <c r="AC40" s="352">
        <f t="shared" si="5"/>
        <v>6.6401062416998613E-3</v>
      </c>
      <c r="AD40" s="351">
        <f t="shared" si="6"/>
        <v>1.626148467355204E-4</v>
      </c>
      <c r="AE40" s="333">
        <f t="shared" si="7"/>
        <v>65.3</v>
      </c>
      <c r="AF40" s="102">
        <v>82.4</v>
      </c>
      <c r="AG40" s="352">
        <f t="shared" si="43"/>
        <v>3.0721966205837781E-3</v>
      </c>
      <c r="AH40" s="352">
        <f t="shared" si="8"/>
        <v>2.4330900243310083E-3</v>
      </c>
      <c r="AI40" s="351">
        <f t="shared" si="9"/>
        <v>6.3910659625276978E-4</v>
      </c>
      <c r="AJ40" s="333">
        <f t="shared" si="10"/>
        <v>95.6</v>
      </c>
      <c r="AK40" s="102">
        <v>101.8</v>
      </c>
      <c r="AL40" s="352">
        <f t="shared" si="11"/>
        <v>7.900677200902928E-2</v>
      </c>
      <c r="AM40" s="352">
        <f t="shared" si="12"/>
        <v>7.8389830508474478E-2</v>
      </c>
      <c r="AN40" s="351">
        <f t="shared" si="13"/>
        <v>6.1694150055480179E-4</v>
      </c>
      <c r="AO40" s="333">
        <f t="shared" si="14"/>
        <v>73.599999999999994</v>
      </c>
      <c r="AP40" s="102">
        <v>85</v>
      </c>
      <c r="AQ40" s="352">
        <f t="shared" si="15"/>
        <v>4.3971631205673711E-2</v>
      </c>
      <c r="AR40" s="352">
        <f t="shared" si="16"/>
        <v>4.4226044226044259E-2</v>
      </c>
      <c r="AS40" s="351">
        <f t="shared" si="17"/>
        <v>-2.5441302037054747E-4</v>
      </c>
      <c r="AT40" s="333">
        <f t="shared" si="18"/>
        <v>70.7</v>
      </c>
      <c r="AU40" s="103">
        <v>80.099999999999994</v>
      </c>
      <c r="AV40" s="352">
        <f t="shared" si="19"/>
        <v>1.8731988472622474E-2</v>
      </c>
      <c r="AW40" s="352">
        <f t="shared" si="20"/>
        <v>1.9083969465648831E-2</v>
      </c>
      <c r="AX40" s="351">
        <f t="shared" si="21"/>
        <v>-3.5198099302635732E-4</v>
      </c>
      <c r="AY40" s="333">
        <f t="shared" si="22"/>
        <v>66.7</v>
      </c>
      <c r="AZ40" s="103">
        <v>66.7</v>
      </c>
      <c r="BA40" s="359"/>
      <c r="BB40" s="352"/>
      <c r="BC40" s="351"/>
      <c r="BD40" s="333">
        <f t="shared" si="26"/>
        <v>56.4</v>
      </c>
      <c r="BE40" s="102">
        <v>66.7</v>
      </c>
      <c r="BF40" s="352"/>
      <c r="BG40" s="359"/>
      <c r="BH40" s="351"/>
      <c r="BJ40" s="105">
        <f>$B$40</f>
        <v>2000</v>
      </c>
      <c r="BK40" s="364">
        <v>100</v>
      </c>
      <c r="BL40" s="365">
        <v>100</v>
      </c>
      <c r="BM40" s="107"/>
      <c r="BN40" s="107"/>
      <c r="BO40" s="107"/>
      <c r="BP40" s="107"/>
      <c r="BQ40" s="333">
        <f t="shared" si="30"/>
        <v>69.900000000000006</v>
      </c>
      <c r="BR40" s="102">
        <v>79.5</v>
      </c>
      <c r="BS40" s="352">
        <f t="shared" ref="BS40:BS90" si="44">(BQ40/BQ41)-1</f>
        <v>3.0973451327433787E-2</v>
      </c>
      <c r="BT40" s="359">
        <f t="shared" ref="BT40:BT90" si="45">(BR40/BR41)-1</f>
        <v>2.9792746113989521E-2</v>
      </c>
      <c r="BU40" s="351">
        <f t="shared" ref="BU40:BU90" si="46">BS40-BT40</f>
        <v>1.1807052134442664E-3</v>
      </c>
      <c r="BW40" s="109">
        <f>$B$40</f>
        <v>2000</v>
      </c>
      <c r="BX40" s="333">
        <f t="shared" si="0"/>
        <v>57.8</v>
      </c>
      <c r="BY40" s="347">
        <v>73.900000000000006</v>
      </c>
      <c r="BZ40" s="352">
        <f t="shared" si="34"/>
        <v>8.7260034904013128E-3</v>
      </c>
      <c r="CA40" s="352">
        <f t="shared" si="35"/>
        <v>8.1855388813099061E-3</v>
      </c>
      <c r="CB40" s="351">
        <f t="shared" si="36"/>
        <v>5.404646090914067E-4</v>
      </c>
      <c r="CC40" s="333">
        <f t="shared" si="1"/>
        <v>63.6</v>
      </c>
      <c r="CD40" s="111">
        <v>80.3</v>
      </c>
      <c r="CE40" s="352">
        <f t="shared" si="37"/>
        <v>3.154574132492094E-3</v>
      </c>
      <c r="CF40" s="352">
        <f t="shared" si="38"/>
        <v>3.7499999999999201E-3</v>
      </c>
      <c r="CG40" s="351">
        <f t="shared" si="39"/>
        <v>-5.9542586750782611E-4</v>
      </c>
      <c r="CH40" s="333">
        <f t="shared" si="2"/>
        <v>21.545000000000002</v>
      </c>
      <c r="CI40" s="111">
        <v>21.545000000000002</v>
      </c>
      <c r="CJ40" s="352">
        <f t="shared" si="40"/>
        <v>3.3063239266089006E-3</v>
      </c>
      <c r="CK40" s="352">
        <f t="shared" si="41"/>
        <v>3.3063239266089006E-3</v>
      </c>
      <c r="CL40" s="351">
        <f t="shared" si="42"/>
        <v>0</v>
      </c>
    </row>
    <row r="41" spans="2:90" x14ac:dyDescent="0.6">
      <c r="B41" s="100">
        <v>1999</v>
      </c>
      <c r="C41" s="101">
        <v>58.8</v>
      </c>
      <c r="D41" s="102">
        <v>65.099999999999994</v>
      </c>
      <c r="E41" s="102">
        <v>88.6</v>
      </c>
      <c r="F41" s="102">
        <v>70.5</v>
      </c>
      <c r="G41" s="102">
        <v>69.400000000000006</v>
      </c>
      <c r="H41" s="103"/>
      <c r="I41" s="113"/>
      <c r="K41" s="105">
        <f>$B$41</f>
        <v>1999</v>
      </c>
      <c r="L41" s="106"/>
      <c r="M41" s="102">
        <v>93.2</v>
      </c>
      <c r="N41" s="107"/>
      <c r="O41" s="107"/>
      <c r="P41" s="107"/>
      <c r="Q41" s="107"/>
      <c r="R41" s="108">
        <v>67.8</v>
      </c>
      <c r="T41" s="109">
        <f>$B$41</f>
        <v>1999</v>
      </c>
      <c r="U41" s="110">
        <v>57.3</v>
      </c>
      <c r="V41" s="111">
        <v>63.4</v>
      </c>
      <c r="W41" s="112">
        <v>21.474</v>
      </c>
      <c r="Y41" s="100">
        <v>1999</v>
      </c>
      <c r="Z41" s="333">
        <f t="shared" si="3"/>
        <v>58.8</v>
      </c>
      <c r="AA41" s="101">
        <v>75.3</v>
      </c>
      <c r="AB41" s="352">
        <f t="shared" si="4"/>
        <v>-5.0761421319798217E-3</v>
      </c>
      <c r="AC41" s="352">
        <f t="shared" si="5"/>
        <v>-5.2840158520476299E-3</v>
      </c>
      <c r="AD41" s="351">
        <f t="shared" si="6"/>
        <v>2.0787372006780824E-4</v>
      </c>
      <c r="AE41" s="333">
        <f t="shared" si="7"/>
        <v>65.099999999999994</v>
      </c>
      <c r="AF41" s="102">
        <v>82.2</v>
      </c>
      <c r="AG41" s="352">
        <f t="shared" si="43"/>
        <v>-4.5871559633029468E-3</v>
      </c>
      <c r="AH41" s="352">
        <f t="shared" si="8"/>
        <v>-4.842615012106477E-3</v>
      </c>
      <c r="AI41" s="351">
        <f t="shared" si="9"/>
        <v>2.5545904880353021E-4</v>
      </c>
      <c r="AJ41" s="333">
        <f t="shared" si="10"/>
        <v>88.6</v>
      </c>
      <c r="AK41" s="102">
        <v>94.4</v>
      </c>
      <c r="AL41" s="352">
        <f t="shared" si="11"/>
        <v>-1.7738359201773912E-2</v>
      </c>
      <c r="AM41" s="352">
        <f t="shared" si="12"/>
        <v>-1.6666666666666607E-2</v>
      </c>
      <c r="AN41" s="351">
        <f t="shared" si="13"/>
        <v>-1.0716925351073048E-3</v>
      </c>
      <c r="AO41" s="333">
        <f t="shared" si="14"/>
        <v>70.5</v>
      </c>
      <c r="AP41" s="102">
        <v>81.400000000000006</v>
      </c>
      <c r="AQ41" s="352">
        <f t="shared" si="15"/>
        <v>1.8786127167629951E-2</v>
      </c>
      <c r="AR41" s="352">
        <f t="shared" si="16"/>
        <v>1.8773466833541974E-2</v>
      </c>
      <c r="AS41" s="351">
        <f t="shared" si="17"/>
        <v>1.2660334087977176E-5</v>
      </c>
      <c r="AT41" s="333">
        <f t="shared" si="18"/>
        <v>69.400000000000006</v>
      </c>
      <c r="AU41" s="103">
        <v>78.599999999999994</v>
      </c>
      <c r="AV41" s="352">
        <f t="shared" si="19"/>
        <v>-1.5602836879432536E-2</v>
      </c>
      <c r="AW41" s="352">
        <f t="shared" si="20"/>
        <v>-1.5037593984962405E-2</v>
      </c>
      <c r="AX41" s="351">
        <f t="shared" si="21"/>
        <v>-5.6524289447013043E-4</v>
      </c>
      <c r="AY41" s="337"/>
      <c r="AZ41" s="114"/>
      <c r="BA41" s="107"/>
      <c r="BB41" s="350"/>
      <c r="BC41" s="336"/>
      <c r="BD41" s="333"/>
      <c r="BE41" s="107"/>
      <c r="BF41" s="107"/>
      <c r="BG41" s="107"/>
      <c r="BH41" s="351"/>
      <c r="BJ41" s="105">
        <f>$B$41</f>
        <v>1999</v>
      </c>
      <c r="BK41" s="106"/>
      <c r="BL41" s="102">
        <v>93.2</v>
      </c>
      <c r="BM41" s="107"/>
      <c r="BN41" s="107"/>
      <c r="BO41" s="107"/>
      <c r="BP41" s="107"/>
      <c r="BQ41" s="333">
        <f t="shared" si="30"/>
        <v>67.8</v>
      </c>
      <c r="BR41" s="102">
        <v>77.2</v>
      </c>
      <c r="BS41" s="352">
        <f t="shared" si="44"/>
        <v>-1.0218978102189857E-2</v>
      </c>
      <c r="BT41" s="359">
        <f t="shared" si="45"/>
        <v>-1.025641025641022E-2</v>
      </c>
      <c r="BU41" s="351">
        <f t="shared" si="46"/>
        <v>3.7432154220362612E-5</v>
      </c>
      <c r="BW41" s="109">
        <f>$B$41</f>
        <v>1999</v>
      </c>
      <c r="BX41" s="333">
        <f t="shared" si="0"/>
        <v>57.3</v>
      </c>
      <c r="BY41" s="347">
        <v>73.3</v>
      </c>
      <c r="BZ41" s="352">
        <f t="shared" si="34"/>
        <v>-3.4782608695652639E-3</v>
      </c>
      <c r="CA41" s="352">
        <f t="shared" si="35"/>
        <v>-5.4274084124831257E-3</v>
      </c>
      <c r="CB41" s="351">
        <f t="shared" si="36"/>
        <v>1.9491475429178617E-3</v>
      </c>
      <c r="CC41" s="333">
        <f t="shared" si="1"/>
        <v>63.4</v>
      </c>
      <c r="CD41" s="111">
        <v>80</v>
      </c>
      <c r="CE41" s="352">
        <f t="shared" si="37"/>
        <v>-4.7095761381475976E-3</v>
      </c>
      <c r="CF41" s="352">
        <f t="shared" si="38"/>
        <v>-4.9751243781095411E-3</v>
      </c>
      <c r="CG41" s="351">
        <f t="shared" si="39"/>
        <v>2.6554823996194354E-4</v>
      </c>
      <c r="CH41" s="333">
        <f t="shared" si="2"/>
        <v>21.474</v>
      </c>
      <c r="CI41" s="111">
        <v>21.474</v>
      </c>
      <c r="CJ41" s="352">
        <f t="shared" si="40"/>
        <v>-3.5729200501135594E-3</v>
      </c>
      <c r="CK41" s="352">
        <f t="shared" si="41"/>
        <v>-3.5729200501135594E-3</v>
      </c>
      <c r="CL41" s="351">
        <f t="shared" si="42"/>
        <v>0</v>
      </c>
    </row>
    <row r="42" spans="2:90" x14ac:dyDescent="0.6">
      <c r="B42" s="100">
        <v>1998</v>
      </c>
      <c r="C42" s="101">
        <v>59.1</v>
      </c>
      <c r="D42" s="102">
        <v>65.400000000000006</v>
      </c>
      <c r="E42" s="102">
        <v>90.2</v>
      </c>
      <c r="F42" s="102">
        <v>69.2</v>
      </c>
      <c r="G42" s="102">
        <v>70.5</v>
      </c>
      <c r="H42" s="103"/>
      <c r="I42" s="113"/>
      <c r="K42" s="105">
        <f>$B$42</f>
        <v>1998</v>
      </c>
      <c r="L42" s="106"/>
      <c r="M42" s="102">
        <v>96.4</v>
      </c>
      <c r="N42" s="107"/>
      <c r="O42" s="107"/>
      <c r="P42" s="107"/>
      <c r="Q42" s="107"/>
      <c r="R42" s="108">
        <v>68.5</v>
      </c>
      <c r="T42" s="109">
        <f>$B$42</f>
        <v>1998</v>
      </c>
      <c r="U42" s="110">
        <v>57.5</v>
      </c>
      <c r="V42" s="111">
        <v>63.7</v>
      </c>
      <c r="W42" s="112">
        <v>21.550999999999998</v>
      </c>
      <c r="Y42" s="100">
        <v>1998</v>
      </c>
      <c r="Z42" s="333">
        <f t="shared" si="3"/>
        <v>59.1</v>
      </c>
      <c r="AA42" s="101">
        <v>75.7</v>
      </c>
      <c r="AB42" s="352">
        <f t="shared" si="4"/>
        <v>-5.050505050504972E-3</v>
      </c>
      <c r="AC42" s="352">
        <f t="shared" si="5"/>
        <v>-5.2562417871221401E-3</v>
      </c>
      <c r="AD42" s="351">
        <f t="shared" si="6"/>
        <v>2.0573673661716807E-4</v>
      </c>
      <c r="AE42" s="333">
        <f t="shared" si="7"/>
        <v>65.400000000000006</v>
      </c>
      <c r="AF42" s="102">
        <v>82.6</v>
      </c>
      <c r="AG42" s="352">
        <f t="shared" si="43"/>
        <v>-1.8018018018017834E-2</v>
      </c>
      <c r="AH42" s="352">
        <f t="shared" si="8"/>
        <v>-1.7835909631391256E-2</v>
      </c>
      <c r="AI42" s="351">
        <f t="shared" si="9"/>
        <v>-1.8210838662657824E-4</v>
      </c>
      <c r="AJ42" s="333">
        <f t="shared" si="10"/>
        <v>90.2</v>
      </c>
      <c r="AK42" s="102">
        <v>96</v>
      </c>
      <c r="AL42" s="352">
        <f t="shared" si="11"/>
        <v>-2.4864864864864833E-2</v>
      </c>
      <c r="AM42" s="352">
        <f t="shared" si="12"/>
        <v>-2.5380710659898442E-2</v>
      </c>
      <c r="AN42" s="351">
        <f t="shared" si="13"/>
        <v>5.1584579503360928E-4</v>
      </c>
      <c r="AO42" s="333">
        <f t="shared" si="14"/>
        <v>69.2</v>
      </c>
      <c r="AP42" s="102">
        <v>79.900000000000006</v>
      </c>
      <c r="AQ42" s="352">
        <f t="shared" si="15"/>
        <v>2.823179791976238E-2</v>
      </c>
      <c r="AR42" s="352">
        <f t="shared" si="16"/>
        <v>2.8314028314028405E-2</v>
      </c>
      <c r="AS42" s="351">
        <f t="shared" si="17"/>
        <v>-8.2230394266025186E-5</v>
      </c>
      <c r="AT42" s="333">
        <f t="shared" si="18"/>
        <v>70.5</v>
      </c>
      <c r="AU42" s="103">
        <v>79.8</v>
      </c>
      <c r="AV42" s="352">
        <f t="shared" si="19"/>
        <v>0</v>
      </c>
      <c r="AW42" s="352">
        <f t="shared" si="20"/>
        <v>0</v>
      </c>
      <c r="AX42" s="351">
        <f t="shared" si="21"/>
        <v>0</v>
      </c>
      <c r="AY42" s="337"/>
      <c r="AZ42" s="114"/>
      <c r="BA42" s="107"/>
      <c r="BB42" s="350"/>
      <c r="BC42" s="336"/>
      <c r="BD42" s="333"/>
      <c r="BE42" s="107"/>
      <c r="BF42" s="107"/>
      <c r="BG42" s="107"/>
      <c r="BH42" s="351"/>
      <c r="BJ42" s="105">
        <f>$B$42</f>
        <v>1998</v>
      </c>
      <c r="BK42" s="106"/>
      <c r="BL42" s="102">
        <v>96.4</v>
      </c>
      <c r="BM42" s="107"/>
      <c r="BN42" s="107"/>
      <c r="BO42" s="107"/>
      <c r="BP42" s="107"/>
      <c r="BQ42" s="333">
        <f t="shared" si="30"/>
        <v>68.5</v>
      </c>
      <c r="BR42" s="102">
        <v>78</v>
      </c>
      <c r="BS42" s="352">
        <f t="shared" si="44"/>
        <v>-4.3604651162790775E-3</v>
      </c>
      <c r="BT42" s="359">
        <f t="shared" si="45"/>
        <v>-3.8314176245209941E-3</v>
      </c>
      <c r="BU42" s="351">
        <f t="shared" si="46"/>
        <v>-5.2904749175808341E-4</v>
      </c>
      <c r="BW42" s="109">
        <f>$B$42</f>
        <v>1998</v>
      </c>
      <c r="BX42" s="333">
        <f t="shared" si="0"/>
        <v>57.5</v>
      </c>
      <c r="BY42" s="347">
        <v>73.7</v>
      </c>
      <c r="BZ42" s="352">
        <f t="shared" si="34"/>
        <v>1.7421602787457413E-3</v>
      </c>
      <c r="CA42" s="352">
        <f t="shared" si="35"/>
        <v>2.7210884353741083E-3</v>
      </c>
      <c r="CB42" s="351">
        <f t="shared" si="36"/>
        <v>-9.7892815662836696E-4</v>
      </c>
      <c r="CC42" s="333">
        <f t="shared" si="1"/>
        <v>63.7</v>
      </c>
      <c r="CD42" s="111">
        <v>80.400000000000006</v>
      </c>
      <c r="CE42" s="352">
        <f t="shared" si="37"/>
        <v>-9.3312597200621017E-3</v>
      </c>
      <c r="CF42" s="352">
        <f t="shared" si="38"/>
        <v>-9.8522167487684609E-3</v>
      </c>
      <c r="CG42" s="351">
        <f t="shared" si="39"/>
        <v>5.2095702870635918E-4</v>
      </c>
      <c r="CH42" s="333">
        <f t="shared" si="2"/>
        <v>21.550999999999998</v>
      </c>
      <c r="CI42" s="111">
        <v>21.550999999999998</v>
      </c>
      <c r="CJ42" s="352">
        <f t="shared" si="40"/>
        <v>-3.5141258611920412E-3</v>
      </c>
      <c r="CK42" s="352">
        <f t="shared" si="41"/>
        <v>-3.5141258611920412E-3</v>
      </c>
      <c r="CL42" s="351">
        <f t="shared" si="42"/>
        <v>0</v>
      </c>
    </row>
    <row r="43" spans="2:90" x14ac:dyDescent="0.6">
      <c r="B43" s="100">
        <v>1997</v>
      </c>
      <c r="C43" s="101">
        <v>59.4</v>
      </c>
      <c r="D43" s="102">
        <v>66.599999999999994</v>
      </c>
      <c r="E43" s="102">
        <v>92.5</v>
      </c>
      <c r="F43" s="102">
        <v>67.3</v>
      </c>
      <c r="G43" s="102">
        <v>70.5</v>
      </c>
      <c r="H43" s="103"/>
      <c r="I43" s="113"/>
      <c r="K43" s="105">
        <f>$B$43</f>
        <v>1997</v>
      </c>
      <c r="L43" s="106"/>
      <c r="M43" s="102">
        <v>94.5</v>
      </c>
      <c r="N43" s="107"/>
      <c r="O43" s="107"/>
      <c r="P43" s="107"/>
      <c r="Q43" s="107"/>
      <c r="R43" s="108">
        <v>68.8</v>
      </c>
      <c r="T43" s="109">
        <f>$B$43</f>
        <v>1997</v>
      </c>
      <c r="U43" s="110">
        <v>57.4</v>
      </c>
      <c r="V43" s="111">
        <v>64.3</v>
      </c>
      <c r="W43" s="112">
        <v>21.626999999999999</v>
      </c>
      <c r="Y43" s="100">
        <v>1997</v>
      </c>
      <c r="Z43" s="333">
        <f t="shared" si="3"/>
        <v>59.4</v>
      </c>
      <c r="AA43" s="101">
        <v>76.099999999999994</v>
      </c>
      <c r="AB43" s="352">
        <f t="shared" si="4"/>
        <v>-6.6889632107023367E-3</v>
      </c>
      <c r="AC43" s="352">
        <f t="shared" si="5"/>
        <v>-5.228758169934733E-3</v>
      </c>
      <c r="AD43" s="351">
        <f t="shared" si="6"/>
        <v>-1.4602050407676037E-3</v>
      </c>
      <c r="AE43" s="333">
        <f t="shared" si="7"/>
        <v>66.599999999999994</v>
      </c>
      <c r="AF43" s="102">
        <v>84.1</v>
      </c>
      <c r="AG43" s="352">
        <f t="shared" si="43"/>
        <v>-1.7699115044247815E-2</v>
      </c>
      <c r="AH43" s="352">
        <f t="shared" si="8"/>
        <v>-1.7523364485981352E-2</v>
      </c>
      <c r="AI43" s="351">
        <f t="shared" si="9"/>
        <v>-1.7575055826646313E-4</v>
      </c>
      <c r="AJ43" s="333">
        <f t="shared" si="10"/>
        <v>92.5</v>
      </c>
      <c r="AK43" s="102">
        <v>98.5</v>
      </c>
      <c r="AL43" s="352">
        <f t="shared" si="11"/>
        <v>-8.6870681145113537E-2</v>
      </c>
      <c r="AM43" s="352">
        <f t="shared" si="12"/>
        <v>-8.6270871985157704E-2</v>
      </c>
      <c r="AN43" s="351">
        <f t="shared" si="13"/>
        <v>-5.9980915995583306E-4</v>
      </c>
      <c r="AO43" s="333">
        <f t="shared" si="14"/>
        <v>67.3</v>
      </c>
      <c r="AP43" s="102">
        <v>77.7</v>
      </c>
      <c r="AQ43" s="352">
        <f t="shared" si="15"/>
        <v>2.2796352583586588E-2</v>
      </c>
      <c r="AR43" s="352">
        <f t="shared" si="16"/>
        <v>2.3715415019762709E-2</v>
      </c>
      <c r="AS43" s="351">
        <f t="shared" si="17"/>
        <v>-9.1906243617612127E-4</v>
      </c>
      <c r="AT43" s="333">
        <f t="shared" si="18"/>
        <v>70.5</v>
      </c>
      <c r="AU43" s="103">
        <v>79.8</v>
      </c>
      <c r="AV43" s="352">
        <f t="shared" si="19"/>
        <v>1.1477761836441891E-2</v>
      </c>
      <c r="AW43" s="352">
        <f t="shared" si="20"/>
        <v>1.1406844106463865E-2</v>
      </c>
      <c r="AX43" s="351">
        <f t="shared" si="21"/>
        <v>7.0917729978026145E-5</v>
      </c>
      <c r="AY43" s="337"/>
      <c r="AZ43" s="114"/>
      <c r="BA43" s="107"/>
      <c r="BB43" s="350"/>
      <c r="BC43" s="336"/>
      <c r="BD43" s="333"/>
      <c r="BE43" s="107"/>
      <c r="BF43" s="107"/>
      <c r="BG43" s="107"/>
      <c r="BH43" s="351"/>
      <c r="BJ43" s="105">
        <f>$B$43</f>
        <v>1997</v>
      </c>
      <c r="BK43" s="106"/>
      <c r="BL43" s="102">
        <v>94.5</v>
      </c>
      <c r="BM43" s="107"/>
      <c r="BN43" s="107"/>
      <c r="BO43" s="107"/>
      <c r="BP43" s="107"/>
      <c r="BQ43" s="333">
        <f t="shared" si="30"/>
        <v>68.8</v>
      </c>
      <c r="BR43" s="102">
        <v>78.3</v>
      </c>
      <c r="BS43" s="352">
        <f t="shared" si="44"/>
        <v>1.1764705882352899E-2</v>
      </c>
      <c r="BT43" s="359">
        <f t="shared" si="45"/>
        <v>1.1627906976743985E-2</v>
      </c>
      <c r="BU43" s="351">
        <f t="shared" si="46"/>
        <v>1.3679890560891472E-4</v>
      </c>
      <c r="BW43" s="109">
        <f>$B$43</f>
        <v>1997</v>
      </c>
      <c r="BX43" s="333">
        <f t="shared" si="0"/>
        <v>57.4</v>
      </c>
      <c r="BY43" s="347">
        <v>73.5</v>
      </c>
      <c r="BZ43" s="352">
        <f t="shared" si="34"/>
        <v>-5.199306759098854E-3</v>
      </c>
      <c r="CA43" s="352">
        <f t="shared" si="35"/>
        <v>-5.4127198917456321E-3</v>
      </c>
      <c r="CB43" s="351">
        <f t="shared" si="36"/>
        <v>2.1341313264677808E-4</v>
      </c>
      <c r="CC43" s="333">
        <f t="shared" si="1"/>
        <v>64.3</v>
      </c>
      <c r="CD43" s="111">
        <v>81.2</v>
      </c>
      <c r="CE43" s="352">
        <f t="shared" si="37"/>
        <v>-1.8320610687022953E-2</v>
      </c>
      <c r="CF43" s="352">
        <f t="shared" si="38"/>
        <v>-1.8137847642079818E-2</v>
      </c>
      <c r="CG43" s="351">
        <f t="shared" si="39"/>
        <v>-1.82763044943135E-4</v>
      </c>
      <c r="CH43" s="333">
        <f t="shared" si="2"/>
        <v>21.626999999999999</v>
      </c>
      <c r="CI43" s="111">
        <v>21.626999999999999</v>
      </c>
      <c r="CJ43" s="352">
        <f t="shared" si="40"/>
        <v>-7.5260428617319741E-3</v>
      </c>
      <c r="CK43" s="352">
        <f t="shared" si="41"/>
        <v>-7.5260428617319741E-3</v>
      </c>
      <c r="CL43" s="351">
        <f t="shared" si="42"/>
        <v>0</v>
      </c>
    </row>
    <row r="44" spans="2:90" x14ac:dyDescent="0.6">
      <c r="B44" s="100">
        <v>1996</v>
      </c>
      <c r="C44" s="101">
        <v>59.8</v>
      </c>
      <c r="D44" s="102">
        <v>67.8</v>
      </c>
      <c r="E44" s="102">
        <v>101.3</v>
      </c>
      <c r="F44" s="102">
        <v>65.8</v>
      </c>
      <c r="G44" s="102">
        <v>69.7</v>
      </c>
      <c r="H44" s="103"/>
      <c r="I44" s="113"/>
      <c r="K44" s="105">
        <f>$B$44</f>
        <v>1996</v>
      </c>
      <c r="L44" s="106"/>
      <c r="M44" s="102">
        <v>94.9</v>
      </c>
      <c r="N44" s="107"/>
      <c r="O44" s="107"/>
      <c r="P44" s="107"/>
      <c r="Q44" s="107"/>
      <c r="R44" s="108">
        <v>68</v>
      </c>
      <c r="T44" s="109">
        <f>$B$44</f>
        <v>1996</v>
      </c>
      <c r="U44" s="110">
        <v>57.7</v>
      </c>
      <c r="V44" s="111">
        <v>65.5</v>
      </c>
      <c r="W44" s="112">
        <v>21.791</v>
      </c>
      <c r="Y44" s="100">
        <v>1996</v>
      </c>
      <c r="Z44" s="333">
        <f t="shared" si="3"/>
        <v>59.8</v>
      </c>
      <c r="AA44" s="101">
        <v>76.5</v>
      </c>
      <c r="AB44" s="352">
        <f t="shared" si="4"/>
        <v>3.3557046979864058E-3</v>
      </c>
      <c r="AC44" s="352">
        <f t="shared" si="5"/>
        <v>2.6212319790301919E-3</v>
      </c>
      <c r="AD44" s="351">
        <f t="shared" si="6"/>
        <v>7.3447271895621391E-4</v>
      </c>
      <c r="AE44" s="333">
        <f t="shared" si="7"/>
        <v>67.8</v>
      </c>
      <c r="AF44" s="102">
        <v>85.6</v>
      </c>
      <c r="AG44" s="352">
        <f t="shared" si="43"/>
        <v>-1.7391304347826098E-2</v>
      </c>
      <c r="AH44" s="352">
        <f t="shared" si="8"/>
        <v>-1.7221584385763489E-2</v>
      </c>
      <c r="AI44" s="351">
        <f t="shared" si="9"/>
        <v>-1.6971996206260886E-4</v>
      </c>
      <c r="AJ44" s="333">
        <f t="shared" si="10"/>
        <v>101.3</v>
      </c>
      <c r="AK44" s="102">
        <v>107.8</v>
      </c>
      <c r="AL44" s="352">
        <f t="shared" si="11"/>
        <v>-8.491418247515814E-2</v>
      </c>
      <c r="AM44" s="352">
        <f t="shared" si="12"/>
        <v>-8.6440677966101664E-2</v>
      </c>
      <c r="AN44" s="351">
        <f t="shared" si="13"/>
        <v>1.5264954909435247E-3</v>
      </c>
      <c r="AO44" s="333">
        <f t="shared" si="14"/>
        <v>65.8</v>
      </c>
      <c r="AP44" s="102">
        <v>75.900000000000006</v>
      </c>
      <c r="AQ44" s="352">
        <f t="shared" si="15"/>
        <v>1.5220700152205335E-3</v>
      </c>
      <c r="AR44" s="352">
        <f t="shared" si="16"/>
        <v>0</v>
      </c>
      <c r="AS44" s="351">
        <f t="shared" si="17"/>
        <v>1.5220700152205335E-3</v>
      </c>
      <c r="AT44" s="333">
        <f t="shared" si="18"/>
        <v>69.7</v>
      </c>
      <c r="AU44" s="103">
        <v>78.900000000000006</v>
      </c>
      <c r="AV44" s="352">
        <f t="shared" si="19"/>
        <v>-1.6925246826516305E-2</v>
      </c>
      <c r="AW44" s="352">
        <f t="shared" si="20"/>
        <v>-1.6209476309226867E-2</v>
      </c>
      <c r="AX44" s="351">
        <f t="shared" si="21"/>
        <v>-7.1577051728943797E-4</v>
      </c>
      <c r="AY44" s="337"/>
      <c r="AZ44" s="114"/>
      <c r="BA44" s="107"/>
      <c r="BB44" s="350"/>
      <c r="BC44" s="336"/>
      <c r="BD44" s="333"/>
      <c r="BE44" s="107"/>
      <c r="BF44" s="107"/>
      <c r="BG44" s="107"/>
      <c r="BH44" s="351"/>
      <c r="BJ44" s="105">
        <f>$B$44</f>
        <v>1996</v>
      </c>
      <c r="BK44" s="106"/>
      <c r="BL44" s="102">
        <v>94.9</v>
      </c>
      <c r="BM44" s="107"/>
      <c r="BN44" s="107"/>
      <c r="BO44" s="107"/>
      <c r="BP44" s="107"/>
      <c r="BQ44" s="333">
        <f t="shared" si="30"/>
        <v>68</v>
      </c>
      <c r="BR44" s="102">
        <v>77.400000000000006</v>
      </c>
      <c r="BS44" s="352">
        <f t="shared" si="44"/>
        <v>-1.3062409288824517E-2</v>
      </c>
      <c r="BT44" s="359">
        <f t="shared" si="45"/>
        <v>-1.2755102040816313E-2</v>
      </c>
      <c r="BU44" s="351">
        <f t="shared" si="46"/>
        <v>-3.0730724800820397E-4</v>
      </c>
      <c r="BW44" s="109">
        <f>$B$44</f>
        <v>1996</v>
      </c>
      <c r="BX44" s="333">
        <f t="shared" si="0"/>
        <v>57.7</v>
      </c>
      <c r="BY44" s="347">
        <v>73.900000000000006</v>
      </c>
      <c r="BZ44" s="352">
        <f t="shared" si="34"/>
        <v>1.7361111111111605E-3</v>
      </c>
      <c r="CA44" s="352">
        <f t="shared" si="35"/>
        <v>2.7137042062415073E-3</v>
      </c>
      <c r="CB44" s="351">
        <f t="shared" si="36"/>
        <v>-9.7759309513034687E-4</v>
      </c>
      <c r="CC44" s="333">
        <f t="shared" si="1"/>
        <v>65.5</v>
      </c>
      <c r="CD44" s="111">
        <v>82.7</v>
      </c>
      <c r="CE44" s="352">
        <f t="shared" si="37"/>
        <v>-1.6516516516516422E-2</v>
      </c>
      <c r="CF44" s="352">
        <f t="shared" si="38"/>
        <v>-1.6646848989298357E-2</v>
      </c>
      <c r="CG44" s="351">
        <f t="shared" si="39"/>
        <v>1.3033247278193549E-4</v>
      </c>
      <c r="CH44" s="333">
        <f t="shared" si="2"/>
        <v>21.791</v>
      </c>
      <c r="CI44" s="111">
        <v>21.791</v>
      </c>
      <c r="CJ44" s="352">
        <f t="shared" si="40"/>
        <v>-1.7408035182555626E-3</v>
      </c>
      <c r="CK44" s="352">
        <f t="shared" si="41"/>
        <v>-1.7408035182555626E-3</v>
      </c>
      <c r="CL44" s="351">
        <f t="shared" si="42"/>
        <v>0</v>
      </c>
    </row>
    <row r="45" spans="2:90" x14ac:dyDescent="0.6">
      <c r="B45" s="100">
        <v>1995</v>
      </c>
      <c r="C45" s="101">
        <v>59.6</v>
      </c>
      <c r="D45" s="102">
        <v>69</v>
      </c>
      <c r="E45" s="102">
        <v>110.7</v>
      </c>
      <c r="F45" s="102">
        <v>65.7</v>
      </c>
      <c r="G45" s="102">
        <v>70.900000000000006</v>
      </c>
      <c r="H45" s="103"/>
      <c r="I45" s="113"/>
      <c r="K45" s="105">
        <f>$B$45</f>
        <v>1995</v>
      </c>
      <c r="L45" s="106"/>
      <c r="M45" s="102">
        <v>97.8</v>
      </c>
      <c r="N45" s="107"/>
      <c r="O45" s="102">
        <v>82.7</v>
      </c>
      <c r="P45" s="102">
        <v>99.2</v>
      </c>
      <c r="Q45" s="107"/>
      <c r="R45" s="108">
        <v>68.900000000000006</v>
      </c>
      <c r="T45" s="109">
        <f>$B$45</f>
        <v>1995</v>
      </c>
      <c r="U45" s="110">
        <v>57.6</v>
      </c>
      <c r="V45" s="111">
        <v>66.599999999999994</v>
      </c>
      <c r="W45" s="112">
        <v>21.829000000000001</v>
      </c>
      <c r="Y45" s="100">
        <v>1995</v>
      </c>
      <c r="Z45" s="333">
        <f t="shared" si="3"/>
        <v>59.6</v>
      </c>
      <c r="AA45" s="101">
        <v>76.3</v>
      </c>
      <c r="AB45" s="352">
        <f t="shared" si="4"/>
        <v>2.2298456260720467E-2</v>
      </c>
      <c r="AC45" s="352">
        <f t="shared" si="5"/>
        <v>2.2788203753351333E-2</v>
      </c>
      <c r="AD45" s="351">
        <f t="shared" si="6"/>
        <v>-4.8974749263086537E-4</v>
      </c>
      <c r="AE45" s="333">
        <f t="shared" si="7"/>
        <v>69</v>
      </c>
      <c r="AF45" s="102">
        <v>87.1</v>
      </c>
      <c r="AG45" s="352">
        <f t="shared" si="43"/>
        <v>1.024890190336758E-2</v>
      </c>
      <c r="AH45" s="352">
        <f t="shared" si="8"/>
        <v>9.2699884125144738E-3</v>
      </c>
      <c r="AI45" s="351">
        <f t="shared" si="9"/>
        <v>9.7891349085310608E-4</v>
      </c>
      <c r="AJ45" s="333">
        <f t="shared" si="10"/>
        <v>110.7</v>
      </c>
      <c r="AK45" s="102">
        <v>118</v>
      </c>
      <c r="AL45" s="352"/>
      <c r="AM45" s="352"/>
      <c r="AN45" s="351"/>
      <c r="AO45" s="333">
        <f t="shared" si="14"/>
        <v>65.7</v>
      </c>
      <c r="AP45" s="102">
        <v>75.900000000000006</v>
      </c>
      <c r="AQ45" s="352">
        <f t="shared" si="15"/>
        <v>-4.505813953488369E-2</v>
      </c>
      <c r="AR45" s="352">
        <f t="shared" si="16"/>
        <v>-4.5283018867924407E-2</v>
      </c>
      <c r="AS45" s="351">
        <f t="shared" si="17"/>
        <v>2.2487933304071728E-4</v>
      </c>
      <c r="AT45" s="333">
        <f t="shared" si="18"/>
        <v>70.900000000000006</v>
      </c>
      <c r="AU45" s="103">
        <v>80.2</v>
      </c>
      <c r="AV45" s="352">
        <f t="shared" si="19"/>
        <v>1.8678160919540332E-2</v>
      </c>
      <c r="AW45" s="352">
        <f t="shared" si="20"/>
        <v>1.7766497461928932E-2</v>
      </c>
      <c r="AX45" s="351">
        <f t="shared" si="21"/>
        <v>9.1166345761140022E-4</v>
      </c>
      <c r="AY45" s="337"/>
      <c r="AZ45" s="114"/>
      <c r="BA45" s="107"/>
      <c r="BB45" s="350"/>
      <c r="BC45" s="336"/>
      <c r="BD45" s="333"/>
      <c r="BE45" s="107"/>
      <c r="BF45" s="107"/>
      <c r="BG45" s="107"/>
      <c r="BH45" s="351"/>
      <c r="BJ45" s="105">
        <f>$B$45</f>
        <v>1995</v>
      </c>
      <c r="BK45" s="106"/>
      <c r="BL45" s="102">
        <v>97.8</v>
      </c>
      <c r="BM45" s="107"/>
      <c r="BN45" s="102">
        <v>82.7</v>
      </c>
      <c r="BO45" s="102">
        <v>99.2</v>
      </c>
      <c r="BP45" s="107"/>
      <c r="BQ45" s="333">
        <f t="shared" si="30"/>
        <v>68.900000000000006</v>
      </c>
      <c r="BR45" s="102">
        <v>78.400000000000006</v>
      </c>
      <c r="BS45" s="352">
        <f t="shared" si="44"/>
        <v>1.7725258493353158E-2</v>
      </c>
      <c r="BT45" s="359">
        <f t="shared" si="45"/>
        <v>1.8181818181818299E-2</v>
      </c>
      <c r="BU45" s="351">
        <f t="shared" si="46"/>
        <v>-4.5655968846514128E-4</v>
      </c>
      <c r="BW45" s="109">
        <f>$B$45</f>
        <v>1995</v>
      </c>
      <c r="BX45" s="333">
        <f t="shared" si="0"/>
        <v>57.6</v>
      </c>
      <c r="BY45" s="347">
        <v>73.7</v>
      </c>
      <c r="BZ45" s="352">
        <f t="shared" si="34"/>
        <v>2.3090586145648295E-2</v>
      </c>
      <c r="CA45" s="352">
        <f t="shared" si="35"/>
        <v>2.3611111111111249E-2</v>
      </c>
      <c r="CB45" s="351">
        <f t="shared" si="36"/>
        <v>-5.2052496546295401E-4</v>
      </c>
      <c r="CC45" s="333">
        <f t="shared" si="1"/>
        <v>66.599999999999994</v>
      </c>
      <c r="CD45" s="111">
        <v>84.1</v>
      </c>
      <c r="CE45" s="352">
        <f t="shared" si="37"/>
        <v>9.0909090909090384E-3</v>
      </c>
      <c r="CF45" s="352">
        <f t="shared" si="38"/>
        <v>8.3932853717025857E-3</v>
      </c>
      <c r="CG45" s="351">
        <f t="shared" si="39"/>
        <v>6.9762371920645272E-4</v>
      </c>
      <c r="CH45" s="333">
        <f t="shared" si="2"/>
        <v>21.829000000000001</v>
      </c>
      <c r="CI45" s="111">
        <v>21.829000000000001</v>
      </c>
      <c r="CJ45" s="352">
        <f t="shared" si="40"/>
        <v>2.3442261709409662E-2</v>
      </c>
      <c r="CK45" s="352">
        <f t="shared" si="41"/>
        <v>2.3442261709409662E-2</v>
      </c>
      <c r="CL45" s="351">
        <f t="shared" si="42"/>
        <v>0</v>
      </c>
    </row>
    <row r="46" spans="2:90" x14ac:dyDescent="0.6">
      <c r="B46" s="100">
        <v>1994</v>
      </c>
      <c r="C46" s="101">
        <v>58.3</v>
      </c>
      <c r="D46" s="102">
        <v>68.3</v>
      </c>
      <c r="E46" s="107"/>
      <c r="F46" s="102">
        <v>68.8</v>
      </c>
      <c r="G46" s="102">
        <v>69.599999999999994</v>
      </c>
      <c r="H46" s="103"/>
      <c r="I46" s="113"/>
      <c r="K46" s="105">
        <f>$B$46</f>
        <v>1994</v>
      </c>
      <c r="L46" s="106"/>
      <c r="M46" s="102">
        <v>88.7</v>
      </c>
      <c r="N46" s="107"/>
      <c r="O46" s="102">
        <v>86.7</v>
      </c>
      <c r="P46" s="102">
        <v>96.6</v>
      </c>
      <c r="Q46" s="107"/>
      <c r="R46" s="108">
        <v>67.7</v>
      </c>
      <c r="T46" s="109">
        <f>$B$46</f>
        <v>1994</v>
      </c>
      <c r="U46" s="110">
        <v>56.3</v>
      </c>
      <c r="V46" s="111">
        <v>66</v>
      </c>
      <c r="W46" s="112">
        <v>21.329000000000001</v>
      </c>
      <c r="Y46" s="100">
        <v>1994</v>
      </c>
      <c r="Z46" s="333">
        <f t="shared" si="3"/>
        <v>58.3</v>
      </c>
      <c r="AA46" s="101">
        <v>74.599999999999994</v>
      </c>
      <c r="AB46" s="352">
        <f t="shared" si="4"/>
        <v>2.1015761821365997E-2</v>
      </c>
      <c r="AC46" s="352">
        <f t="shared" si="5"/>
        <v>2.0519835841313228E-2</v>
      </c>
      <c r="AD46" s="351">
        <f t="shared" si="6"/>
        <v>4.9592598005276933E-4</v>
      </c>
      <c r="AE46" s="333">
        <f t="shared" si="7"/>
        <v>68.3</v>
      </c>
      <c r="AF46" s="102">
        <v>86.3</v>
      </c>
      <c r="AG46" s="352">
        <f t="shared" si="43"/>
        <v>1.0355029585798814E-2</v>
      </c>
      <c r="AH46" s="352">
        <f t="shared" si="8"/>
        <v>1.1723329425556761E-2</v>
      </c>
      <c r="AI46" s="351">
        <f t="shared" si="9"/>
        <v>-1.3682998397579471E-3</v>
      </c>
      <c r="AJ46" s="333"/>
      <c r="AK46" s="107"/>
      <c r="AL46" s="352"/>
      <c r="AM46" s="352"/>
      <c r="AN46" s="351"/>
      <c r="AO46" s="333">
        <f t="shared" si="14"/>
        <v>68.8</v>
      </c>
      <c r="AP46" s="102">
        <v>79.5</v>
      </c>
      <c r="AQ46" s="352">
        <f t="shared" si="15"/>
        <v>-2.1337126600284528E-2</v>
      </c>
      <c r="AR46" s="352">
        <f t="shared" si="16"/>
        <v>-2.0935960591133007E-2</v>
      </c>
      <c r="AS46" s="351">
        <f t="shared" si="17"/>
        <v>-4.0116600915152123E-4</v>
      </c>
      <c r="AT46" s="333">
        <f t="shared" si="18"/>
        <v>69.599999999999994</v>
      </c>
      <c r="AU46" s="103">
        <v>78.8</v>
      </c>
      <c r="AV46" s="352">
        <f t="shared" si="19"/>
        <v>2.8818443804032867E-3</v>
      </c>
      <c r="AW46" s="352">
        <f t="shared" si="20"/>
        <v>2.5445292620864812E-3</v>
      </c>
      <c r="AX46" s="351">
        <f t="shared" si="21"/>
        <v>3.373151183168055E-4</v>
      </c>
      <c r="AY46" s="337"/>
      <c r="AZ46" s="114"/>
      <c r="BA46" s="107"/>
      <c r="BB46" s="350"/>
      <c r="BC46" s="336"/>
      <c r="BD46" s="333"/>
      <c r="BE46" s="107"/>
      <c r="BF46" s="107"/>
      <c r="BG46" s="107"/>
      <c r="BH46" s="351"/>
      <c r="BJ46" s="105">
        <f>$B$46</f>
        <v>1994</v>
      </c>
      <c r="BK46" s="106"/>
      <c r="BL46" s="102">
        <v>88.7</v>
      </c>
      <c r="BM46" s="107"/>
      <c r="BN46" s="102">
        <v>86.7</v>
      </c>
      <c r="BO46" s="102">
        <v>96.6</v>
      </c>
      <c r="BP46" s="107"/>
      <c r="BQ46" s="333">
        <f t="shared" si="30"/>
        <v>67.7</v>
      </c>
      <c r="BR46" s="102">
        <v>77</v>
      </c>
      <c r="BS46" s="352">
        <f t="shared" si="44"/>
        <v>5.9435364041604544E-3</v>
      </c>
      <c r="BT46" s="359">
        <f t="shared" si="45"/>
        <v>5.2219321148825326E-3</v>
      </c>
      <c r="BU46" s="351">
        <f t="shared" si="46"/>
        <v>7.2160428927792175E-4</v>
      </c>
      <c r="BW46" s="109">
        <f>$B$46</f>
        <v>1994</v>
      </c>
      <c r="BX46" s="333">
        <f t="shared" si="0"/>
        <v>56.3</v>
      </c>
      <c r="BY46" s="347">
        <v>72</v>
      </c>
      <c r="BZ46" s="352">
        <f t="shared" si="34"/>
        <v>2.1778584392014411E-2</v>
      </c>
      <c r="CA46" s="352">
        <f t="shared" si="35"/>
        <v>1.9830028328611915E-2</v>
      </c>
      <c r="CB46" s="351">
        <f t="shared" si="36"/>
        <v>1.9485560634024957E-3</v>
      </c>
      <c r="CC46" s="333">
        <f t="shared" si="1"/>
        <v>66</v>
      </c>
      <c r="CD46" s="111">
        <v>83.4</v>
      </c>
      <c r="CE46" s="352">
        <f t="shared" si="37"/>
        <v>1.0719754977029039E-2</v>
      </c>
      <c r="CF46" s="352">
        <f t="shared" si="38"/>
        <v>1.2135922330097193E-2</v>
      </c>
      <c r="CG46" s="351">
        <f t="shared" si="39"/>
        <v>-1.416167353068154E-3</v>
      </c>
      <c r="CH46" s="333">
        <f t="shared" si="2"/>
        <v>21.329000000000001</v>
      </c>
      <c r="CI46" s="111">
        <v>21.329000000000001</v>
      </c>
      <c r="CJ46" s="352">
        <f t="shared" si="40"/>
        <v>2.3955832933269416E-2</v>
      </c>
      <c r="CK46" s="352">
        <f t="shared" si="41"/>
        <v>2.3955832933269416E-2</v>
      </c>
      <c r="CL46" s="351">
        <f t="shared" si="42"/>
        <v>0</v>
      </c>
    </row>
    <row r="47" spans="2:90" x14ac:dyDescent="0.6">
      <c r="B47" s="100">
        <v>1993</v>
      </c>
      <c r="C47" s="101">
        <v>57.1</v>
      </c>
      <c r="D47" s="102">
        <v>67.599999999999994</v>
      </c>
      <c r="E47" s="107"/>
      <c r="F47" s="102">
        <v>70.3</v>
      </c>
      <c r="G47" s="102">
        <v>69.400000000000006</v>
      </c>
      <c r="H47" s="103"/>
      <c r="I47" s="113"/>
      <c r="K47" s="105">
        <f>$B$47</f>
        <v>1993</v>
      </c>
      <c r="L47" s="106"/>
      <c r="M47" s="102">
        <v>87.7</v>
      </c>
      <c r="N47" s="107"/>
      <c r="O47" s="102">
        <v>90.2</v>
      </c>
      <c r="P47" s="102">
        <v>96.5</v>
      </c>
      <c r="Q47" s="107"/>
      <c r="R47" s="108">
        <v>67.3</v>
      </c>
      <c r="T47" s="109">
        <f>$B$47</f>
        <v>1993</v>
      </c>
      <c r="U47" s="110">
        <v>55.1</v>
      </c>
      <c r="V47" s="111">
        <v>65.3</v>
      </c>
      <c r="W47" s="112">
        <v>20.83</v>
      </c>
      <c r="Y47" s="100">
        <v>1993</v>
      </c>
      <c r="Z47" s="333">
        <f t="shared" si="3"/>
        <v>57.1</v>
      </c>
      <c r="AA47" s="101">
        <v>73.099999999999994</v>
      </c>
      <c r="AB47" s="352">
        <f t="shared" si="4"/>
        <v>3.4420289855072506E-2</v>
      </c>
      <c r="AC47" s="352">
        <f t="shared" si="5"/>
        <v>3.3946251768033786E-2</v>
      </c>
      <c r="AD47" s="351">
        <f t="shared" si="6"/>
        <v>4.7403808703871952E-4</v>
      </c>
      <c r="AE47" s="333">
        <f t="shared" si="7"/>
        <v>67.599999999999994</v>
      </c>
      <c r="AF47" s="102">
        <v>85.3</v>
      </c>
      <c r="AG47" s="352">
        <f t="shared" si="43"/>
        <v>2.8919330289193246E-2</v>
      </c>
      <c r="AH47" s="352">
        <f t="shared" si="8"/>
        <v>2.8950542822677727E-2</v>
      </c>
      <c r="AI47" s="351">
        <f t="shared" si="9"/>
        <v>-3.1212533484481497E-5</v>
      </c>
      <c r="AJ47" s="333"/>
      <c r="AK47" s="107"/>
      <c r="AL47" s="352"/>
      <c r="AM47" s="352"/>
      <c r="AN47" s="351"/>
      <c r="AO47" s="333">
        <f t="shared" si="14"/>
        <v>70.3</v>
      </c>
      <c r="AP47" s="102">
        <v>81.2</v>
      </c>
      <c r="AQ47" s="352">
        <f t="shared" si="15"/>
        <v>-1.4025245441795287E-2</v>
      </c>
      <c r="AR47" s="352">
        <f t="shared" si="16"/>
        <v>-1.4563106796116498E-2</v>
      </c>
      <c r="AS47" s="351">
        <f t="shared" si="17"/>
        <v>5.3786135432121185E-4</v>
      </c>
      <c r="AT47" s="333">
        <f t="shared" si="18"/>
        <v>69.400000000000006</v>
      </c>
      <c r="AU47" s="103">
        <v>78.599999999999994</v>
      </c>
      <c r="AV47" s="352">
        <f t="shared" si="19"/>
        <v>0</v>
      </c>
      <c r="AW47" s="352">
        <f t="shared" si="20"/>
        <v>1.2738853503184711E-3</v>
      </c>
      <c r="AX47" s="351">
        <f t="shared" si="21"/>
        <v>-1.2738853503184711E-3</v>
      </c>
      <c r="AY47" s="337"/>
      <c r="AZ47" s="114"/>
      <c r="BA47" s="107"/>
      <c r="BB47" s="350"/>
      <c r="BC47" s="336"/>
      <c r="BD47" s="333"/>
      <c r="BE47" s="107"/>
      <c r="BF47" s="107"/>
      <c r="BG47" s="107"/>
      <c r="BH47" s="351"/>
      <c r="BJ47" s="105">
        <f>$B$47</f>
        <v>1993</v>
      </c>
      <c r="BK47" s="106"/>
      <c r="BL47" s="102">
        <v>87.7</v>
      </c>
      <c r="BM47" s="107"/>
      <c r="BN47" s="102">
        <v>90.2</v>
      </c>
      <c r="BO47" s="102">
        <v>96.5</v>
      </c>
      <c r="BP47" s="107"/>
      <c r="BQ47" s="333">
        <f t="shared" si="30"/>
        <v>67.3</v>
      </c>
      <c r="BR47" s="102">
        <v>76.599999999999994</v>
      </c>
      <c r="BS47" s="352">
        <f t="shared" si="44"/>
        <v>0</v>
      </c>
      <c r="BT47" s="359">
        <f t="shared" si="45"/>
        <v>0</v>
      </c>
      <c r="BU47" s="351">
        <f t="shared" si="46"/>
        <v>0</v>
      </c>
      <c r="BW47" s="109">
        <f>$B$47</f>
        <v>1993</v>
      </c>
      <c r="BX47" s="333">
        <f t="shared" si="0"/>
        <v>55.1</v>
      </c>
      <c r="BY47" s="347">
        <v>70.599999999999994</v>
      </c>
      <c r="BZ47" s="352">
        <f t="shared" si="34"/>
        <v>4.3560606060606188E-2</v>
      </c>
      <c r="CA47" s="352">
        <f t="shared" si="35"/>
        <v>4.4378698224851965E-2</v>
      </c>
      <c r="CB47" s="351">
        <f t="shared" si="36"/>
        <v>-8.1809216424577613E-4</v>
      </c>
      <c r="CC47" s="333">
        <f t="shared" si="1"/>
        <v>65.3</v>
      </c>
      <c r="CD47" s="111">
        <v>82.4</v>
      </c>
      <c r="CE47" s="352">
        <f t="shared" si="37"/>
        <v>3.8155802861685295E-2</v>
      </c>
      <c r="CF47" s="352">
        <f t="shared" si="38"/>
        <v>3.7783375314861534E-2</v>
      </c>
      <c r="CG47" s="351">
        <f t="shared" si="39"/>
        <v>3.7242754682376145E-4</v>
      </c>
      <c r="CH47" s="333">
        <f t="shared" si="2"/>
        <v>20.83</v>
      </c>
      <c r="CI47" s="111">
        <v>20.83</v>
      </c>
      <c r="CJ47" s="352">
        <f t="shared" si="40"/>
        <v>4.93702770780855E-2</v>
      </c>
      <c r="CK47" s="352">
        <f t="shared" si="41"/>
        <v>4.93702770780855E-2</v>
      </c>
      <c r="CL47" s="351">
        <f t="shared" si="42"/>
        <v>0</v>
      </c>
    </row>
    <row r="48" spans="2:90" x14ac:dyDescent="0.6">
      <c r="B48" s="100">
        <v>1992</v>
      </c>
      <c r="C48" s="101">
        <v>55.2</v>
      </c>
      <c r="D48" s="102">
        <v>65.7</v>
      </c>
      <c r="E48" s="107"/>
      <c r="F48" s="102">
        <v>71.3</v>
      </c>
      <c r="G48" s="102">
        <v>69.400000000000006</v>
      </c>
      <c r="H48" s="103"/>
      <c r="I48" s="113"/>
      <c r="K48" s="105">
        <f>$B$48</f>
        <v>1992</v>
      </c>
      <c r="L48" s="106"/>
      <c r="M48" s="102">
        <v>97.2</v>
      </c>
      <c r="N48" s="107"/>
      <c r="O48" s="102">
        <v>96.2</v>
      </c>
      <c r="P48" s="102">
        <v>99.2</v>
      </c>
      <c r="Q48" s="107"/>
      <c r="R48" s="108">
        <v>67.3</v>
      </c>
      <c r="T48" s="109">
        <f>$B$48</f>
        <v>1992</v>
      </c>
      <c r="U48" s="110">
        <v>52.8</v>
      </c>
      <c r="V48" s="111">
        <v>62.9</v>
      </c>
      <c r="W48" s="112">
        <v>19.850000000000001</v>
      </c>
      <c r="Y48" s="100">
        <v>1992</v>
      </c>
      <c r="Z48" s="333">
        <f t="shared" si="3"/>
        <v>55.2</v>
      </c>
      <c r="AA48" s="101">
        <v>70.7</v>
      </c>
      <c r="AB48" s="352">
        <f t="shared" si="4"/>
        <v>6.1538461538461542E-2</v>
      </c>
      <c r="AC48" s="352">
        <f t="shared" si="5"/>
        <v>6.315789473684208E-2</v>
      </c>
      <c r="AD48" s="351">
        <f t="shared" si="6"/>
        <v>-1.6194331983805377E-3</v>
      </c>
      <c r="AE48" s="333">
        <f t="shared" si="7"/>
        <v>65.7</v>
      </c>
      <c r="AF48" s="102">
        <v>82.9</v>
      </c>
      <c r="AG48" s="352">
        <f t="shared" si="43"/>
        <v>6.4829821717990344E-2</v>
      </c>
      <c r="AH48" s="352">
        <f t="shared" si="8"/>
        <v>6.4184852374839618E-2</v>
      </c>
      <c r="AI48" s="351">
        <f t="shared" si="9"/>
        <v>6.4496934315072529E-4</v>
      </c>
      <c r="AJ48" s="333"/>
      <c r="AK48" s="107"/>
      <c r="AL48" s="352"/>
      <c r="AM48" s="352"/>
      <c r="AN48" s="351"/>
      <c r="AO48" s="333">
        <f t="shared" si="14"/>
        <v>71.3</v>
      </c>
      <c r="AP48" s="102">
        <v>82.4</v>
      </c>
      <c r="AQ48" s="352">
        <f t="shared" si="15"/>
        <v>7.0621468926552744E-3</v>
      </c>
      <c r="AR48" s="352">
        <f t="shared" si="16"/>
        <v>8.5679314565483278E-3</v>
      </c>
      <c r="AS48" s="351">
        <f t="shared" si="17"/>
        <v>-1.5057845638930534E-3</v>
      </c>
      <c r="AT48" s="333">
        <f t="shared" si="18"/>
        <v>69.400000000000006</v>
      </c>
      <c r="AU48" s="103">
        <v>78.5</v>
      </c>
      <c r="AV48" s="352">
        <f t="shared" si="19"/>
        <v>1.4619883040935644E-2</v>
      </c>
      <c r="AW48" s="352">
        <f t="shared" si="20"/>
        <v>1.4211886304909438E-2</v>
      </c>
      <c r="AX48" s="351">
        <f t="shared" si="21"/>
        <v>4.0799673602620601E-4</v>
      </c>
      <c r="AY48" s="337"/>
      <c r="AZ48" s="114"/>
      <c r="BA48" s="107"/>
      <c r="BB48" s="350"/>
      <c r="BC48" s="336"/>
      <c r="BD48" s="333"/>
      <c r="BE48" s="107"/>
      <c r="BF48" s="107"/>
      <c r="BG48" s="107"/>
      <c r="BH48" s="351"/>
      <c r="BJ48" s="105">
        <f>$B$48</f>
        <v>1992</v>
      </c>
      <c r="BK48" s="106"/>
      <c r="BL48" s="102">
        <v>97.2</v>
      </c>
      <c r="BM48" s="107"/>
      <c r="BN48" s="102">
        <v>96.2</v>
      </c>
      <c r="BO48" s="102">
        <v>99.2</v>
      </c>
      <c r="BP48" s="107"/>
      <c r="BQ48" s="333">
        <f t="shared" si="30"/>
        <v>67.3</v>
      </c>
      <c r="BR48" s="102">
        <v>76.599999999999994</v>
      </c>
      <c r="BS48" s="352">
        <f t="shared" si="44"/>
        <v>1.3554216867469826E-2</v>
      </c>
      <c r="BT48" s="359">
        <f t="shared" si="45"/>
        <v>1.4569536423840956E-2</v>
      </c>
      <c r="BU48" s="351">
        <f t="shared" si="46"/>
        <v>-1.0153195563711304E-3</v>
      </c>
      <c r="BW48" s="109">
        <f>$B$48</f>
        <v>1992</v>
      </c>
      <c r="BX48" s="333">
        <f t="shared" si="0"/>
        <v>52.8</v>
      </c>
      <c r="BY48" s="347">
        <v>67.599999999999994</v>
      </c>
      <c r="BZ48" s="352">
        <f t="shared" si="34"/>
        <v>6.024096385542177E-2</v>
      </c>
      <c r="CA48" s="352">
        <f t="shared" si="35"/>
        <v>5.9561128526645746E-2</v>
      </c>
      <c r="CB48" s="351">
        <f t="shared" si="36"/>
        <v>6.7983532877602393E-4</v>
      </c>
      <c r="CC48" s="333">
        <f t="shared" si="1"/>
        <v>62.9</v>
      </c>
      <c r="CD48" s="111">
        <v>79.400000000000006</v>
      </c>
      <c r="CE48" s="352">
        <f t="shared" si="37"/>
        <v>6.4297800338409372E-2</v>
      </c>
      <c r="CF48" s="352">
        <f t="shared" si="38"/>
        <v>6.434316353887426E-2</v>
      </c>
      <c r="CG48" s="351">
        <f t="shared" si="39"/>
        <v>-4.5363200464887399E-5</v>
      </c>
      <c r="CH48" s="333">
        <f t="shared" si="2"/>
        <v>19.850000000000001</v>
      </c>
      <c r="CI48" s="111">
        <v>19.850000000000001</v>
      </c>
      <c r="CJ48" s="352">
        <f t="shared" si="40"/>
        <v>6.4000857632933172E-2</v>
      </c>
      <c r="CK48" s="352">
        <f t="shared" si="41"/>
        <v>6.4000857632933172E-2</v>
      </c>
      <c r="CL48" s="351">
        <f t="shared" si="42"/>
        <v>0</v>
      </c>
    </row>
    <row r="49" spans="2:90" x14ac:dyDescent="0.6">
      <c r="B49" s="100">
        <v>1991</v>
      </c>
      <c r="C49" s="101">
        <v>52</v>
      </c>
      <c r="D49" s="102">
        <v>61.7</v>
      </c>
      <c r="E49" s="107"/>
      <c r="F49" s="102">
        <v>70.8</v>
      </c>
      <c r="G49" s="102">
        <v>68.400000000000006</v>
      </c>
      <c r="H49" s="103"/>
      <c r="I49" s="113"/>
      <c r="K49" s="105">
        <f>$B$49</f>
        <v>1991</v>
      </c>
      <c r="L49" s="106"/>
      <c r="M49" s="102">
        <v>97.5</v>
      </c>
      <c r="N49" s="107"/>
      <c r="O49" s="365">
        <v>100</v>
      </c>
      <c r="P49" s="365">
        <v>100</v>
      </c>
      <c r="Q49" s="107"/>
      <c r="R49" s="108">
        <v>66.400000000000006</v>
      </c>
      <c r="T49" s="109">
        <f>$B$49</f>
        <v>1991</v>
      </c>
      <c r="U49" s="110">
        <v>49.8</v>
      </c>
      <c r="V49" s="111">
        <v>59.1</v>
      </c>
      <c r="W49" s="112">
        <v>18.655999999999999</v>
      </c>
      <c r="Y49" s="100">
        <v>1991</v>
      </c>
      <c r="Z49" s="333">
        <f t="shared" si="3"/>
        <v>52</v>
      </c>
      <c r="AA49" s="101">
        <v>66.5</v>
      </c>
      <c r="AB49" s="352">
        <f t="shared" si="4"/>
        <v>6.3394683026584797E-2</v>
      </c>
      <c r="AC49" s="352">
        <f t="shared" si="5"/>
        <v>6.0606060606060552E-2</v>
      </c>
      <c r="AD49" s="351">
        <f t="shared" si="6"/>
        <v>2.7886224205242449E-3</v>
      </c>
      <c r="AE49" s="333">
        <f t="shared" si="7"/>
        <v>61.7</v>
      </c>
      <c r="AF49" s="102">
        <v>77.900000000000006</v>
      </c>
      <c r="AG49" s="352">
        <f t="shared" si="43"/>
        <v>7.3043478260869543E-2</v>
      </c>
      <c r="AH49" s="352">
        <f t="shared" si="8"/>
        <v>7.3002754820936877E-2</v>
      </c>
      <c r="AI49" s="351">
        <f t="shared" si="9"/>
        <v>4.0723439932666139E-5</v>
      </c>
      <c r="AJ49" s="333"/>
      <c r="AK49" s="107"/>
      <c r="AL49" s="352"/>
      <c r="AM49" s="352"/>
      <c r="AN49" s="351"/>
      <c r="AO49" s="333">
        <f t="shared" si="14"/>
        <v>70.8</v>
      </c>
      <c r="AP49" s="102">
        <v>81.7</v>
      </c>
      <c r="AQ49" s="352">
        <f t="shared" si="15"/>
        <v>1.5781922525107461E-2</v>
      </c>
      <c r="AR49" s="352">
        <f t="shared" si="16"/>
        <v>1.6169154228855787E-2</v>
      </c>
      <c r="AS49" s="351">
        <f t="shared" si="17"/>
        <v>-3.8723170374832527E-4</v>
      </c>
      <c r="AT49" s="333">
        <f t="shared" si="18"/>
        <v>68.400000000000006</v>
      </c>
      <c r="AU49" s="103">
        <v>77.400000000000006</v>
      </c>
      <c r="AV49" s="352">
        <f t="shared" si="19"/>
        <v>2.2421524663677195E-2</v>
      </c>
      <c r="AW49" s="352">
        <f t="shared" si="20"/>
        <v>2.1108179419525142E-2</v>
      </c>
      <c r="AX49" s="351">
        <f t="shared" si="21"/>
        <v>1.3133452441520532E-3</v>
      </c>
      <c r="AY49" s="337"/>
      <c r="AZ49" s="114"/>
      <c r="BA49" s="107"/>
      <c r="BB49" s="350"/>
      <c r="BC49" s="336"/>
      <c r="BD49" s="333"/>
      <c r="BE49" s="107"/>
      <c r="BF49" s="107"/>
      <c r="BG49" s="107"/>
      <c r="BH49" s="351"/>
      <c r="BJ49" s="105">
        <f>$B$49</f>
        <v>1991</v>
      </c>
      <c r="BK49" s="106"/>
      <c r="BL49" s="102">
        <v>97.5</v>
      </c>
      <c r="BM49" s="107"/>
      <c r="BN49" s="365">
        <v>100</v>
      </c>
      <c r="BO49" s="365">
        <v>100</v>
      </c>
      <c r="BP49" s="107"/>
      <c r="BQ49" s="333">
        <f t="shared" si="30"/>
        <v>66.400000000000006</v>
      </c>
      <c r="BR49" s="102">
        <v>75.5</v>
      </c>
      <c r="BS49" s="352">
        <f t="shared" si="44"/>
        <v>2.4691358024691468E-2</v>
      </c>
      <c r="BT49" s="359">
        <f t="shared" si="45"/>
        <v>2.3035230352303593E-2</v>
      </c>
      <c r="BU49" s="351">
        <f t="shared" si="46"/>
        <v>1.6561276723878748E-3</v>
      </c>
      <c r="BW49" s="109">
        <f>$B$49</f>
        <v>1991</v>
      </c>
      <c r="BX49" s="333">
        <f t="shared" ref="BX49:BX82" si="47">U49</f>
        <v>49.8</v>
      </c>
      <c r="BY49" s="347">
        <v>63.8</v>
      </c>
      <c r="BZ49" s="352">
        <f t="shared" si="34"/>
        <v>6.1833688699360234E-2</v>
      </c>
      <c r="CA49" s="352">
        <f t="shared" si="35"/>
        <v>6.3333333333333242E-2</v>
      </c>
      <c r="CB49" s="351">
        <f t="shared" si="36"/>
        <v>-1.4996446339730074E-3</v>
      </c>
      <c r="CC49" s="333">
        <f t="shared" ref="CC49:CC82" si="48">V49</f>
        <v>59.1</v>
      </c>
      <c r="CD49" s="111">
        <v>74.599999999999994</v>
      </c>
      <c r="CE49" s="352">
        <f t="shared" si="37"/>
        <v>7.2595281306714998E-2</v>
      </c>
      <c r="CF49" s="352">
        <f t="shared" si="38"/>
        <v>7.3381294964028676E-2</v>
      </c>
      <c r="CG49" s="351">
        <f t="shared" si="39"/>
        <v>-7.8601365731367778E-4</v>
      </c>
      <c r="CH49" s="333">
        <f t="shared" ref="CH49:CH80" si="49">W49</f>
        <v>18.655999999999999</v>
      </c>
      <c r="CI49" s="111">
        <v>18.655999999999999</v>
      </c>
      <c r="CJ49" s="352">
        <f t="shared" si="40"/>
        <v>6.9418171395815298E-2</v>
      </c>
      <c r="CK49" s="352">
        <f t="shared" si="41"/>
        <v>6.9418171395815298E-2</v>
      </c>
      <c r="CL49" s="351">
        <f t="shared" si="42"/>
        <v>0</v>
      </c>
    </row>
    <row r="50" spans="2:90" x14ac:dyDescent="0.6">
      <c r="B50" s="100">
        <v>1990</v>
      </c>
      <c r="C50" s="101">
        <v>48.9</v>
      </c>
      <c r="D50" s="102">
        <v>57.5</v>
      </c>
      <c r="E50" s="107"/>
      <c r="F50" s="102">
        <v>69.7</v>
      </c>
      <c r="G50" s="102">
        <v>66.900000000000006</v>
      </c>
      <c r="H50" s="103"/>
      <c r="I50" s="113"/>
      <c r="K50" s="105">
        <f>$B$50</f>
        <v>1990</v>
      </c>
      <c r="L50" s="106"/>
      <c r="M50" s="102">
        <v>98.2</v>
      </c>
      <c r="N50" s="107"/>
      <c r="O50" s="102">
        <v>102</v>
      </c>
      <c r="P50" s="102">
        <v>100</v>
      </c>
      <c r="Q50" s="107"/>
      <c r="R50" s="108">
        <v>64.8</v>
      </c>
      <c r="T50" s="109">
        <f>$B$50</f>
        <v>1990</v>
      </c>
      <c r="U50" s="110">
        <v>46.9</v>
      </c>
      <c r="V50" s="111">
        <v>55.1</v>
      </c>
      <c r="W50" s="112">
        <v>17.445</v>
      </c>
      <c r="Y50" s="100">
        <v>1990</v>
      </c>
      <c r="Z50" s="333">
        <f t="shared" si="3"/>
        <v>48.9</v>
      </c>
      <c r="AA50" s="101">
        <v>62.7</v>
      </c>
      <c r="AB50" s="352">
        <f t="shared" si="4"/>
        <v>6.0737527114967493E-2</v>
      </c>
      <c r="AC50" s="352">
        <f t="shared" si="5"/>
        <v>6.0913705583756306E-2</v>
      </c>
      <c r="AD50" s="351">
        <f t="shared" si="6"/>
        <v>-1.7617846878881238E-4</v>
      </c>
      <c r="AE50" s="333">
        <f t="shared" si="7"/>
        <v>57.5</v>
      </c>
      <c r="AF50" s="102">
        <v>72.599999999999994</v>
      </c>
      <c r="AG50" s="352">
        <f t="shared" si="43"/>
        <v>6.877323420074366E-2</v>
      </c>
      <c r="AH50" s="352">
        <f t="shared" si="8"/>
        <v>6.7647058823529393E-2</v>
      </c>
      <c r="AI50" s="351">
        <f t="shared" si="9"/>
        <v>1.1261753772142669E-3</v>
      </c>
      <c r="AJ50" s="333"/>
      <c r="AK50" s="107"/>
      <c r="AL50" s="352"/>
      <c r="AM50" s="352"/>
      <c r="AN50" s="351"/>
      <c r="AO50" s="333">
        <f t="shared" si="14"/>
        <v>69.7</v>
      </c>
      <c r="AP50" s="102">
        <v>80.400000000000006</v>
      </c>
      <c r="AQ50" s="352">
        <f t="shared" si="15"/>
        <v>1.1611030478954953E-2</v>
      </c>
      <c r="AR50" s="352">
        <f t="shared" si="16"/>
        <v>1.0050251256281451E-2</v>
      </c>
      <c r="AS50" s="351">
        <f t="shared" si="17"/>
        <v>1.5607792226735029E-3</v>
      </c>
      <c r="AT50" s="333">
        <f t="shared" si="18"/>
        <v>66.900000000000006</v>
      </c>
      <c r="AU50" s="103">
        <v>75.8</v>
      </c>
      <c r="AV50" s="352">
        <f t="shared" si="19"/>
        <v>1.5174506828528056E-2</v>
      </c>
      <c r="AW50" s="352">
        <f t="shared" si="20"/>
        <v>1.6085790884718509E-2</v>
      </c>
      <c r="AX50" s="351">
        <f t="shared" si="21"/>
        <v>-9.1128405619045338E-4</v>
      </c>
      <c r="AY50" s="337"/>
      <c r="AZ50" s="114"/>
      <c r="BA50" s="107"/>
      <c r="BB50" s="350"/>
      <c r="BC50" s="336"/>
      <c r="BD50" s="333"/>
      <c r="BE50" s="107"/>
      <c r="BF50" s="107"/>
      <c r="BG50" s="107"/>
      <c r="BH50" s="351"/>
      <c r="BJ50" s="105">
        <f>$B$50</f>
        <v>1990</v>
      </c>
      <c r="BK50" s="106"/>
      <c r="BL50" s="102">
        <v>98.2</v>
      </c>
      <c r="BM50" s="107"/>
      <c r="BN50" s="102">
        <v>102</v>
      </c>
      <c r="BO50" s="102">
        <v>100</v>
      </c>
      <c r="BP50" s="107"/>
      <c r="BQ50" s="333">
        <f t="shared" si="30"/>
        <v>64.8</v>
      </c>
      <c r="BR50" s="102">
        <v>73.8</v>
      </c>
      <c r="BS50" s="352">
        <f t="shared" si="44"/>
        <v>1.7268445839874413E-2</v>
      </c>
      <c r="BT50" s="359">
        <f t="shared" si="45"/>
        <v>1.7931034482758568E-2</v>
      </c>
      <c r="BU50" s="351">
        <f t="shared" si="46"/>
        <v>-6.6258864288415431E-4</v>
      </c>
      <c r="BW50" s="109">
        <f>$B$50</f>
        <v>1990</v>
      </c>
      <c r="BX50" s="333">
        <f t="shared" si="47"/>
        <v>46.9</v>
      </c>
      <c r="BY50" s="347">
        <v>60</v>
      </c>
      <c r="BZ50" s="352">
        <f t="shared" si="34"/>
        <v>6.3492063492063489E-2</v>
      </c>
      <c r="CA50" s="352">
        <f t="shared" si="35"/>
        <v>6.1946902654867353E-2</v>
      </c>
      <c r="CB50" s="351">
        <f t="shared" si="36"/>
        <v>1.5451608371961356E-3</v>
      </c>
      <c r="CC50" s="333">
        <f t="shared" si="48"/>
        <v>55.1</v>
      </c>
      <c r="CD50" s="111">
        <v>69.5</v>
      </c>
      <c r="CE50" s="352">
        <f t="shared" si="37"/>
        <v>6.9902912621359281E-2</v>
      </c>
      <c r="CF50" s="352">
        <f t="shared" si="38"/>
        <v>6.7588325652841785E-2</v>
      </c>
      <c r="CG50" s="351">
        <f t="shared" si="39"/>
        <v>2.3145869685174958E-3</v>
      </c>
      <c r="CH50" s="333">
        <f t="shared" si="49"/>
        <v>17.445</v>
      </c>
      <c r="CI50" s="111">
        <v>17.445</v>
      </c>
      <c r="CJ50" s="352">
        <f t="shared" si="40"/>
        <v>6.4433461468057951E-2</v>
      </c>
      <c r="CK50" s="352">
        <f t="shared" si="41"/>
        <v>6.4433461468057951E-2</v>
      </c>
      <c r="CL50" s="351">
        <f t="shared" si="42"/>
        <v>0</v>
      </c>
    </row>
    <row r="51" spans="2:90" x14ac:dyDescent="0.6">
      <c r="B51" s="100">
        <v>1989</v>
      </c>
      <c r="C51" s="101">
        <v>46.1</v>
      </c>
      <c r="D51" s="102">
        <v>53.8</v>
      </c>
      <c r="E51" s="107"/>
      <c r="F51" s="102">
        <v>68.900000000000006</v>
      </c>
      <c r="G51" s="102">
        <v>65.900000000000006</v>
      </c>
      <c r="H51" s="103"/>
      <c r="I51" s="113"/>
      <c r="K51" s="105">
        <f>$B$51</f>
        <v>1989</v>
      </c>
      <c r="L51" s="106"/>
      <c r="M51" s="102">
        <v>97.1</v>
      </c>
      <c r="N51" s="107"/>
      <c r="O51" s="102">
        <v>109.4</v>
      </c>
      <c r="P51" s="102">
        <v>101.5</v>
      </c>
      <c r="Q51" s="107"/>
      <c r="R51" s="108">
        <v>63.7</v>
      </c>
      <c r="T51" s="109">
        <f>$B$51</f>
        <v>1989</v>
      </c>
      <c r="U51" s="110">
        <v>44.1</v>
      </c>
      <c r="V51" s="111">
        <v>51.5</v>
      </c>
      <c r="W51" s="112">
        <v>16.388999999999999</v>
      </c>
      <c r="Y51" s="100">
        <v>1989</v>
      </c>
      <c r="Z51" s="333">
        <f t="shared" si="3"/>
        <v>46.1</v>
      </c>
      <c r="AA51" s="101">
        <v>59.1</v>
      </c>
      <c r="AB51" s="352">
        <f t="shared" si="4"/>
        <v>3.3632286995515681E-2</v>
      </c>
      <c r="AC51" s="352">
        <f t="shared" si="5"/>
        <v>3.5026269702276736E-2</v>
      </c>
      <c r="AD51" s="351">
        <f t="shared" si="6"/>
        <v>-1.3939827067610544E-3</v>
      </c>
      <c r="AE51" s="333">
        <f t="shared" si="7"/>
        <v>53.8</v>
      </c>
      <c r="AF51" s="102">
        <v>68</v>
      </c>
      <c r="AG51" s="352">
        <f t="shared" si="43"/>
        <v>2.8680688336520044E-2</v>
      </c>
      <c r="AH51" s="352">
        <f t="shared" si="8"/>
        <v>3.0303030303030276E-2</v>
      </c>
      <c r="AI51" s="351">
        <f t="shared" si="9"/>
        <v>-1.6223419665102323E-3</v>
      </c>
      <c r="AJ51" s="333"/>
      <c r="AK51" s="107"/>
      <c r="AL51" s="352"/>
      <c r="AM51" s="352"/>
      <c r="AN51" s="351"/>
      <c r="AO51" s="333">
        <f t="shared" si="14"/>
        <v>68.900000000000006</v>
      </c>
      <c r="AP51" s="102">
        <v>79.599999999999994</v>
      </c>
      <c r="AQ51" s="352">
        <f t="shared" si="15"/>
        <v>1.1747430249632984E-2</v>
      </c>
      <c r="AR51" s="352">
        <f t="shared" si="16"/>
        <v>1.1435832274459878E-2</v>
      </c>
      <c r="AS51" s="351">
        <f t="shared" si="17"/>
        <v>3.1159797517310572E-4</v>
      </c>
      <c r="AT51" s="333">
        <f t="shared" si="18"/>
        <v>65.900000000000006</v>
      </c>
      <c r="AU51" s="103">
        <v>74.599999999999994</v>
      </c>
      <c r="AV51" s="352">
        <f t="shared" si="19"/>
        <v>2.6479750778816147E-2</v>
      </c>
      <c r="AW51" s="352">
        <f t="shared" si="20"/>
        <v>2.6134800550206227E-2</v>
      </c>
      <c r="AX51" s="351">
        <f t="shared" si="21"/>
        <v>3.4495022860991931E-4</v>
      </c>
      <c r="AY51" s="337"/>
      <c r="AZ51" s="114"/>
      <c r="BA51" s="107"/>
      <c r="BB51" s="350"/>
      <c r="BC51" s="336"/>
      <c r="BD51" s="333"/>
      <c r="BE51" s="107"/>
      <c r="BF51" s="107"/>
      <c r="BG51" s="107"/>
      <c r="BH51" s="351"/>
      <c r="BJ51" s="105">
        <f>$B$51</f>
        <v>1989</v>
      </c>
      <c r="BK51" s="106"/>
      <c r="BL51" s="102">
        <v>97.1</v>
      </c>
      <c r="BM51" s="107"/>
      <c r="BN51" s="102">
        <v>109.4</v>
      </c>
      <c r="BO51" s="102">
        <v>101.5</v>
      </c>
      <c r="BP51" s="107"/>
      <c r="BQ51" s="333">
        <f t="shared" si="30"/>
        <v>63.7</v>
      </c>
      <c r="BR51" s="102">
        <v>72.5</v>
      </c>
      <c r="BS51" s="352">
        <f t="shared" si="44"/>
        <v>3.2414910858995061E-2</v>
      </c>
      <c r="BT51" s="359">
        <f t="shared" si="45"/>
        <v>3.1294452347083945E-2</v>
      </c>
      <c r="BU51" s="351">
        <f t="shared" si="46"/>
        <v>1.1204585119111155E-3</v>
      </c>
      <c r="BW51" s="109">
        <f>$B$51</f>
        <v>1989</v>
      </c>
      <c r="BX51" s="333">
        <f t="shared" si="47"/>
        <v>44.1</v>
      </c>
      <c r="BY51" s="347">
        <v>56.5</v>
      </c>
      <c r="BZ51" s="352">
        <f t="shared" si="34"/>
        <v>3.2786885245901676E-2</v>
      </c>
      <c r="CA51" s="352">
        <f t="shared" si="35"/>
        <v>3.4798534798534675E-2</v>
      </c>
      <c r="CB51" s="351">
        <f t="shared" si="36"/>
        <v>-2.0116495526329992E-3</v>
      </c>
      <c r="CC51" s="333">
        <f t="shared" si="48"/>
        <v>51.5</v>
      </c>
      <c r="CD51" s="111">
        <v>65.099999999999994</v>
      </c>
      <c r="CE51" s="352">
        <f t="shared" si="37"/>
        <v>2.7944111776447178E-2</v>
      </c>
      <c r="CF51" s="352">
        <f t="shared" si="38"/>
        <v>2.8436018957345821E-2</v>
      </c>
      <c r="CG51" s="351">
        <f t="shared" si="39"/>
        <v>-4.9190718089864305E-4</v>
      </c>
      <c r="CH51" s="333">
        <f t="shared" si="49"/>
        <v>16.388999999999999</v>
      </c>
      <c r="CI51" s="111">
        <v>16.388999999999999</v>
      </c>
      <c r="CJ51" s="352">
        <f t="shared" si="40"/>
        <v>3.6556827525140667E-2</v>
      </c>
      <c r="CK51" s="352">
        <f t="shared" si="41"/>
        <v>3.6556827525140667E-2</v>
      </c>
      <c r="CL51" s="351">
        <f t="shared" si="42"/>
        <v>0</v>
      </c>
    </row>
    <row r="52" spans="2:90" x14ac:dyDescent="0.6">
      <c r="B52" s="100">
        <v>1988</v>
      </c>
      <c r="C52" s="101">
        <v>44.6</v>
      </c>
      <c r="D52" s="102">
        <v>52.3</v>
      </c>
      <c r="E52" s="107"/>
      <c r="F52" s="102">
        <v>68.099999999999994</v>
      </c>
      <c r="G52" s="102">
        <v>64.2</v>
      </c>
      <c r="H52" s="103"/>
      <c r="I52" s="113"/>
      <c r="K52" s="105">
        <f>$B$52</f>
        <v>1988</v>
      </c>
      <c r="L52" s="106"/>
      <c r="M52" s="102">
        <v>92.7</v>
      </c>
      <c r="N52" s="107"/>
      <c r="O52" s="102">
        <v>106.1</v>
      </c>
      <c r="P52" s="102">
        <v>97.3</v>
      </c>
      <c r="Q52" s="107"/>
      <c r="R52" s="108">
        <v>61.7</v>
      </c>
      <c r="T52" s="109">
        <f>$B$52</f>
        <v>1988</v>
      </c>
      <c r="U52" s="110">
        <v>42.7</v>
      </c>
      <c r="V52" s="111">
        <v>50.1</v>
      </c>
      <c r="W52" s="112">
        <v>15.811</v>
      </c>
      <c r="Y52" s="100">
        <v>1988</v>
      </c>
      <c r="Z52" s="333">
        <f t="shared" si="3"/>
        <v>44.6</v>
      </c>
      <c r="AA52" s="101">
        <v>57.1</v>
      </c>
      <c r="AB52" s="352">
        <f t="shared" si="4"/>
        <v>2.2935779816513735E-2</v>
      </c>
      <c r="AC52" s="352">
        <f t="shared" si="5"/>
        <v>2.3297491039426577E-2</v>
      </c>
      <c r="AD52" s="351">
        <f t="shared" si="6"/>
        <v>-3.6171122291284163E-4</v>
      </c>
      <c r="AE52" s="333">
        <f t="shared" si="7"/>
        <v>52.3</v>
      </c>
      <c r="AF52" s="102">
        <v>66</v>
      </c>
      <c r="AG52" s="352">
        <f t="shared" si="43"/>
        <v>1.5533980582524309E-2</v>
      </c>
      <c r="AH52" s="352">
        <f t="shared" si="8"/>
        <v>1.3824884792626779E-2</v>
      </c>
      <c r="AI52" s="351">
        <f t="shared" si="9"/>
        <v>1.7090957898975301E-3</v>
      </c>
      <c r="AJ52" s="333"/>
      <c r="AK52" s="107"/>
      <c r="AL52" s="352"/>
      <c r="AM52" s="352"/>
      <c r="AN52" s="351"/>
      <c r="AO52" s="333">
        <f t="shared" si="14"/>
        <v>68.099999999999994</v>
      </c>
      <c r="AP52" s="102">
        <v>78.7</v>
      </c>
      <c r="AQ52" s="352">
        <f t="shared" si="15"/>
        <v>5.9084194977843119E-3</v>
      </c>
      <c r="AR52" s="352">
        <f t="shared" si="16"/>
        <v>7.6824583866839102E-3</v>
      </c>
      <c r="AS52" s="351">
        <f t="shared" si="17"/>
        <v>-1.7740388888995984E-3</v>
      </c>
      <c r="AT52" s="333">
        <f t="shared" si="18"/>
        <v>64.2</v>
      </c>
      <c r="AU52" s="103">
        <v>72.7</v>
      </c>
      <c r="AV52" s="352">
        <f t="shared" si="19"/>
        <v>1.4218009478673022E-2</v>
      </c>
      <c r="AW52" s="352">
        <f t="shared" si="20"/>
        <v>1.5363128491620248E-2</v>
      </c>
      <c r="AX52" s="351">
        <f t="shared" si="21"/>
        <v>-1.1451190129472266E-3</v>
      </c>
      <c r="AY52" s="337"/>
      <c r="AZ52" s="114"/>
      <c r="BA52" s="107"/>
      <c r="BB52" s="350"/>
      <c r="BC52" s="336"/>
      <c r="BD52" s="333"/>
      <c r="BE52" s="107"/>
      <c r="BF52" s="107"/>
      <c r="BG52" s="107"/>
      <c r="BH52" s="351"/>
      <c r="BJ52" s="105">
        <f>$B$52</f>
        <v>1988</v>
      </c>
      <c r="BK52" s="106"/>
      <c r="BL52" s="102">
        <v>92.7</v>
      </c>
      <c r="BM52" s="107"/>
      <c r="BN52" s="102">
        <v>106.1</v>
      </c>
      <c r="BO52" s="102">
        <v>97.3</v>
      </c>
      <c r="BP52" s="107"/>
      <c r="BQ52" s="333">
        <f t="shared" si="30"/>
        <v>61.7</v>
      </c>
      <c r="BR52" s="102">
        <v>70.3</v>
      </c>
      <c r="BS52" s="352">
        <f t="shared" si="44"/>
        <v>1.1475409836065653E-2</v>
      </c>
      <c r="BT52" s="359">
        <f t="shared" si="45"/>
        <v>1.1510791366906359E-2</v>
      </c>
      <c r="BU52" s="351">
        <f t="shared" si="46"/>
        <v>-3.5381530840705722E-5</v>
      </c>
      <c r="BW52" s="109">
        <f>$B$52</f>
        <v>1988</v>
      </c>
      <c r="BX52" s="333">
        <f t="shared" si="47"/>
        <v>42.7</v>
      </c>
      <c r="BY52" s="347">
        <v>54.6</v>
      </c>
      <c r="BZ52" s="352">
        <f t="shared" si="34"/>
        <v>2.1531100478469067E-2</v>
      </c>
      <c r="CA52" s="352">
        <f t="shared" si="35"/>
        <v>2.0560747663551426E-2</v>
      </c>
      <c r="CB52" s="351">
        <f t="shared" si="36"/>
        <v>9.7035281491764103E-4</v>
      </c>
      <c r="CC52" s="333">
        <f t="shared" si="48"/>
        <v>50.1</v>
      </c>
      <c r="CD52" s="111">
        <v>63.3</v>
      </c>
      <c r="CE52" s="352">
        <f t="shared" si="37"/>
        <v>1.4170040485830038E-2</v>
      </c>
      <c r="CF52" s="352">
        <f t="shared" si="38"/>
        <v>1.605136436597121E-2</v>
      </c>
      <c r="CG52" s="351">
        <f t="shared" si="39"/>
        <v>-1.8813238801411725E-3</v>
      </c>
      <c r="CH52" s="333">
        <f t="shared" si="49"/>
        <v>15.811</v>
      </c>
      <c r="CI52" s="111">
        <v>15.811</v>
      </c>
      <c r="CJ52" s="352">
        <f t="shared" si="40"/>
        <v>2.1250484433535721E-2</v>
      </c>
      <c r="CK52" s="352">
        <f t="shared" si="41"/>
        <v>2.1250484433535721E-2</v>
      </c>
      <c r="CL52" s="351">
        <f t="shared" si="42"/>
        <v>0</v>
      </c>
    </row>
    <row r="53" spans="2:90" x14ac:dyDescent="0.6">
      <c r="B53" s="100">
        <v>1987</v>
      </c>
      <c r="C53" s="101">
        <v>43.6</v>
      </c>
      <c r="D53" s="102">
        <v>51.5</v>
      </c>
      <c r="E53" s="107"/>
      <c r="F53" s="102">
        <v>67.7</v>
      </c>
      <c r="G53" s="102">
        <v>63.3</v>
      </c>
      <c r="H53" s="103"/>
      <c r="I53" s="113"/>
      <c r="K53" s="105">
        <f>$B$53</f>
        <v>1987</v>
      </c>
      <c r="L53" s="106"/>
      <c r="M53" s="102">
        <v>91.2</v>
      </c>
      <c r="N53" s="107"/>
      <c r="O53" s="102">
        <v>99</v>
      </c>
      <c r="P53" s="102">
        <v>91.8</v>
      </c>
      <c r="Q53" s="107"/>
      <c r="R53" s="108">
        <v>61</v>
      </c>
      <c r="T53" s="109">
        <f>$B$53</f>
        <v>1987</v>
      </c>
      <c r="U53" s="110">
        <v>41.8</v>
      </c>
      <c r="V53" s="111">
        <v>49.4</v>
      </c>
      <c r="W53" s="112">
        <v>15.481999999999999</v>
      </c>
      <c r="Y53" s="100">
        <v>1987</v>
      </c>
      <c r="Z53" s="333">
        <f t="shared" si="3"/>
        <v>43.6</v>
      </c>
      <c r="AA53" s="101">
        <v>55.8</v>
      </c>
      <c r="AB53" s="352">
        <f t="shared" si="4"/>
        <v>2.3474178403755763E-2</v>
      </c>
      <c r="AC53" s="352">
        <f t="shared" si="5"/>
        <v>2.19780219780219E-2</v>
      </c>
      <c r="AD53" s="351">
        <f t="shared" si="6"/>
        <v>1.4961564257338633E-3</v>
      </c>
      <c r="AE53" s="333">
        <f t="shared" si="7"/>
        <v>51.5</v>
      </c>
      <c r="AF53" s="102">
        <v>65.099999999999994</v>
      </c>
      <c r="AG53" s="352">
        <f t="shared" si="43"/>
        <v>1.7786561264822032E-2</v>
      </c>
      <c r="AH53" s="352">
        <f t="shared" si="8"/>
        <v>1.8779342723004522E-2</v>
      </c>
      <c r="AI53" s="351">
        <f t="shared" si="9"/>
        <v>-9.9278145818249008E-4</v>
      </c>
      <c r="AJ53" s="333"/>
      <c r="AK53" s="107"/>
      <c r="AL53" s="352"/>
      <c r="AM53" s="352"/>
      <c r="AN53" s="351"/>
      <c r="AO53" s="333">
        <f t="shared" si="14"/>
        <v>67.7</v>
      </c>
      <c r="AP53" s="102">
        <v>78.099999999999994</v>
      </c>
      <c r="AQ53" s="352">
        <f t="shared" si="15"/>
        <v>1.6516516516516644E-2</v>
      </c>
      <c r="AR53" s="352">
        <f t="shared" si="16"/>
        <v>1.4285714285714235E-2</v>
      </c>
      <c r="AS53" s="351">
        <f t="shared" si="17"/>
        <v>2.2308022308024089E-3</v>
      </c>
      <c r="AT53" s="333">
        <f t="shared" si="18"/>
        <v>63.3</v>
      </c>
      <c r="AU53" s="103">
        <v>71.599999999999994</v>
      </c>
      <c r="AV53" s="352">
        <f t="shared" si="19"/>
        <v>-2.314814814814814E-2</v>
      </c>
      <c r="AW53" s="352">
        <f t="shared" si="20"/>
        <v>-2.3192360163710846E-2</v>
      </c>
      <c r="AX53" s="351">
        <f t="shared" si="21"/>
        <v>4.4212015562705709E-5</v>
      </c>
      <c r="AY53" s="337"/>
      <c r="AZ53" s="114"/>
      <c r="BA53" s="107"/>
      <c r="BB53" s="350"/>
      <c r="BC53" s="336"/>
      <c r="BD53" s="333"/>
      <c r="BE53" s="107"/>
      <c r="BF53" s="107"/>
      <c r="BG53" s="107"/>
      <c r="BH53" s="351"/>
      <c r="BJ53" s="105">
        <f>$B$53</f>
        <v>1987</v>
      </c>
      <c r="BK53" s="106"/>
      <c r="BL53" s="102">
        <v>91.2</v>
      </c>
      <c r="BM53" s="107"/>
      <c r="BN53" s="102">
        <v>99</v>
      </c>
      <c r="BO53" s="102">
        <v>91.8</v>
      </c>
      <c r="BP53" s="107"/>
      <c r="BQ53" s="333">
        <f t="shared" si="30"/>
        <v>61</v>
      </c>
      <c r="BR53" s="102">
        <v>69.5</v>
      </c>
      <c r="BS53" s="352">
        <f t="shared" si="44"/>
        <v>-2.4000000000000021E-2</v>
      </c>
      <c r="BT53" s="359">
        <f t="shared" si="45"/>
        <v>-2.3876404494382109E-2</v>
      </c>
      <c r="BU53" s="351">
        <f t="shared" si="46"/>
        <v>-1.2359550561791277E-4</v>
      </c>
      <c r="BW53" s="109">
        <f>$B$53</f>
        <v>1987</v>
      </c>
      <c r="BX53" s="333">
        <f t="shared" si="47"/>
        <v>41.8</v>
      </c>
      <c r="BY53" s="347">
        <v>53.5</v>
      </c>
      <c r="BZ53" s="352">
        <f t="shared" si="34"/>
        <v>2.2004889975550057E-2</v>
      </c>
      <c r="CA53" s="352">
        <f t="shared" si="35"/>
        <v>2.2944550669216079E-2</v>
      </c>
      <c r="CB53" s="351">
        <f t="shared" si="36"/>
        <v>-9.3966069366602234E-4</v>
      </c>
      <c r="CC53" s="333">
        <f t="shared" si="48"/>
        <v>49.4</v>
      </c>
      <c r="CD53" s="111">
        <v>62.3</v>
      </c>
      <c r="CE53" s="352">
        <f t="shared" si="37"/>
        <v>1.6460905349794164E-2</v>
      </c>
      <c r="CF53" s="352">
        <f t="shared" si="38"/>
        <v>1.6313213703099461E-2</v>
      </c>
      <c r="CG53" s="351">
        <f t="shared" si="39"/>
        <v>1.4769164669470314E-4</v>
      </c>
      <c r="CH53" s="333">
        <f t="shared" si="49"/>
        <v>15.481999999999999</v>
      </c>
      <c r="CI53" s="111">
        <v>15.481999999999999</v>
      </c>
      <c r="CJ53" s="352">
        <f t="shared" si="40"/>
        <v>1.9021917988547354E-2</v>
      </c>
      <c r="CK53" s="352">
        <f t="shared" si="41"/>
        <v>1.9021917988547354E-2</v>
      </c>
      <c r="CL53" s="351">
        <f t="shared" si="42"/>
        <v>0</v>
      </c>
    </row>
    <row r="54" spans="2:90" x14ac:dyDescent="0.6">
      <c r="B54" s="100">
        <v>1986</v>
      </c>
      <c r="C54" s="101">
        <v>42.6</v>
      </c>
      <c r="D54" s="102">
        <v>50.6</v>
      </c>
      <c r="E54" s="107"/>
      <c r="F54" s="102">
        <v>66.599999999999994</v>
      </c>
      <c r="G54" s="102">
        <v>64.8</v>
      </c>
      <c r="H54" s="103"/>
      <c r="I54" s="113"/>
      <c r="K54" s="105">
        <f>$B$54</f>
        <v>1986</v>
      </c>
      <c r="L54" s="106"/>
      <c r="M54" s="102">
        <v>95.9</v>
      </c>
      <c r="N54" s="107"/>
      <c r="O54" s="102">
        <v>98.3</v>
      </c>
      <c r="P54" s="102">
        <v>90.3</v>
      </c>
      <c r="Q54" s="107"/>
      <c r="R54" s="108">
        <v>62.5</v>
      </c>
      <c r="T54" s="109">
        <f>$B$54</f>
        <v>1986</v>
      </c>
      <c r="U54" s="110">
        <v>40.9</v>
      </c>
      <c r="V54" s="111">
        <v>48.6</v>
      </c>
      <c r="W54" s="112">
        <v>15.193</v>
      </c>
      <c r="Y54" s="100">
        <v>1986</v>
      </c>
      <c r="Z54" s="333">
        <f t="shared" si="3"/>
        <v>42.6</v>
      </c>
      <c r="AA54" s="101">
        <v>54.6</v>
      </c>
      <c r="AB54" s="352">
        <f t="shared" si="4"/>
        <v>1.9138755980861344E-2</v>
      </c>
      <c r="AC54" s="352">
        <f t="shared" si="5"/>
        <v>2.0560747663551426E-2</v>
      </c>
      <c r="AD54" s="351">
        <f t="shared" si="6"/>
        <v>-1.4219916826900825E-3</v>
      </c>
      <c r="AE54" s="333">
        <f t="shared" si="7"/>
        <v>50.6</v>
      </c>
      <c r="AF54" s="102">
        <v>63.9</v>
      </c>
      <c r="AG54" s="352">
        <f t="shared" si="43"/>
        <v>2.2222222222222143E-2</v>
      </c>
      <c r="AH54" s="352">
        <f t="shared" si="8"/>
        <v>2.2399999999999975E-2</v>
      </c>
      <c r="AI54" s="351">
        <f t="shared" si="9"/>
        <v>-1.7777777777783221E-4</v>
      </c>
      <c r="AJ54" s="333"/>
      <c r="AK54" s="107"/>
      <c r="AL54" s="352"/>
      <c r="AM54" s="352"/>
      <c r="AN54" s="351"/>
      <c r="AO54" s="333">
        <f t="shared" si="14"/>
        <v>66.599999999999994</v>
      </c>
      <c r="AP54" s="102">
        <v>77</v>
      </c>
      <c r="AQ54" s="352">
        <f t="shared" si="15"/>
        <v>3.738317757009324E-2</v>
      </c>
      <c r="AR54" s="359">
        <f t="shared" si="16"/>
        <v>3.7735849056603765E-2</v>
      </c>
      <c r="AS54" s="351">
        <f t="shared" si="17"/>
        <v>-3.5267148651052516E-4</v>
      </c>
      <c r="AT54" s="333">
        <f t="shared" si="18"/>
        <v>64.8</v>
      </c>
      <c r="AU54" s="103">
        <v>73.3</v>
      </c>
      <c r="AV54" s="352">
        <f t="shared" si="19"/>
        <v>-7.6569678407351072E-3</v>
      </c>
      <c r="AW54" s="352">
        <f t="shared" si="20"/>
        <v>-8.1190798376185036E-3</v>
      </c>
      <c r="AX54" s="351">
        <f t="shared" si="21"/>
        <v>4.6211199688339644E-4</v>
      </c>
      <c r="AY54" s="337"/>
      <c r="AZ54" s="114"/>
      <c r="BA54" s="107"/>
      <c r="BB54" s="350"/>
      <c r="BC54" s="336"/>
      <c r="BD54" s="333"/>
      <c r="BE54" s="107"/>
      <c r="BF54" s="107"/>
      <c r="BG54" s="107"/>
      <c r="BH54" s="351"/>
      <c r="BJ54" s="105">
        <f>$B$54</f>
        <v>1986</v>
      </c>
      <c r="BK54" s="106"/>
      <c r="BL54" s="102">
        <v>95.9</v>
      </c>
      <c r="BM54" s="107"/>
      <c r="BN54" s="102">
        <v>98.3</v>
      </c>
      <c r="BO54" s="102">
        <v>90.3</v>
      </c>
      <c r="BP54" s="107"/>
      <c r="BQ54" s="333">
        <f t="shared" si="30"/>
        <v>62.5</v>
      </c>
      <c r="BR54" s="102">
        <v>71.2</v>
      </c>
      <c r="BS54" s="352">
        <f t="shared" si="44"/>
        <v>-2.6479750778816258E-2</v>
      </c>
      <c r="BT54" s="359">
        <f t="shared" si="45"/>
        <v>-2.4657534246575352E-2</v>
      </c>
      <c r="BU54" s="351">
        <f t="shared" si="46"/>
        <v>-1.8222165322409056E-3</v>
      </c>
      <c r="BW54" s="109">
        <f>$B$54</f>
        <v>1986</v>
      </c>
      <c r="BX54" s="333">
        <f t="shared" si="47"/>
        <v>40.9</v>
      </c>
      <c r="BY54" s="347">
        <v>52.3</v>
      </c>
      <c r="BZ54" s="352">
        <f t="shared" si="34"/>
        <v>2.2499999999999964E-2</v>
      </c>
      <c r="CA54" s="352">
        <f t="shared" si="35"/>
        <v>1.949317738791434E-2</v>
      </c>
      <c r="CB54" s="351">
        <f t="shared" si="36"/>
        <v>3.0068226120856245E-3</v>
      </c>
      <c r="CC54" s="333">
        <f t="shared" si="48"/>
        <v>48.6</v>
      </c>
      <c r="CD54" s="111">
        <v>61.3</v>
      </c>
      <c r="CE54" s="352">
        <f t="shared" si="37"/>
        <v>2.3157894736842044E-2</v>
      </c>
      <c r="CF54" s="352">
        <f t="shared" si="38"/>
        <v>2.3372287145241977E-2</v>
      </c>
      <c r="CG54" s="351">
        <f t="shared" si="39"/>
        <v>-2.1439240839993268E-4</v>
      </c>
      <c r="CH54" s="333">
        <f t="shared" si="49"/>
        <v>15.193</v>
      </c>
      <c r="CI54" s="111">
        <v>15.193</v>
      </c>
      <c r="CJ54" s="352">
        <f t="shared" si="40"/>
        <v>1.3745245879762447E-2</v>
      </c>
      <c r="CK54" s="352">
        <f t="shared" si="41"/>
        <v>1.3745245879762447E-2</v>
      </c>
      <c r="CL54" s="351">
        <f t="shared" si="42"/>
        <v>0</v>
      </c>
    </row>
    <row r="55" spans="2:90" x14ac:dyDescent="0.6">
      <c r="B55" s="100">
        <v>1985</v>
      </c>
      <c r="C55" s="101">
        <v>41.8</v>
      </c>
      <c r="D55" s="102">
        <v>49.5</v>
      </c>
      <c r="E55" s="107"/>
      <c r="F55" s="102">
        <v>64.2</v>
      </c>
      <c r="G55" s="102">
        <v>65.3</v>
      </c>
      <c r="H55" s="103"/>
      <c r="I55" s="113"/>
      <c r="K55" s="105">
        <f>$B$55</f>
        <v>1985</v>
      </c>
      <c r="L55" s="106"/>
      <c r="M55" s="102">
        <v>94.1</v>
      </c>
      <c r="N55" s="107"/>
      <c r="O55" s="102">
        <v>102.9</v>
      </c>
      <c r="P55" s="102">
        <v>93.2</v>
      </c>
      <c r="Q55" s="107"/>
      <c r="R55" s="108">
        <v>64.2</v>
      </c>
      <c r="T55" s="109">
        <f>$B$55</f>
        <v>1985</v>
      </c>
      <c r="U55" s="110">
        <v>40</v>
      </c>
      <c r="V55" s="111">
        <v>47.5</v>
      </c>
      <c r="W55" s="112">
        <v>14.987</v>
      </c>
      <c r="Y55" s="100">
        <v>1985</v>
      </c>
      <c r="Z55" s="333">
        <f t="shared" si="3"/>
        <v>41.8</v>
      </c>
      <c r="AA55" s="101">
        <v>53.5</v>
      </c>
      <c r="AB55" s="352">
        <f t="shared" si="4"/>
        <v>7.2289156626506035E-3</v>
      </c>
      <c r="AC55" s="352">
        <f t="shared" si="5"/>
        <v>5.639097744360777E-3</v>
      </c>
      <c r="AD55" s="351">
        <f t="shared" si="6"/>
        <v>1.5898179182898264E-3</v>
      </c>
      <c r="AE55" s="333">
        <f t="shared" si="7"/>
        <v>49.5</v>
      </c>
      <c r="AF55" s="102">
        <v>62.5</v>
      </c>
      <c r="AG55" s="352">
        <f t="shared" si="43"/>
        <v>2.0242914979757831E-3</v>
      </c>
      <c r="AH55" s="352">
        <f t="shared" si="8"/>
        <v>1.6025641025640969E-3</v>
      </c>
      <c r="AI55" s="351">
        <f t="shared" si="9"/>
        <v>4.2172739541168625E-4</v>
      </c>
      <c r="AJ55" s="333"/>
      <c r="AK55" s="107"/>
      <c r="AL55" s="352"/>
      <c r="AM55" s="352"/>
      <c r="AN55" s="351"/>
      <c r="AO55" s="333">
        <f t="shared" si="14"/>
        <v>64.2</v>
      </c>
      <c r="AP55" s="102">
        <v>74.2</v>
      </c>
      <c r="AQ55" s="352">
        <f t="shared" si="15"/>
        <v>9.4339622641510523E-3</v>
      </c>
      <c r="AR55" s="359">
        <f t="shared" si="16"/>
        <v>9.52380952380949E-3</v>
      </c>
      <c r="AS55" s="351">
        <f t="shared" si="17"/>
        <v>-8.984725965843765E-5</v>
      </c>
      <c r="AT55" s="333">
        <f t="shared" si="18"/>
        <v>65.3</v>
      </c>
      <c r="AU55" s="103">
        <v>73.900000000000006</v>
      </c>
      <c r="AV55" s="352">
        <f t="shared" si="19"/>
        <v>2.1909233176838683E-2</v>
      </c>
      <c r="AW55" s="352">
        <f t="shared" si="20"/>
        <v>2.2130013831258788E-2</v>
      </c>
      <c r="AX55" s="351">
        <f t="shared" si="21"/>
        <v>-2.2078065442010519E-4</v>
      </c>
      <c r="AY55" s="337"/>
      <c r="AZ55" s="114"/>
      <c r="BA55" s="107"/>
      <c r="BB55" s="350"/>
      <c r="BC55" s="336"/>
      <c r="BD55" s="333"/>
      <c r="BE55" s="107"/>
      <c r="BF55" s="107"/>
      <c r="BG55" s="107"/>
      <c r="BH55" s="351"/>
      <c r="BJ55" s="105">
        <f>$B$55</f>
        <v>1985</v>
      </c>
      <c r="BK55" s="106"/>
      <c r="BL55" s="102">
        <v>94.1</v>
      </c>
      <c r="BM55" s="107"/>
      <c r="BN55" s="102">
        <v>102.9</v>
      </c>
      <c r="BO55" s="102">
        <v>93.2</v>
      </c>
      <c r="BP55" s="107"/>
      <c r="BQ55" s="333">
        <f t="shared" si="30"/>
        <v>64.2</v>
      </c>
      <c r="BR55" s="102">
        <v>73</v>
      </c>
      <c r="BS55" s="352">
        <f t="shared" si="44"/>
        <v>2.5559105431310014E-2</v>
      </c>
      <c r="BT55" s="359">
        <f t="shared" si="45"/>
        <v>2.3842917251051921E-2</v>
      </c>
      <c r="BU55" s="351">
        <f t="shared" si="46"/>
        <v>1.7161881802580936E-3</v>
      </c>
      <c r="BW55" s="109">
        <f>$B$55</f>
        <v>1985</v>
      </c>
      <c r="BX55" s="333">
        <f t="shared" si="47"/>
        <v>40</v>
      </c>
      <c r="BY55" s="347">
        <v>51.3</v>
      </c>
      <c r="BZ55" s="352">
        <f t="shared" si="34"/>
        <v>7.5566750629723067E-3</v>
      </c>
      <c r="CA55" s="352">
        <f t="shared" si="35"/>
        <v>7.8585461689586467E-3</v>
      </c>
      <c r="CB55" s="351">
        <f t="shared" si="36"/>
        <v>-3.0187110598633993E-4</v>
      </c>
      <c r="CC55" s="333">
        <f t="shared" si="48"/>
        <v>47.5</v>
      </c>
      <c r="CD55" s="111">
        <v>59.9</v>
      </c>
      <c r="CE55" s="352">
        <f t="shared" si="37"/>
        <v>4.2283298097252064E-3</v>
      </c>
      <c r="CF55" s="352">
        <f t="shared" si="38"/>
        <v>3.3500837520936688E-3</v>
      </c>
      <c r="CG55" s="351">
        <f t="shared" si="39"/>
        <v>8.7824605763153762E-4</v>
      </c>
      <c r="CH55" s="333">
        <f t="shared" si="49"/>
        <v>14.987</v>
      </c>
      <c r="CI55" s="111">
        <v>14.987</v>
      </c>
      <c r="CJ55" s="352">
        <f t="shared" si="40"/>
        <v>4.2213883677297837E-3</v>
      </c>
      <c r="CK55" s="352">
        <f t="shared" si="41"/>
        <v>4.2213883677297837E-3</v>
      </c>
      <c r="CL55" s="351">
        <f t="shared" si="42"/>
        <v>0</v>
      </c>
    </row>
    <row r="56" spans="2:90" x14ac:dyDescent="0.6">
      <c r="B56" s="100">
        <v>1984</v>
      </c>
      <c r="C56" s="101">
        <v>41.5</v>
      </c>
      <c r="D56" s="102">
        <v>49.4</v>
      </c>
      <c r="E56" s="107"/>
      <c r="F56" s="102">
        <v>63.6</v>
      </c>
      <c r="G56" s="102">
        <v>63.9</v>
      </c>
      <c r="H56" s="103"/>
      <c r="I56" s="113"/>
      <c r="K56" s="105">
        <f>$B$56</f>
        <v>1984</v>
      </c>
      <c r="L56" s="106"/>
      <c r="M56" s="102">
        <v>88</v>
      </c>
      <c r="N56" s="107"/>
      <c r="O56" s="102">
        <v>100.3</v>
      </c>
      <c r="P56" s="102">
        <v>92.3</v>
      </c>
      <c r="Q56" s="107"/>
      <c r="R56" s="108">
        <v>62.6</v>
      </c>
      <c r="T56" s="109">
        <f>$B$56</f>
        <v>1984</v>
      </c>
      <c r="U56" s="110">
        <v>39.700000000000003</v>
      </c>
      <c r="V56" s="111">
        <v>47.3</v>
      </c>
      <c r="W56" s="112">
        <v>14.923999999999999</v>
      </c>
      <c r="Y56" s="100">
        <v>1984</v>
      </c>
      <c r="Z56" s="333">
        <f t="shared" si="3"/>
        <v>41.5</v>
      </c>
      <c r="AA56" s="101">
        <v>53.2</v>
      </c>
      <c r="AB56" s="352">
        <f t="shared" si="4"/>
        <v>1.9656019656019597E-2</v>
      </c>
      <c r="AC56" s="352">
        <f t="shared" si="5"/>
        <v>2.1113243761996081E-2</v>
      </c>
      <c r="AD56" s="351">
        <f t="shared" si="6"/>
        <v>-1.4572241059764846E-3</v>
      </c>
      <c r="AE56" s="333">
        <f t="shared" si="7"/>
        <v>49.4</v>
      </c>
      <c r="AF56" s="102">
        <v>62.4</v>
      </c>
      <c r="AG56" s="352">
        <f t="shared" si="43"/>
        <v>1.2295081967213184E-2</v>
      </c>
      <c r="AH56" s="352">
        <f t="shared" si="8"/>
        <v>1.298701298701288E-2</v>
      </c>
      <c r="AI56" s="351">
        <f t="shared" si="9"/>
        <v>-6.919310197996964E-4</v>
      </c>
      <c r="AJ56" s="333"/>
      <c r="AK56" s="107"/>
      <c r="AL56" s="352"/>
      <c r="AM56" s="352"/>
      <c r="AN56" s="351"/>
      <c r="AO56" s="333">
        <f t="shared" si="14"/>
        <v>63.6</v>
      </c>
      <c r="AP56" s="102">
        <v>73.5</v>
      </c>
      <c r="AQ56" s="352">
        <f t="shared" si="15"/>
        <v>0</v>
      </c>
      <c r="AR56" s="359">
        <f t="shared" si="16"/>
        <v>1.3623978201633413E-3</v>
      </c>
      <c r="AS56" s="351">
        <f t="shared" si="17"/>
        <v>-1.3623978201633413E-3</v>
      </c>
      <c r="AT56" s="333">
        <f t="shared" si="18"/>
        <v>63.9</v>
      </c>
      <c r="AU56" s="103">
        <v>72.3</v>
      </c>
      <c r="AV56" s="352">
        <f t="shared" si="19"/>
        <v>2.8985507246376718E-2</v>
      </c>
      <c r="AW56" s="352">
        <f t="shared" si="20"/>
        <v>2.8449502133712556E-2</v>
      </c>
      <c r="AX56" s="351">
        <f t="shared" si="21"/>
        <v>5.3600511266416184E-4</v>
      </c>
      <c r="AY56" s="337"/>
      <c r="AZ56" s="114"/>
      <c r="BA56" s="107"/>
      <c r="BB56" s="350"/>
      <c r="BC56" s="336"/>
      <c r="BD56" s="333"/>
      <c r="BE56" s="107"/>
      <c r="BF56" s="107"/>
      <c r="BG56" s="107"/>
      <c r="BH56" s="351"/>
      <c r="BJ56" s="105">
        <f>$B$56</f>
        <v>1984</v>
      </c>
      <c r="BK56" s="106"/>
      <c r="BL56" s="102">
        <v>88</v>
      </c>
      <c r="BM56" s="107"/>
      <c r="BN56" s="102">
        <v>100.3</v>
      </c>
      <c r="BO56" s="102">
        <v>92.3</v>
      </c>
      <c r="BP56" s="107"/>
      <c r="BQ56" s="333">
        <f t="shared" si="30"/>
        <v>62.6</v>
      </c>
      <c r="BR56" s="102">
        <v>71.3</v>
      </c>
      <c r="BS56" s="352">
        <f t="shared" si="44"/>
        <v>2.791461412151075E-2</v>
      </c>
      <c r="BT56" s="359">
        <f t="shared" si="45"/>
        <v>2.8860028860028919E-2</v>
      </c>
      <c r="BU56" s="351">
        <f t="shared" si="46"/>
        <v>-9.4541473851816882E-4</v>
      </c>
      <c r="BW56" s="109">
        <f>$B$56</f>
        <v>1984</v>
      </c>
      <c r="BX56" s="333">
        <f t="shared" si="47"/>
        <v>39.700000000000003</v>
      </c>
      <c r="BY56" s="347">
        <v>50.9</v>
      </c>
      <c r="BZ56" s="352">
        <f t="shared" si="34"/>
        <v>2.3195876288659933E-2</v>
      </c>
      <c r="CA56" s="352">
        <f t="shared" si="35"/>
        <v>2.4144869215291687E-2</v>
      </c>
      <c r="CB56" s="351">
        <f t="shared" si="36"/>
        <v>-9.4899292663175316E-4</v>
      </c>
      <c r="CC56" s="333">
        <f t="shared" si="48"/>
        <v>47.3</v>
      </c>
      <c r="CD56" s="111">
        <v>59.7</v>
      </c>
      <c r="CE56" s="352">
        <f t="shared" si="37"/>
        <v>1.5021459227467782E-2</v>
      </c>
      <c r="CF56" s="352">
        <f t="shared" si="38"/>
        <v>1.5306122448979664E-2</v>
      </c>
      <c r="CG56" s="351">
        <f t="shared" si="39"/>
        <v>-2.8466322151188272E-4</v>
      </c>
      <c r="CH56" s="333">
        <f t="shared" si="49"/>
        <v>14.923999999999999</v>
      </c>
      <c r="CI56" s="111">
        <v>14.923999999999999</v>
      </c>
      <c r="CJ56" s="352">
        <f t="shared" si="40"/>
        <v>2.471848393298548E-2</v>
      </c>
      <c r="CK56" s="352">
        <f t="shared" si="41"/>
        <v>2.471848393298548E-2</v>
      </c>
      <c r="CL56" s="351">
        <f t="shared" si="42"/>
        <v>0</v>
      </c>
    </row>
    <row r="57" spans="2:90" x14ac:dyDescent="0.6">
      <c r="B57" s="100">
        <v>1983</v>
      </c>
      <c r="C57" s="101">
        <v>40.700000000000003</v>
      </c>
      <c r="D57" s="102">
        <v>48.8</v>
      </c>
      <c r="E57" s="107"/>
      <c r="F57" s="102">
        <v>63.6</v>
      </c>
      <c r="G57" s="102">
        <v>62.1</v>
      </c>
      <c r="H57" s="103"/>
      <c r="I57" s="113"/>
      <c r="K57" s="105">
        <f>$B$57</f>
        <v>1983</v>
      </c>
      <c r="L57" s="106"/>
      <c r="M57" s="102">
        <v>86.3</v>
      </c>
      <c r="N57" s="107"/>
      <c r="O57" s="102">
        <v>97.4</v>
      </c>
      <c r="P57" s="102">
        <v>93.2</v>
      </c>
      <c r="Q57" s="107"/>
      <c r="R57" s="108">
        <v>60.9</v>
      </c>
      <c r="T57" s="109">
        <f>$B$57</f>
        <v>1983</v>
      </c>
      <c r="U57" s="110">
        <v>38.799999999999997</v>
      </c>
      <c r="V57" s="111">
        <v>46.6</v>
      </c>
      <c r="W57" s="112">
        <v>14.564</v>
      </c>
      <c r="Y57" s="100">
        <v>1983</v>
      </c>
      <c r="Z57" s="333">
        <f t="shared" si="3"/>
        <v>40.700000000000003</v>
      </c>
      <c r="AA57" s="101">
        <v>52.1</v>
      </c>
      <c r="AB57" s="352">
        <f t="shared" si="4"/>
        <v>1.7500000000000071E-2</v>
      </c>
      <c r="AC57" s="352">
        <f t="shared" si="5"/>
        <v>1.7578125E-2</v>
      </c>
      <c r="AD57" s="351">
        <f t="shared" si="6"/>
        <v>-7.8124999999928946E-5</v>
      </c>
      <c r="AE57" s="333">
        <f t="shared" si="7"/>
        <v>48.8</v>
      </c>
      <c r="AF57" s="102">
        <v>61.6</v>
      </c>
      <c r="AG57" s="352">
        <f t="shared" si="43"/>
        <v>-4.0816326530612734E-3</v>
      </c>
      <c r="AH57" s="352">
        <f t="shared" si="8"/>
        <v>-4.8465266558965769E-3</v>
      </c>
      <c r="AI57" s="351">
        <f t="shared" si="9"/>
        <v>7.6489400283530351E-4</v>
      </c>
      <c r="AJ57" s="333"/>
      <c r="AK57" s="107"/>
      <c r="AL57" s="352"/>
      <c r="AM57" s="352"/>
      <c r="AN57" s="351"/>
      <c r="AO57" s="333">
        <f t="shared" si="14"/>
        <v>63.6</v>
      </c>
      <c r="AP57" s="102">
        <v>73.400000000000006</v>
      </c>
      <c r="AQ57" s="352">
        <f t="shared" si="15"/>
        <v>7.923930269413626E-3</v>
      </c>
      <c r="AR57" s="359">
        <f t="shared" si="16"/>
        <v>6.8587105624142719E-3</v>
      </c>
      <c r="AS57" s="351">
        <f t="shared" si="17"/>
        <v>1.0652197069993541E-3</v>
      </c>
      <c r="AT57" s="333">
        <f t="shared" si="18"/>
        <v>62.1</v>
      </c>
      <c r="AU57" s="103">
        <v>70.3</v>
      </c>
      <c r="AV57" s="352">
        <f t="shared" si="19"/>
        <v>1.8032786885245899E-2</v>
      </c>
      <c r="AW57" s="352">
        <f t="shared" si="20"/>
        <v>1.736613603473236E-2</v>
      </c>
      <c r="AX57" s="351">
        <f t="shared" si="21"/>
        <v>6.6665085051353934E-4</v>
      </c>
      <c r="AY57" s="337"/>
      <c r="AZ57" s="114"/>
      <c r="BA57" s="107"/>
      <c r="BB57" s="350"/>
      <c r="BC57" s="336"/>
      <c r="BD57" s="333"/>
      <c r="BE57" s="107"/>
      <c r="BF57" s="107"/>
      <c r="BG57" s="107"/>
      <c r="BH57" s="351"/>
      <c r="BJ57" s="105">
        <f>$B$57</f>
        <v>1983</v>
      </c>
      <c r="BK57" s="106"/>
      <c r="BL57" s="102">
        <v>86.3</v>
      </c>
      <c r="BM57" s="107"/>
      <c r="BN57" s="102">
        <v>97.4</v>
      </c>
      <c r="BO57" s="102">
        <v>93.2</v>
      </c>
      <c r="BP57" s="107"/>
      <c r="BQ57" s="333">
        <f t="shared" si="30"/>
        <v>60.9</v>
      </c>
      <c r="BR57" s="102">
        <v>69.3</v>
      </c>
      <c r="BS57" s="352">
        <f t="shared" si="44"/>
        <v>1.4999999999999902E-2</v>
      </c>
      <c r="BT57" s="359">
        <f t="shared" si="45"/>
        <v>1.4641288433382194E-2</v>
      </c>
      <c r="BU57" s="351">
        <f t="shared" si="46"/>
        <v>3.5871156661770875E-4</v>
      </c>
      <c r="BW57" s="109">
        <f>$B$57</f>
        <v>1983</v>
      </c>
      <c r="BX57" s="333">
        <f t="shared" si="47"/>
        <v>38.799999999999997</v>
      </c>
      <c r="BY57" s="347">
        <v>49.7</v>
      </c>
      <c r="BZ57" s="352">
        <f t="shared" si="34"/>
        <v>2.3746701846965701E-2</v>
      </c>
      <c r="CA57" s="352">
        <f t="shared" si="35"/>
        <v>2.2633744855967031E-2</v>
      </c>
      <c r="CB57" s="351">
        <f t="shared" si="36"/>
        <v>1.1129569909986703E-3</v>
      </c>
      <c r="CC57" s="333">
        <f t="shared" si="48"/>
        <v>46.6</v>
      </c>
      <c r="CD57" s="111">
        <v>58.8</v>
      </c>
      <c r="CE57" s="352">
        <f t="shared" si="37"/>
        <v>0</v>
      </c>
      <c r="CF57" s="352">
        <f t="shared" si="38"/>
        <v>0</v>
      </c>
      <c r="CG57" s="351">
        <f t="shared" si="39"/>
        <v>0</v>
      </c>
      <c r="CH57" s="333">
        <f t="shared" si="49"/>
        <v>14.564</v>
      </c>
      <c r="CI57" s="111">
        <v>14.564</v>
      </c>
      <c r="CJ57" s="352">
        <f t="shared" si="40"/>
        <v>2.1103554651896506E-2</v>
      </c>
      <c r="CK57" s="352">
        <f t="shared" si="41"/>
        <v>2.1103554651896506E-2</v>
      </c>
      <c r="CL57" s="351">
        <f t="shared" si="42"/>
        <v>0</v>
      </c>
    </row>
    <row r="58" spans="2:90" x14ac:dyDescent="0.6">
      <c r="B58" s="100">
        <v>1982</v>
      </c>
      <c r="C58" s="101">
        <v>40</v>
      </c>
      <c r="D58" s="102">
        <v>49</v>
      </c>
      <c r="E58" s="107"/>
      <c r="F58" s="102">
        <v>63.1</v>
      </c>
      <c r="G58" s="102">
        <v>61</v>
      </c>
      <c r="H58" s="103"/>
      <c r="I58" s="113"/>
      <c r="K58" s="105">
        <f>$B$58</f>
        <v>1982</v>
      </c>
      <c r="L58" s="106"/>
      <c r="M58" s="102">
        <v>90.1</v>
      </c>
      <c r="N58" s="107"/>
      <c r="O58" s="102">
        <v>92</v>
      </c>
      <c r="P58" s="102">
        <v>93.9</v>
      </c>
      <c r="Q58" s="107"/>
      <c r="R58" s="108">
        <v>60</v>
      </c>
      <c r="T58" s="109">
        <f>$B$58</f>
        <v>1982</v>
      </c>
      <c r="U58" s="110">
        <v>37.9</v>
      </c>
      <c r="V58" s="111">
        <v>46.6</v>
      </c>
      <c r="W58" s="112">
        <v>14.263</v>
      </c>
      <c r="Y58" s="100">
        <v>1982</v>
      </c>
      <c r="Z58" s="333">
        <f t="shared" si="3"/>
        <v>40</v>
      </c>
      <c r="AA58" s="101">
        <v>51.2</v>
      </c>
      <c r="AB58" s="352">
        <f t="shared" si="4"/>
        <v>4.1666666666666741E-2</v>
      </c>
      <c r="AC58" s="352">
        <f t="shared" si="5"/>
        <v>4.0650406504064929E-2</v>
      </c>
      <c r="AD58" s="351">
        <f t="shared" si="6"/>
        <v>1.016260162601812E-3</v>
      </c>
      <c r="AE58" s="333">
        <f t="shared" si="7"/>
        <v>49</v>
      </c>
      <c r="AF58" s="102">
        <v>61.9</v>
      </c>
      <c r="AG58" s="352">
        <f t="shared" si="43"/>
        <v>-2.0000000000000018E-2</v>
      </c>
      <c r="AH58" s="352">
        <f t="shared" si="8"/>
        <v>-1.9017432646592725E-2</v>
      </c>
      <c r="AI58" s="351">
        <f t="shared" si="9"/>
        <v>-9.8256735340729318E-4</v>
      </c>
      <c r="AJ58" s="333"/>
      <c r="AK58" s="107"/>
      <c r="AL58" s="352"/>
      <c r="AM58" s="352"/>
      <c r="AN58" s="351"/>
      <c r="AO58" s="333">
        <f t="shared" si="14"/>
        <v>63.1</v>
      </c>
      <c r="AP58" s="102">
        <v>72.900000000000006</v>
      </c>
      <c r="AQ58" s="352">
        <f t="shared" si="15"/>
        <v>0.1128747795414462</v>
      </c>
      <c r="AR58" s="359">
        <f t="shared" si="16"/>
        <v>0.11297709923664123</v>
      </c>
      <c r="AS58" s="351">
        <f t="shared" si="17"/>
        <v>-1.0231969519503004E-4</v>
      </c>
      <c r="AT58" s="333">
        <f t="shared" si="18"/>
        <v>61</v>
      </c>
      <c r="AU58" s="103">
        <v>69.099999999999994</v>
      </c>
      <c r="AV58" s="352">
        <f t="shared" si="19"/>
        <v>6.2717770034843134E-2</v>
      </c>
      <c r="AW58" s="352">
        <f t="shared" si="20"/>
        <v>6.307692307692303E-2</v>
      </c>
      <c r="AX58" s="351">
        <f t="shared" si="21"/>
        <v>-3.5915304207989607E-4</v>
      </c>
      <c r="AY58" s="337"/>
      <c r="AZ58" s="114"/>
      <c r="BA58" s="107"/>
      <c r="BB58" s="350"/>
      <c r="BC58" s="336"/>
      <c r="BD58" s="333"/>
      <c r="BE58" s="107"/>
      <c r="BF58" s="107"/>
      <c r="BG58" s="107"/>
      <c r="BH58" s="351"/>
      <c r="BJ58" s="105">
        <f>$B$58</f>
        <v>1982</v>
      </c>
      <c r="BK58" s="106"/>
      <c r="BL58" s="102">
        <v>90.1</v>
      </c>
      <c r="BM58" s="107"/>
      <c r="BN58" s="102">
        <v>92</v>
      </c>
      <c r="BO58" s="102">
        <v>93.9</v>
      </c>
      <c r="BP58" s="107"/>
      <c r="BQ58" s="333">
        <f t="shared" si="30"/>
        <v>60</v>
      </c>
      <c r="BR58" s="102">
        <v>68.3</v>
      </c>
      <c r="BS58" s="352">
        <f t="shared" si="44"/>
        <v>5.8201058201058142E-2</v>
      </c>
      <c r="BT58" s="359">
        <f t="shared" si="45"/>
        <v>5.8914728682170514E-2</v>
      </c>
      <c r="BU58" s="351">
        <f t="shared" si="46"/>
        <v>-7.1367048111237175E-4</v>
      </c>
      <c r="BW58" s="109">
        <f>$B$58</f>
        <v>1982</v>
      </c>
      <c r="BX58" s="333">
        <f t="shared" si="47"/>
        <v>37.9</v>
      </c>
      <c r="BY58" s="347">
        <v>48.6</v>
      </c>
      <c r="BZ58" s="352">
        <f t="shared" si="34"/>
        <v>3.8356164383561708E-2</v>
      </c>
      <c r="CA58" s="352">
        <f t="shared" si="35"/>
        <v>4.0685224839400291E-2</v>
      </c>
      <c r="CB58" s="351">
        <f t="shared" si="36"/>
        <v>-2.329060455838583E-3</v>
      </c>
      <c r="CC58" s="333">
        <f t="shared" si="48"/>
        <v>46.6</v>
      </c>
      <c r="CD58" s="111">
        <v>58.8</v>
      </c>
      <c r="CE58" s="352">
        <f t="shared" si="37"/>
        <v>-1.6877637130801593E-2</v>
      </c>
      <c r="CF58" s="352">
        <f t="shared" si="38"/>
        <v>-1.8363939899833093E-2</v>
      </c>
      <c r="CG58" s="351">
        <f t="shared" si="39"/>
        <v>1.4863027690315E-3</v>
      </c>
      <c r="CH58" s="333">
        <f t="shared" si="49"/>
        <v>14.263</v>
      </c>
      <c r="CI58" s="111">
        <v>14.263</v>
      </c>
      <c r="CJ58" s="352">
        <f t="shared" si="40"/>
        <v>2.8853783452355231E-2</v>
      </c>
      <c r="CK58" s="352">
        <f t="shared" si="41"/>
        <v>2.8853783452355231E-2</v>
      </c>
      <c r="CL58" s="351">
        <f t="shared" si="42"/>
        <v>0</v>
      </c>
    </row>
    <row r="59" spans="2:90" x14ac:dyDescent="0.6">
      <c r="B59" s="100">
        <v>1981</v>
      </c>
      <c r="C59" s="101">
        <v>38.4</v>
      </c>
      <c r="D59" s="102">
        <v>50</v>
      </c>
      <c r="E59" s="107"/>
      <c r="F59" s="102">
        <v>56.7</v>
      </c>
      <c r="G59" s="178">
        <v>57.4</v>
      </c>
      <c r="H59" s="103"/>
      <c r="I59" s="113"/>
      <c r="K59" s="105">
        <f>$B$59</f>
        <v>1981</v>
      </c>
      <c r="L59" s="106"/>
      <c r="M59" s="102">
        <v>78.5</v>
      </c>
      <c r="N59" s="107"/>
      <c r="O59" s="102">
        <v>89.9</v>
      </c>
      <c r="P59" s="102">
        <v>94.3</v>
      </c>
      <c r="Q59" s="107"/>
      <c r="R59" s="108">
        <v>56.7</v>
      </c>
      <c r="T59" s="109">
        <f>$B$59</f>
        <v>1981</v>
      </c>
      <c r="U59" s="110">
        <v>36.5</v>
      </c>
      <c r="V59" s="111">
        <v>47.4</v>
      </c>
      <c r="W59" s="112">
        <v>13.863</v>
      </c>
      <c r="Y59" s="100">
        <v>1981</v>
      </c>
      <c r="Z59" s="333">
        <f t="shared" si="3"/>
        <v>38.4</v>
      </c>
      <c r="AA59" s="101">
        <v>49.2</v>
      </c>
      <c r="AB59" s="352">
        <f t="shared" si="4"/>
        <v>6.0773480662983381E-2</v>
      </c>
      <c r="AC59" s="352">
        <f t="shared" si="5"/>
        <v>6.0344827586207073E-2</v>
      </c>
      <c r="AD59" s="351">
        <f t="shared" si="6"/>
        <v>4.2865307677630859E-4</v>
      </c>
      <c r="AE59" s="333">
        <f t="shared" si="7"/>
        <v>50</v>
      </c>
      <c r="AF59" s="102">
        <v>63.1</v>
      </c>
      <c r="AG59" s="352">
        <f t="shared" si="43"/>
        <v>2.8806584362139898E-2</v>
      </c>
      <c r="AH59" s="352">
        <f t="shared" si="8"/>
        <v>2.7687296416938123E-2</v>
      </c>
      <c r="AI59" s="351">
        <f t="shared" si="9"/>
        <v>1.1192879452017745E-3</v>
      </c>
      <c r="AJ59" s="333"/>
      <c r="AK59" s="107"/>
      <c r="AL59" s="352"/>
      <c r="AM59" s="352"/>
      <c r="AN59" s="351"/>
      <c r="AO59" s="333">
        <f t="shared" si="14"/>
        <v>56.7</v>
      </c>
      <c r="AP59" s="102">
        <v>65.5</v>
      </c>
      <c r="AQ59" s="352">
        <f t="shared" si="15"/>
        <v>8.0000000000000071E-2</v>
      </c>
      <c r="AR59" s="359">
        <f t="shared" si="16"/>
        <v>8.0858085808580782E-2</v>
      </c>
      <c r="AS59" s="351">
        <f t="shared" si="17"/>
        <v>-8.5808580858071082E-4</v>
      </c>
      <c r="AT59" s="333">
        <f t="shared" si="18"/>
        <v>57.4</v>
      </c>
      <c r="AU59" s="329">
        <v>65</v>
      </c>
      <c r="AV59" s="352">
        <f t="shared" si="19"/>
        <v>6.6914498141263934E-2</v>
      </c>
      <c r="AW59" s="352">
        <f t="shared" si="20"/>
        <v>6.7323481116584594E-2</v>
      </c>
      <c r="AX59" s="351">
        <f t="shared" si="21"/>
        <v>-4.0898297532065975E-4</v>
      </c>
      <c r="AY59" s="337"/>
      <c r="AZ59" s="114"/>
      <c r="BA59" s="107"/>
      <c r="BB59" s="350"/>
      <c r="BC59" s="336"/>
      <c r="BD59" s="333"/>
      <c r="BE59" s="107"/>
      <c r="BF59" s="107"/>
      <c r="BG59" s="107"/>
      <c r="BH59" s="351"/>
      <c r="BJ59" s="105">
        <f>$B$59</f>
        <v>1981</v>
      </c>
      <c r="BK59" s="106"/>
      <c r="BL59" s="102">
        <v>78.5</v>
      </c>
      <c r="BM59" s="107"/>
      <c r="BN59" s="102">
        <v>89.9</v>
      </c>
      <c r="BO59" s="102">
        <v>94.3</v>
      </c>
      <c r="BP59" s="107"/>
      <c r="BQ59" s="333">
        <f t="shared" si="30"/>
        <v>56.7</v>
      </c>
      <c r="BR59" s="102">
        <v>64.5</v>
      </c>
      <c r="BS59" s="352">
        <f t="shared" si="44"/>
        <v>7.7946768060836558E-2</v>
      </c>
      <c r="BT59" s="359">
        <f t="shared" si="45"/>
        <v>7.8595317725752567E-2</v>
      </c>
      <c r="BU59" s="351">
        <f t="shared" si="46"/>
        <v>-6.4854966491600941E-4</v>
      </c>
      <c r="BW59" s="109">
        <f>$B$59</f>
        <v>1981</v>
      </c>
      <c r="BX59" s="333">
        <f t="shared" si="47"/>
        <v>36.5</v>
      </c>
      <c r="BY59" s="347">
        <v>46.7</v>
      </c>
      <c r="BZ59" s="352">
        <f t="shared" si="34"/>
        <v>6.4139941690962265E-2</v>
      </c>
      <c r="CA59" s="352">
        <f t="shared" si="35"/>
        <v>6.1363636363636509E-2</v>
      </c>
      <c r="CB59" s="351">
        <f t="shared" si="36"/>
        <v>2.7763053273257565E-3</v>
      </c>
      <c r="CC59" s="333">
        <f t="shared" si="48"/>
        <v>47.4</v>
      </c>
      <c r="CD59" s="111">
        <v>59.9</v>
      </c>
      <c r="CE59" s="352">
        <f t="shared" si="37"/>
        <v>2.8199566160520551E-2</v>
      </c>
      <c r="CF59" s="352">
        <f t="shared" si="38"/>
        <v>2.9209621993127044E-2</v>
      </c>
      <c r="CG59" s="351">
        <f t="shared" si="39"/>
        <v>-1.0100558326064935E-3</v>
      </c>
      <c r="CH59" s="333">
        <f t="shared" si="49"/>
        <v>13.863</v>
      </c>
      <c r="CI59" s="111">
        <v>13.863</v>
      </c>
      <c r="CJ59" s="352">
        <f t="shared" si="40"/>
        <v>5.848667633809268E-2</v>
      </c>
      <c r="CK59" s="352">
        <f t="shared" si="41"/>
        <v>5.848667633809268E-2</v>
      </c>
      <c r="CL59" s="351">
        <f t="shared" si="42"/>
        <v>0</v>
      </c>
    </row>
    <row r="60" spans="2:90" x14ac:dyDescent="0.6">
      <c r="B60" s="100">
        <v>1980</v>
      </c>
      <c r="C60" s="101">
        <v>36.200000000000003</v>
      </c>
      <c r="D60" s="102">
        <v>48.6</v>
      </c>
      <c r="E60" s="107"/>
      <c r="F60" s="102">
        <v>52.5</v>
      </c>
      <c r="G60" s="178">
        <v>53.8</v>
      </c>
      <c r="H60" s="103"/>
      <c r="I60" s="113"/>
      <c r="K60" s="105">
        <f>$B$60</f>
        <v>1980</v>
      </c>
      <c r="L60" s="106"/>
      <c r="M60" s="102">
        <v>77.099999999999994</v>
      </c>
      <c r="N60" s="107"/>
      <c r="O60" s="102">
        <v>86.1</v>
      </c>
      <c r="P60" s="102">
        <v>89</v>
      </c>
      <c r="Q60" s="107"/>
      <c r="R60" s="108">
        <v>52.6</v>
      </c>
      <c r="T60" s="109">
        <f>$B$60</f>
        <v>1980</v>
      </c>
      <c r="U60" s="110">
        <v>34.299999999999997</v>
      </c>
      <c r="V60" s="111">
        <v>46.1</v>
      </c>
      <c r="W60" s="112">
        <v>13.097</v>
      </c>
      <c r="Y60" s="100">
        <v>1980</v>
      </c>
      <c r="Z60" s="333">
        <f t="shared" si="3"/>
        <v>36.200000000000003</v>
      </c>
      <c r="AA60" s="101">
        <v>46.4</v>
      </c>
      <c r="AB60" s="352">
        <f t="shared" si="4"/>
        <v>0.10030395136778125</v>
      </c>
      <c r="AC60" s="352">
        <f t="shared" si="5"/>
        <v>0.10213776722090251</v>
      </c>
      <c r="AD60" s="351">
        <f t="shared" si="6"/>
        <v>-1.8338158531212567E-3</v>
      </c>
      <c r="AE60" s="333">
        <f t="shared" si="7"/>
        <v>48.6</v>
      </c>
      <c r="AF60" s="102">
        <v>61.4</v>
      </c>
      <c r="AG60" s="352">
        <f t="shared" si="43"/>
        <v>0.1045454545454545</v>
      </c>
      <c r="AH60" s="352">
        <f t="shared" si="8"/>
        <v>0.10630630630630633</v>
      </c>
      <c r="AI60" s="351">
        <f t="shared" si="9"/>
        <v>-1.7608517608518337E-3</v>
      </c>
      <c r="AJ60" s="333"/>
      <c r="AK60" s="107"/>
      <c r="AL60" s="352"/>
      <c r="AM60" s="352"/>
      <c r="AN60" s="351"/>
      <c r="AO60" s="333">
        <f t="shared" si="14"/>
        <v>52.5</v>
      </c>
      <c r="AP60" s="102">
        <v>60.6</v>
      </c>
      <c r="AQ60" s="352">
        <f t="shared" si="15"/>
        <v>6.2753036437247056E-2</v>
      </c>
      <c r="AR60" s="359">
        <f t="shared" si="16"/>
        <v>6.1295971978984287E-2</v>
      </c>
      <c r="AS60" s="351">
        <f t="shared" si="17"/>
        <v>1.457064458262769E-3</v>
      </c>
      <c r="AT60" s="333">
        <f t="shared" si="18"/>
        <v>53.8</v>
      </c>
      <c r="AU60" s="329">
        <v>60.9</v>
      </c>
      <c r="AV60" s="352">
        <f t="shared" si="19"/>
        <v>6.5346534653465183E-2</v>
      </c>
      <c r="AW60" s="352">
        <f t="shared" si="20"/>
        <v>6.654991243432562E-2</v>
      </c>
      <c r="AX60" s="351">
        <f t="shared" si="21"/>
        <v>-1.2033777808604373E-3</v>
      </c>
      <c r="AY60" s="337"/>
      <c r="AZ60" s="114"/>
      <c r="BA60" s="107"/>
      <c r="BB60" s="350"/>
      <c r="BC60" s="336"/>
      <c r="BD60" s="333"/>
      <c r="BE60" s="107"/>
      <c r="BF60" s="107"/>
      <c r="BG60" s="107"/>
      <c r="BH60" s="351"/>
      <c r="BJ60" s="105">
        <f>$B$60</f>
        <v>1980</v>
      </c>
      <c r="BK60" s="106"/>
      <c r="BL60" s="102">
        <v>77.099999999999994</v>
      </c>
      <c r="BM60" s="107"/>
      <c r="BN60" s="102">
        <v>86.1</v>
      </c>
      <c r="BO60" s="102">
        <v>89</v>
      </c>
      <c r="BP60" s="107"/>
      <c r="BQ60" s="333">
        <f t="shared" si="30"/>
        <v>52.6</v>
      </c>
      <c r="BR60" s="102">
        <v>59.8</v>
      </c>
      <c r="BS60" s="352">
        <f t="shared" si="44"/>
        <v>7.5664621676891697E-2</v>
      </c>
      <c r="BT60" s="359">
        <f t="shared" si="45"/>
        <v>7.5539568345323715E-2</v>
      </c>
      <c r="BU60" s="351">
        <f t="shared" si="46"/>
        <v>1.2505333156798137E-4</v>
      </c>
      <c r="BW60" s="109">
        <f>$B$60</f>
        <v>1980</v>
      </c>
      <c r="BX60" s="333">
        <f t="shared" si="47"/>
        <v>34.299999999999997</v>
      </c>
      <c r="BY60" s="347">
        <v>44</v>
      </c>
      <c r="BZ60" s="352">
        <f t="shared" si="34"/>
        <v>0.10289389067524102</v>
      </c>
      <c r="CA60" s="352">
        <f t="shared" si="35"/>
        <v>0.10275689223057638</v>
      </c>
      <c r="CB60" s="351">
        <f t="shared" si="36"/>
        <v>1.3699844466463773E-4</v>
      </c>
      <c r="CC60" s="333">
        <f t="shared" si="48"/>
        <v>46.1</v>
      </c>
      <c r="CD60" s="111">
        <v>58.2</v>
      </c>
      <c r="CE60" s="352">
        <f t="shared" si="37"/>
        <v>0.11084337349397599</v>
      </c>
      <c r="CF60" s="352">
        <f t="shared" si="38"/>
        <v>0.11068702290076349</v>
      </c>
      <c r="CG60" s="351">
        <f t="shared" si="39"/>
        <v>1.5635059321250644E-4</v>
      </c>
      <c r="CH60" s="333">
        <f t="shared" si="49"/>
        <v>13.097</v>
      </c>
      <c r="CI60" s="111">
        <v>13.097</v>
      </c>
      <c r="CJ60" s="352">
        <f t="shared" si="40"/>
        <v>0.10681991042001182</v>
      </c>
      <c r="CK60" s="352">
        <f t="shared" si="41"/>
        <v>0.10681991042001182</v>
      </c>
      <c r="CL60" s="351">
        <f t="shared" si="42"/>
        <v>0</v>
      </c>
    </row>
    <row r="61" spans="2:90" x14ac:dyDescent="0.6">
      <c r="B61" s="100">
        <v>1979</v>
      </c>
      <c r="C61" s="101">
        <v>32.9</v>
      </c>
      <c r="D61" s="102">
        <v>44</v>
      </c>
      <c r="E61" s="107"/>
      <c r="F61" s="102">
        <v>49.4</v>
      </c>
      <c r="G61" s="178">
        <v>50.5</v>
      </c>
      <c r="H61" s="103"/>
      <c r="I61" s="113"/>
      <c r="K61" s="105">
        <f>$B$61</f>
        <v>1979</v>
      </c>
      <c r="L61" s="106"/>
      <c r="M61" s="102">
        <v>76.5</v>
      </c>
      <c r="N61" s="107"/>
      <c r="O61" s="102">
        <v>80</v>
      </c>
      <c r="P61" s="102">
        <v>77.2</v>
      </c>
      <c r="Q61" s="107"/>
      <c r="R61" s="108">
        <v>48.9</v>
      </c>
      <c r="T61" s="109">
        <f>$B$61</f>
        <v>1979</v>
      </c>
      <c r="U61" s="110">
        <v>31.1</v>
      </c>
      <c r="V61" s="111">
        <v>41.5</v>
      </c>
      <c r="W61" s="112">
        <v>11.833</v>
      </c>
      <c r="Y61" s="100">
        <v>1979</v>
      </c>
      <c r="Z61" s="333">
        <f t="shared" si="3"/>
        <v>32.9</v>
      </c>
      <c r="AA61" s="101">
        <v>42.1</v>
      </c>
      <c r="AB61" s="352">
        <f t="shared" si="4"/>
        <v>7.5163398692810413E-2</v>
      </c>
      <c r="AC61" s="352">
        <f t="shared" si="5"/>
        <v>7.3979591836734748E-2</v>
      </c>
      <c r="AD61" s="351">
        <f t="shared" si="6"/>
        <v>1.1838068560756643E-3</v>
      </c>
      <c r="AE61" s="333">
        <f t="shared" si="7"/>
        <v>44</v>
      </c>
      <c r="AF61" s="102">
        <v>55.5</v>
      </c>
      <c r="AG61" s="352">
        <f t="shared" si="43"/>
        <v>0.10000000000000009</v>
      </c>
      <c r="AH61" s="352">
        <f t="shared" si="8"/>
        <v>9.9009900990099098E-2</v>
      </c>
      <c r="AI61" s="351">
        <f t="shared" si="9"/>
        <v>9.9009900990099098E-4</v>
      </c>
      <c r="AJ61" s="333"/>
      <c r="AK61" s="107"/>
      <c r="AL61" s="352"/>
      <c r="AM61" s="352"/>
      <c r="AN61" s="351"/>
      <c r="AO61" s="333">
        <f t="shared" si="14"/>
        <v>49.4</v>
      </c>
      <c r="AP61" s="102">
        <v>57.1</v>
      </c>
      <c r="AQ61" s="352">
        <f t="shared" si="15"/>
        <v>3.1315240083507279E-2</v>
      </c>
      <c r="AR61" s="359">
        <f t="shared" si="16"/>
        <v>3.2549728752260476E-2</v>
      </c>
      <c r="AS61" s="351">
        <f t="shared" si="17"/>
        <v>-1.2344886687531975E-3</v>
      </c>
      <c r="AT61" s="333">
        <f t="shared" si="18"/>
        <v>50.5</v>
      </c>
      <c r="AU61" s="329">
        <v>57.1</v>
      </c>
      <c r="AV61" s="352">
        <f t="shared" si="19"/>
        <v>3.696098562628336E-2</v>
      </c>
      <c r="AW61" s="352">
        <f t="shared" si="20"/>
        <v>3.6297640653357499E-2</v>
      </c>
      <c r="AX61" s="351">
        <f t="shared" si="21"/>
        <v>6.6334497292586114E-4</v>
      </c>
      <c r="AY61" s="337"/>
      <c r="AZ61" s="114"/>
      <c r="BA61" s="107"/>
      <c r="BB61" s="350"/>
      <c r="BC61" s="336"/>
      <c r="BD61" s="333"/>
      <c r="BE61" s="107"/>
      <c r="BF61" s="107"/>
      <c r="BG61" s="107"/>
      <c r="BH61" s="351"/>
      <c r="BJ61" s="105">
        <f>$B$61</f>
        <v>1979</v>
      </c>
      <c r="BK61" s="106"/>
      <c r="BL61" s="102">
        <v>76.5</v>
      </c>
      <c r="BM61" s="107"/>
      <c r="BN61" s="102">
        <v>80</v>
      </c>
      <c r="BO61" s="102">
        <v>77.2</v>
      </c>
      <c r="BP61" s="107"/>
      <c r="BQ61" s="333">
        <f t="shared" si="30"/>
        <v>48.9</v>
      </c>
      <c r="BR61" s="102">
        <v>55.6</v>
      </c>
      <c r="BS61" s="352">
        <f t="shared" si="44"/>
        <v>4.9356223175965663E-2</v>
      </c>
      <c r="BT61" s="359">
        <f t="shared" si="45"/>
        <v>4.7080979284369162E-2</v>
      </c>
      <c r="BU61" s="351">
        <f t="shared" si="46"/>
        <v>2.2752438915965012E-3</v>
      </c>
      <c r="BW61" s="109">
        <f>$B$61</f>
        <v>1979</v>
      </c>
      <c r="BX61" s="333">
        <f t="shared" si="47"/>
        <v>31.1</v>
      </c>
      <c r="BY61" s="347">
        <v>39.9</v>
      </c>
      <c r="BZ61" s="352">
        <f t="shared" si="34"/>
        <v>7.6124567474048499E-2</v>
      </c>
      <c r="CA61" s="352">
        <f t="shared" si="35"/>
        <v>7.8378378378378244E-2</v>
      </c>
      <c r="CB61" s="351">
        <f t="shared" si="36"/>
        <v>-2.253810904329745E-3</v>
      </c>
      <c r="CC61" s="333">
        <f t="shared" si="48"/>
        <v>41.5</v>
      </c>
      <c r="CD61" s="111">
        <v>52.4</v>
      </c>
      <c r="CE61" s="352">
        <f t="shared" si="37"/>
        <v>0.10372340425531901</v>
      </c>
      <c r="CF61" s="352">
        <f t="shared" si="38"/>
        <v>0.10315789473684212</v>
      </c>
      <c r="CG61" s="351">
        <f t="shared" si="39"/>
        <v>5.6550951847689213E-4</v>
      </c>
      <c r="CH61" s="333">
        <f t="shared" si="49"/>
        <v>11.833</v>
      </c>
      <c r="CI61" s="111">
        <v>11.833</v>
      </c>
      <c r="CJ61" s="352">
        <f t="shared" si="40"/>
        <v>8.7791873506159135E-2</v>
      </c>
      <c r="CK61" s="352">
        <f t="shared" si="41"/>
        <v>8.7791873506159135E-2</v>
      </c>
      <c r="CL61" s="351">
        <f t="shared" si="42"/>
        <v>0</v>
      </c>
    </row>
    <row r="62" spans="2:90" x14ac:dyDescent="0.6">
      <c r="B62" s="100">
        <v>1978</v>
      </c>
      <c r="C62" s="101">
        <v>30.6</v>
      </c>
      <c r="D62" s="102">
        <v>40</v>
      </c>
      <c r="E62" s="107"/>
      <c r="F62" s="102">
        <v>47.9</v>
      </c>
      <c r="G62" s="178">
        <v>48.7</v>
      </c>
      <c r="H62" s="103"/>
      <c r="I62" s="113"/>
      <c r="K62" s="105">
        <f>$B$62</f>
        <v>1978</v>
      </c>
      <c r="L62" s="106"/>
      <c r="M62" s="102">
        <v>75.599999999999994</v>
      </c>
      <c r="N62" s="107"/>
      <c r="O62" s="102">
        <v>74.3</v>
      </c>
      <c r="P62" s="102">
        <v>70.3</v>
      </c>
      <c r="Q62" s="107"/>
      <c r="R62" s="108">
        <v>46.6</v>
      </c>
      <c r="T62" s="109">
        <f>$B$62</f>
        <v>1978</v>
      </c>
      <c r="U62" s="110">
        <v>28.9</v>
      </c>
      <c r="V62" s="111">
        <v>37.6</v>
      </c>
      <c r="W62" s="112">
        <v>10.878</v>
      </c>
      <c r="Y62" s="100">
        <v>1978</v>
      </c>
      <c r="Z62" s="333">
        <f t="shared" si="3"/>
        <v>30.6</v>
      </c>
      <c r="AA62" s="101">
        <v>39.200000000000003</v>
      </c>
      <c r="AB62" s="352">
        <f t="shared" si="4"/>
        <v>4.4368600682593851E-2</v>
      </c>
      <c r="AC62" s="352">
        <f t="shared" si="5"/>
        <v>4.5333333333333448E-2</v>
      </c>
      <c r="AD62" s="351">
        <f t="shared" si="6"/>
        <v>-9.6473265073959702E-4</v>
      </c>
      <c r="AE62" s="333">
        <f t="shared" si="7"/>
        <v>40</v>
      </c>
      <c r="AF62" s="102">
        <v>50.5</v>
      </c>
      <c r="AG62" s="352">
        <f t="shared" si="43"/>
        <v>5.8201058201058364E-2</v>
      </c>
      <c r="AH62" s="352">
        <f t="shared" si="8"/>
        <v>5.6485355648535629E-2</v>
      </c>
      <c r="AI62" s="351">
        <f t="shared" si="9"/>
        <v>1.7157025525227354E-3</v>
      </c>
      <c r="AJ62" s="333"/>
      <c r="AK62" s="107"/>
      <c r="AL62" s="352"/>
      <c r="AM62" s="352"/>
      <c r="AN62" s="351"/>
      <c r="AO62" s="333">
        <f t="shared" si="14"/>
        <v>47.9</v>
      </c>
      <c r="AP62" s="102">
        <v>55.3</v>
      </c>
      <c r="AQ62" s="352">
        <f t="shared" si="15"/>
        <v>-4.5816733067729154E-2</v>
      </c>
      <c r="AR62" s="359">
        <f t="shared" si="16"/>
        <v>-4.6551724137931072E-2</v>
      </c>
      <c r="AS62" s="351">
        <f t="shared" si="17"/>
        <v>7.3499107020191801E-4</v>
      </c>
      <c r="AT62" s="333">
        <f t="shared" si="18"/>
        <v>48.7</v>
      </c>
      <c r="AU62" s="329">
        <v>55.1</v>
      </c>
      <c r="AV62" s="352">
        <f t="shared" si="19"/>
        <v>1.2474012474012586E-2</v>
      </c>
      <c r="AW62" s="352">
        <f t="shared" si="20"/>
        <v>1.1009174311926717E-2</v>
      </c>
      <c r="AX62" s="351">
        <f t="shared" si="21"/>
        <v>1.4648381620858686E-3</v>
      </c>
      <c r="AY62" s="337"/>
      <c r="AZ62" s="114"/>
      <c r="BA62" s="107"/>
      <c r="BB62" s="350"/>
      <c r="BC62" s="336"/>
      <c r="BD62" s="333"/>
      <c r="BE62" s="107"/>
      <c r="BF62" s="107"/>
      <c r="BG62" s="107"/>
      <c r="BH62" s="351"/>
      <c r="BJ62" s="105">
        <f>$B$62</f>
        <v>1978</v>
      </c>
      <c r="BK62" s="106"/>
      <c r="BL62" s="102">
        <v>75.599999999999994</v>
      </c>
      <c r="BM62" s="107"/>
      <c r="BN62" s="102">
        <v>74.3</v>
      </c>
      <c r="BO62" s="102">
        <v>70.3</v>
      </c>
      <c r="BP62" s="107"/>
      <c r="BQ62" s="333">
        <f t="shared" si="30"/>
        <v>46.6</v>
      </c>
      <c r="BR62" s="102">
        <v>53.1</v>
      </c>
      <c r="BS62" s="352">
        <f t="shared" si="44"/>
        <v>8.6580086580085869E-3</v>
      </c>
      <c r="BT62" s="359">
        <f t="shared" si="45"/>
        <v>9.5057034220531467E-3</v>
      </c>
      <c r="BU62" s="351">
        <f t="shared" si="46"/>
        <v>-8.4769476404455979E-4</v>
      </c>
      <c r="BW62" s="109">
        <f>$B$62</f>
        <v>1978</v>
      </c>
      <c r="BX62" s="333">
        <f t="shared" si="47"/>
        <v>28.9</v>
      </c>
      <c r="BY62" s="347">
        <v>37</v>
      </c>
      <c r="BZ62" s="352">
        <f t="shared" si="34"/>
        <v>5.4744525547445244E-2</v>
      </c>
      <c r="CA62" s="352">
        <f t="shared" si="35"/>
        <v>5.4131054131054013E-2</v>
      </c>
      <c r="CB62" s="351">
        <f t="shared" si="36"/>
        <v>6.1347141639123137E-4</v>
      </c>
      <c r="CC62" s="333">
        <f t="shared" si="48"/>
        <v>37.6</v>
      </c>
      <c r="CD62" s="111">
        <v>47.5</v>
      </c>
      <c r="CE62" s="352">
        <f t="shared" si="37"/>
        <v>6.5155807365439244E-2</v>
      </c>
      <c r="CF62" s="352">
        <f t="shared" si="38"/>
        <v>6.7415730337078594E-2</v>
      </c>
      <c r="CG62" s="351">
        <f t="shared" si="39"/>
        <v>-2.2599229716393499E-3</v>
      </c>
      <c r="CH62" s="333">
        <f t="shared" si="49"/>
        <v>10.878</v>
      </c>
      <c r="CI62" s="111">
        <v>10.878</v>
      </c>
      <c r="CJ62" s="352">
        <f t="shared" si="40"/>
        <v>6.1786237188872661E-2</v>
      </c>
      <c r="CK62" s="352">
        <f t="shared" si="41"/>
        <v>6.1786237188872661E-2</v>
      </c>
      <c r="CL62" s="351">
        <f t="shared" si="42"/>
        <v>0</v>
      </c>
    </row>
    <row r="63" spans="2:90" x14ac:dyDescent="0.6">
      <c r="B63" s="100">
        <v>1977</v>
      </c>
      <c r="C63" s="101">
        <v>29.3</v>
      </c>
      <c r="D63" s="102">
        <v>37.799999999999997</v>
      </c>
      <c r="E63" s="107"/>
      <c r="F63" s="102">
        <v>50.2</v>
      </c>
      <c r="G63" s="178">
        <v>48.1</v>
      </c>
      <c r="H63" s="103"/>
      <c r="I63" s="113"/>
      <c r="K63" s="105">
        <f>$B$63</f>
        <v>1977</v>
      </c>
      <c r="L63" s="106"/>
      <c r="M63" s="102">
        <v>73.599999999999994</v>
      </c>
      <c r="N63" s="107"/>
      <c r="O63" s="102">
        <v>75.2</v>
      </c>
      <c r="P63" s="102">
        <v>74.599999999999994</v>
      </c>
      <c r="Q63" s="107"/>
      <c r="R63" s="108">
        <v>46.2</v>
      </c>
      <c r="T63" s="109">
        <f>$B$63</f>
        <v>1977</v>
      </c>
      <c r="U63" s="110">
        <v>27.4</v>
      </c>
      <c r="V63" s="111">
        <v>35.299999999999997</v>
      </c>
      <c r="W63" s="112">
        <v>10.244999999999999</v>
      </c>
      <c r="Y63" s="100">
        <v>1977</v>
      </c>
      <c r="Z63" s="333">
        <f t="shared" si="3"/>
        <v>29.3</v>
      </c>
      <c r="AA63" s="101">
        <v>37.5</v>
      </c>
      <c r="AB63" s="352">
        <f t="shared" si="4"/>
        <v>4.2704626334519435E-2</v>
      </c>
      <c r="AC63" s="352">
        <f t="shared" si="5"/>
        <v>4.1666666666666741E-2</v>
      </c>
      <c r="AD63" s="351">
        <f t="shared" si="6"/>
        <v>1.0379596678526948E-3</v>
      </c>
      <c r="AE63" s="333">
        <f t="shared" si="7"/>
        <v>37.799999999999997</v>
      </c>
      <c r="AF63" s="102">
        <v>47.8</v>
      </c>
      <c r="AG63" s="352">
        <f t="shared" si="43"/>
        <v>3.2786885245901454E-2</v>
      </c>
      <c r="AH63" s="352">
        <f t="shared" si="8"/>
        <v>3.463203463203457E-2</v>
      </c>
      <c r="AI63" s="351">
        <f t="shared" si="9"/>
        <v>-1.8451493861331159E-3</v>
      </c>
      <c r="AJ63" s="333"/>
      <c r="AK63" s="107"/>
      <c r="AL63" s="352"/>
      <c r="AM63" s="352"/>
      <c r="AN63" s="351"/>
      <c r="AO63" s="333">
        <f t="shared" si="14"/>
        <v>50.2</v>
      </c>
      <c r="AP63" s="102">
        <v>58</v>
      </c>
      <c r="AQ63" s="352">
        <f t="shared" si="15"/>
        <v>4.8016701461377931E-2</v>
      </c>
      <c r="AR63" s="359">
        <f t="shared" si="16"/>
        <v>4.8824593128390603E-2</v>
      </c>
      <c r="AS63" s="351">
        <f t="shared" si="17"/>
        <v>-8.0789166701267234E-4</v>
      </c>
      <c r="AT63" s="333">
        <f t="shared" si="18"/>
        <v>48.1</v>
      </c>
      <c r="AU63" s="329">
        <v>54.5</v>
      </c>
      <c r="AV63" s="352">
        <f t="shared" si="19"/>
        <v>2.7777777777777901E-2</v>
      </c>
      <c r="AW63" s="352">
        <f t="shared" si="20"/>
        <v>3.0245746691871522E-2</v>
      </c>
      <c r="AX63" s="351">
        <f t="shared" si="21"/>
        <v>-2.4679689140936212E-3</v>
      </c>
      <c r="AY63" s="337"/>
      <c r="AZ63" s="114"/>
      <c r="BA63" s="107"/>
      <c r="BB63" s="350"/>
      <c r="BC63" s="336"/>
      <c r="BD63" s="333"/>
      <c r="BE63" s="107"/>
      <c r="BF63" s="107"/>
      <c r="BG63" s="107"/>
      <c r="BH63" s="351"/>
      <c r="BJ63" s="105">
        <f>$B$63</f>
        <v>1977</v>
      </c>
      <c r="BK63" s="106"/>
      <c r="BL63" s="102">
        <v>73.599999999999994</v>
      </c>
      <c r="BM63" s="107"/>
      <c r="BN63" s="102">
        <v>75.2</v>
      </c>
      <c r="BO63" s="102">
        <v>74.599999999999994</v>
      </c>
      <c r="BP63" s="107"/>
      <c r="BQ63" s="333">
        <f t="shared" si="30"/>
        <v>46.2</v>
      </c>
      <c r="BR63" s="102">
        <v>52.6</v>
      </c>
      <c r="BS63" s="352">
        <f t="shared" si="44"/>
        <v>2.8953229398663849E-2</v>
      </c>
      <c r="BT63" s="359">
        <f t="shared" si="45"/>
        <v>2.9354207436399271E-2</v>
      </c>
      <c r="BU63" s="351">
        <f t="shared" si="46"/>
        <v>-4.0097803773542218E-4</v>
      </c>
      <c r="BW63" s="109">
        <f>$B$63</f>
        <v>1977</v>
      </c>
      <c r="BX63" s="333">
        <f t="shared" si="47"/>
        <v>27.4</v>
      </c>
      <c r="BY63" s="347">
        <v>35.1</v>
      </c>
      <c r="BZ63" s="352">
        <f t="shared" si="34"/>
        <v>4.1825095057034245E-2</v>
      </c>
      <c r="CA63" s="352">
        <f t="shared" si="35"/>
        <v>4.1543026706231334E-2</v>
      </c>
      <c r="CB63" s="351">
        <f t="shared" si="36"/>
        <v>2.8206835080291093E-4</v>
      </c>
      <c r="CC63" s="333">
        <f t="shared" si="48"/>
        <v>35.299999999999997</v>
      </c>
      <c r="CD63" s="111">
        <v>44.5</v>
      </c>
      <c r="CE63" s="352">
        <f t="shared" si="37"/>
        <v>3.8235294117646923E-2</v>
      </c>
      <c r="CF63" s="352">
        <f t="shared" si="38"/>
        <v>3.7296037296037365E-2</v>
      </c>
      <c r="CG63" s="351">
        <f t="shared" si="39"/>
        <v>9.3925682160955759E-4</v>
      </c>
      <c r="CH63" s="333">
        <f t="shared" si="49"/>
        <v>10.244999999999999</v>
      </c>
      <c r="CI63" s="111">
        <v>10.244999999999999</v>
      </c>
      <c r="CJ63" s="352">
        <f t="shared" si="40"/>
        <v>4.8510899600859414E-2</v>
      </c>
      <c r="CK63" s="352">
        <f t="shared" si="41"/>
        <v>4.8510899600859414E-2</v>
      </c>
      <c r="CL63" s="351">
        <f t="shared" si="42"/>
        <v>0</v>
      </c>
    </row>
    <row r="64" spans="2:90" x14ac:dyDescent="0.6">
      <c r="B64" s="100">
        <v>1976</v>
      </c>
      <c r="C64" s="101">
        <v>28.1</v>
      </c>
      <c r="D64" s="102">
        <v>36.6</v>
      </c>
      <c r="E64" s="107"/>
      <c r="F64" s="102">
        <v>47.9</v>
      </c>
      <c r="G64" s="178">
        <v>46.8</v>
      </c>
      <c r="H64" s="103"/>
      <c r="I64" s="113"/>
      <c r="K64" s="105">
        <f>$B$64</f>
        <v>1976</v>
      </c>
      <c r="L64" s="106"/>
      <c r="M64" s="102">
        <v>75.5</v>
      </c>
      <c r="N64" s="107"/>
      <c r="O64" s="102">
        <v>76.400000000000006</v>
      </c>
      <c r="P64" s="102">
        <v>79.8</v>
      </c>
      <c r="Q64" s="102">
        <v>60.8</v>
      </c>
      <c r="R64" s="108">
        <v>44.9</v>
      </c>
      <c r="T64" s="109">
        <f>$B$64</f>
        <v>1976</v>
      </c>
      <c r="U64" s="110">
        <v>26.3</v>
      </c>
      <c r="V64" s="111">
        <v>34</v>
      </c>
      <c r="W64" s="112">
        <v>9.7710000000000008</v>
      </c>
      <c r="Y64" s="100">
        <v>1976</v>
      </c>
      <c r="Z64" s="333">
        <f t="shared" si="3"/>
        <v>28.1</v>
      </c>
      <c r="AA64" s="101">
        <v>36</v>
      </c>
      <c r="AB64" s="352">
        <f t="shared" si="4"/>
        <v>3.6900369003689981E-2</v>
      </c>
      <c r="AC64" s="352">
        <f t="shared" si="5"/>
        <v>3.7463976945244948E-2</v>
      </c>
      <c r="AD64" s="351">
        <f t="shared" si="6"/>
        <v>-5.6360794155496663E-4</v>
      </c>
      <c r="AE64" s="333">
        <f t="shared" si="7"/>
        <v>36.6</v>
      </c>
      <c r="AF64" s="102">
        <v>46.2</v>
      </c>
      <c r="AG64" s="352">
        <f t="shared" si="43"/>
        <v>2.2346368715083997E-2</v>
      </c>
      <c r="AH64" s="352">
        <f t="shared" si="8"/>
        <v>2.2123893805309658E-2</v>
      </c>
      <c r="AI64" s="351">
        <f t="shared" si="9"/>
        <v>2.2247490977433948E-4</v>
      </c>
      <c r="AJ64" s="333"/>
      <c r="AK64" s="107"/>
      <c r="AL64" s="352"/>
      <c r="AM64" s="352"/>
      <c r="AN64" s="351"/>
      <c r="AO64" s="333">
        <f t="shared" si="14"/>
        <v>47.9</v>
      </c>
      <c r="AP64" s="102">
        <v>55.3</v>
      </c>
      <c r="AQ64" s="352"/>
      <c r="AR64" s="359"/>
      <c r="AS64" s="351"/>
      <c r="AT64" s="333">
        <f t="shared" si="18"/>
        <v>46.8</v>
      </c>
      <c r="AU64" s="329">
        <v>52.9</v>
      </c>
      <c r="AV64" s="352"/>
      <c r="AW64" s="352"/>
      <c r="AX64" s="351"/>
      <c r="AY64" s="337"/>
      <c r="AZ64" s="114"/>
      <c r="BA64" s="107"/>
      <c r="BB64" s="350"/>
      <c r="BC64" s="336"/>
      <c r="BD64" s="333"/>
      <c r="BE64" s="107"/>
      <c r="BF64" s="107"/>
      <c r="BG64" s="107"/>
      <c r="BH64" s="351"/>
      <c r="BJ64" s="105">
        <f>$B$64</f>
        <v>1976</v>
      </c>
      <c r="BK64" s="106"/>
      <c r="BL64" s="102">
        <v>75.5</v>
      </c>
      <c r="BM64" s="107"/>
      <c r="BN64" s="102">
        <v>76.400000000000006</v>
      </c>
      <c r="BO64" s="102">
        <v>79.8</v>
      </c>
      <c r="BP64" s="102">
        <v>60.8</v>
      </c>
      <c r="BQ64" s="333">
        <f t="shared" si="30"/>
        <v>44.9</v>
      </c>
      <c r="BR64" s="102">
        <v>51.1</v>
      </c>
      <c r="BS64" s="352">
        <f t="shared" si="44"/>
        <v>3.6951501154734556E-2</v>
      </c>
      <c r="BT64" s="359">
        <f t="shared" si="45"/>
        <v>3.6511156186612714E-2</v>
      </c>
      <c r="BU64" s="351">
        <f t="shared" si="46"/>
        <v>4.4034496812184187E-4</v>
      </c>
      <c r="BW64" s="109">
        <f>$B$64</f>
        <v>1976</v>
      </c>
      <c r="BX64" s="333">
        <f t="shared" si="47"/>
        <v>26.3</v>
      </c>
      <c r="BY64" s="347">
        <v>33.700000000000003</v>
      </c>
      <c r="BZ64" s="352">
        <f t="shared" si="34"/>
        <v>3.9525691699604737E-2</v>
      </c>
      <c r="CA64" s="352">
        <f t="shared" si="35"/>
        <v>4.0123456790123635E-2</v>
      </c>
      <c r="CB64" s="351">
        <f t="shared" si="36"/>
        <v>-5.9776509051889803E-4</v>
      </c>
      <c r="CC64" s="333">
        <f t="shared" si="48"/>
        <v>34</v>
      </c>
      <c r="CD64" s="111">
        <v>42.9</v>
      </c>
      <c r="CE64" s="352">
        <f t="shared" si="37"/>
        <v>1.7964071856287456E-2</v>
      </c>
      <c r="CF64" s="352">
        <f t="shared" si="38"/>
        <v>1.6587677725118377E-2</v>
      </c>
      <c r="CG64" s="351">
        <f t="shared" si="39"/>
        <v>1.3763941311690786E-3</v>
      </c>
      <c r="CH64" s="333">
        <f t="shared" si="49"/>
        <v>9.7710000000000008</v>
      </c>
      <c r="CI64" s="111">
        <v>9.7710000000000008</v>
      </c>
      <c r="CJ64" s="352">
        <f t="shared" si="40"/>
        <v>3.4406097819182913E-2</v>
      </c>
      <c r="CK64" s="352">
        <f t="shared" si="41"/>
        <v>3.4406097819182913E-2</v>
      </c>
      <c r="CL64" s="351">
        <f t="shared" si="42"/>
        <v>0</v>
      </c>
    </row>
    <row r="65" spans="2:90" x14ac:dyDescent="0.6">
      <c r="B65" s="100">
        <v>1975</v>
      </c>
      <c r="C65" s="101">
        <v>27.1</v>
      </c>
      <c r="D65" s="102">
        <v>35.799999999999997</v>
      </c>
      <c r="E65" s="107"/>
      <c r="F65" s="107"/>
      <c r="G65" s="107"/>
      <c r="H65" s="114"/>
      <c r="I65" s="113"/>
      <c r="K65" s="105">
        <f>$B$65</f>
        <v>1975</v>
      </c>
      <c r="L65" s="106"/>
      <c r="M65" s="102">
        <v>73.5</v>
      </c>
      <c r="N65" s="107"/>
      <c r="O65" s="102">
        <v>74.5</v>
      </c>
      <c r="P65" s="102">
        <v>75.8</v>
      </c>
      <c r="Q65" s="102">
        <v>58.6</v>
      </c>
      <c r="R65" s="108">
        <v>43.3</v>
      </c>
      <c r="T65" s="109">
        <f>$B$65</f>
        <v>1975</v>
      </c>
      <c r="U65" s="110">
        <v>25.3</v>
      </c>
      <c r="V65" s="111">
        <v>33.4</v>
      </c>
      <c r="W65" s="112">
        <v>9.4459999999999997</v>
      </c>
      <c r="Y65" s="100">
        <v>1975</v>
      </c>
      <c r="Z65" s="333">
        <f t="shared" si="3"/>
        <v>27.1</v>
      </c>
      <c r="AA65" s="101">
        <v>34.700000000000003</v>
      </c>
      <c r="AB65" s="352">
        <f t="shared" si="4"/>
        <v>2.6515151515151603E-2</v>
      </c>
      <c r="AC65" s="352">
        <f t="shared" si="5"/>
        <v>2.662721893491149E-2</v>
      </c>
      <c r="AD65" s="351">
        <f t="shared" si="6"/>
        <v>-1.1206741975988699E-4</v>
      </c>
      <c r="AE65" s="333">
        <f t="shared" si="7"/>
        <v>35.799999999999997</v>
      </c>
      <c r="AF65" s="102">
        <v>45.2</v>
      </c>
      <c r="AG65" s="352">
        <f t="shared" si="43"/>
        <v>1.7045454545454364E-2</v>
      </c>
      <c r="AH65" s="352">
        <f t="shared" si="8"/>
        <v>1.8018018018018056E-2</v>
      </c>
      <c r="AI65" s="351">
        <f t="shared" si="9"/>
        <v>-9.7256347256369224E-4</v>
      </c>
      <c r="AJ65" s="333"/>
      <c r="AK65" s="107"/>
      <c r="AL65" s="352"/>
      <c r="AM65" s="352"/>
      <c r="AN65" s="351"/>
      <c r="AO65" s="333"/>
      <c r="AP65" s="107"/>
      <c r="AQ65" s="107"/>
      <c r="AR65" s="107"/>
      <c r="AS65" s="351"/>
      <c r="AT65" s="333"/>
      <c r="AU65" s="114"/>
      <c r="AV65" s="360"/>
      <c r="AW65" s="359"/>
      <c r="AX65" s="351"/>
      <c r="AY65" s="337"/>
      <c r="AZ65" s="114"/>
      <c r="BA65" s="107"/>
      <c r="BB65" s="350"/>
      <c r="BC65" s="336"/>
      <c r="BD65" s="333"/>
      <c r="BE65" s="107"/>
      <c r="BF65" s="107"/>
      <c r="BG65" s="107"/>
      <c r="BH65" s="351"/>
      <c r="BJ65" s="105">
        <f>$B$65</f>
        <v>1975</v>
      </c>
      <c r="BK65" s="106"/>
      <c r="BL65" s="102">
        <v>73.5</v>
      </c>
      <c r="BM65" s="107"/>
      <c r="BN65" s="102">
        <v>74.5</v>
      </c>
      <c r="BO65" s="102">
        <v>75.8</v>
      </c>
      <c r="BP65" s="102">
        <v>58.6</v>
      </c>
      <c r="BQ65" s="333">
        <f t="shared" si="30"/>
        <v>43.3</v>
      </c>
      <c r="BR65" s="102">
        <v>49.3</v>
      </c>
      <c r="BS65" s="352">
        <f t="shared" si="44"/>
        <v>4.5893719806763267E-2</v>
      </c>
      <c r="BT65" s="359">
        <f t="shared" si="45"/>
        <v>4.6709129511677272E-2</v>
      </c>
      <c r="BU65" s="351">
        <f t="shared" si="46"/>
        <v>-8.1540970491400522E-4</v>
      </c>
      <c r="BW65" s="109">
        <f>$B$65</f>
        <v>1975</v>
      </c>
      <c r="BX65" s="333">
        <f t="shared" si="47"/>
        <v>25.3</v>
      </c>
      <c r="BY65" s="347">
        <v>32.4</v>
      </c>
      <c r="BZ65" s="352">
        <f t="shared" si="34"/>
        <v>3.2653061224489743E-2</v>
      </c>
      <c r="CA65" s="352">
        <f t="shared" si="35"/>
        <v>3.1847133757961776E-2</v>
      </c>
      <c r="CB65" s="351">
        <f t="shared" si="36"/>
        <v>8.0592746652796698E-4</v>
      </c>
      <c r="CC65" s="333">
        <f t="shared" si="48"/>
        <v>33.4</v>
      </c>
      <c r="CD65" s="111">
        <v>42.2</v>
      </c>
      <c r="CE65" s="352">
        <f t="shared" si="37"/>
        <v>1.8292682926829285E-2</v>
      </c>
      <c r="CF65" s="352">
        <f t="shared" si="38"/>
        <v>1.9323671497584627E-2</v>
      </c>
      <c r="CG65" s="351">
        <f t="shared" si="39"/>
        <v>-1.0309885707553423E-3</v>
      </c>
      <c r="CH65" s="333">
        <f t="shared" si="49"/>
        <v>9.4459999999999997</v>
      </c>
      <c r="CI65" s="111">
        <v>9.4459999999999997</v>
      </c>
      <c r="CJ65" s="352">
        <f t="shared" si="40"/>
        <v>2.3845653587686755E-2</v>
      </c>
      <c r="CK65" s="352">
        <f t="shared" si="41"/>
        <v>2.3845653587686755E-2</v>
      </c>
      <c r="CL65" s="351">
        <f t="shared" si="42"/>
        <v>0</v>
      </c>
    </row>
    <row r="66" spans="2:90" x14ac:dyDescent="0.6">
      <c r="B66" s="100">
        <v>1974</v>
      </c>
      <c r="C66" s="101">
        <v>26.4</v>
      </c>
      <c r="D66" s="102">
        <v>35.200000000000003</v>
      </c>
      <c r="E66" s="107"/>
      <c r="F66" s="107"/>
      <c r="G66" s="107"/>
      <c r="H66" s="114"/>
      <c r="I66" s="113"/>
      <c r="K66" s="105">
        <f>$B$66</f>
        <v>1974</v>
      </c>
      <c r="L66" s="106"/>
      <c r="M66" s="102">
        <v>76.2</v>
      </c>
      <c r="N66" s="107"/>
      <c r="O66" s="102">
        <v>83.1</v>
      </c>
      <c r="P66" s="102">
        <v>97.3</v>
      </c>
      <c r="Q66" s="102">
        <v>55</v>
      </c>
      <c r="R66" s="108">
        <v>41.4</v>
      </c>
      <c r="T66" s="109">
        <f>$B$66</f>
        <v>1974</v>
      </c>
      <c r="U66" s="110">
        <v>24.5</v>
      </c>
      <c r="V66" s="111">
        <v>32.799999999999997</v>
      </c>
      <c r="W66" s="112">
        <v>9.2260000000000009</v>
      </c>
      <c r="Y66" s="100">
        <v>1974</v>
      </c>
      <c r="Z66" s="333">
        <f t="shared" si="3"/>
        <v>26.4</v>
      </c>
      <c r="AA66" s="101">
        <v>33.799999999999997</v>
      </c>
      <c r="AB66" s="352">
        <f t="shared" si="4"/>
        <v>6.024096385542177E-2</v>
      </c>
      <c r="AC66" s="352">
        <f t="shared" si="5"/>
        <v>5.9561128526645746E-2</v>
      </c>
      <c r="AD66" s="351">
        <f t="shared" si="6"/>
        <v>6.7983532877602393E-4</v>
      </c>
      <c r="AE66" s="333">
        <f t="shared" si="7"/>
        <v>35.200000000000003</v>
      </c>
      <c r="AF66" s="102">
        <v>44.4</v>
      </c>
      <c r="AG66" s="352">
        <f t="shared" si="43"/>
        <v>6.6666666666666652E-2</v>
      </c>
      <c r="AH66" s="352">
        <f t="shared" si="8"/>
        <v>6.7307692307692291E-2</v>
      </c>
      <c r="AI66" s="351">
        <f t="shared" si="9"/>
        <v>-6.4102564102563875E-4</v>
      </c>
      <c r="AJ66" s="333"/>
      <c r="AK66" s="107"/>
      <c r="AL66" s="352"/>
      <c r="AM66" s="352"/>
      <c r="AN66" s="351"/>
      <c r="AO66" s="333"/>
      <c r="AP66" s="107"/>
      <c r="AQ66" s="107"/>
      <c r="AR66" s="107"/>
      <c r="AS66" s="351"/>
      <c r="AT66" s="333"/>
      <c r="AU66" s="114"/>
      <c r="AV66" s="360"/>
      <c r="AW66" s="359"/>
      <c r="AX66" s="351"/>
      <c r="AY66" s="337"/>
      <c r="AZ66" s="114"/>
      <c r="BA66" s="107"/>
      <c r="BB66" s="350"/>
      <c r="BC66" s="336"/>
      <c r="BD66" s="333"/>
      <c r="BE66" s="107"/>
      <c r="BF66" s="107"/>
      <c r="BG66" s="107"/>
      <c r="BH66" s="351"/>
      <c r="BJ66" s="105">
        <f>$B$66</f>
        <v>1974</v>
      </c>
      <c r="BK66" s="106"/>
      <c r="BL66" s="102">
        <v>76.2</v>
      </c>
      <c r="BM66" s="107"/>
      <c r="BN66" s="102">
        <v>83.1</v>
      </c>
      <c r="BO66" s="102">
        <v>97.3</v>
      </c>
      <c r="BP66" s="102">
        <v>55</v>
      </c>
      <c r="BQ66" s="333">
        <f t="shared" si="30"/>
        <v>41.4</v>
      </c>
      <c r="BR66" s="102">
        <v>47.1</v>
      </c>
      <c r="BS66" s="352">
        <f t="shared" si="44"/>
        <v>0.13424657534246576</v>
      </c>
      <c r="BT66" s="359">
        <f t="shared" si="45"/>
        <v>0.13493975903614452</v>
      </c>
      <c r="BU66" s="351">
        <f t="shared" si="46"/>
        <v>-6.931836936787672E-4</v>
      </c>
      <c r="BW66" s="109">
        <f>$B$66</f>
        <v>1974</v>
      </c>
      <c r="BX66" s="333">
        <f t="shared" si="47"/>
        <v>24.5</v>
      </c>
      <c r="BY66" s="347">
        <v>31.4</v>
      </c>
      <c r="BZ66" s="352">
        <f t="shared" si="34"/>
        <v>6.0606060606060552E-2</v>
      </c>
      <c r="CA66" s="352">
        <f t="shared" si="35"/>
        <v>5.7239057239057312E-2</v>
      </c>
      <c r="CB66" s="351">
        <f t="shared" si="36"/>
        <v>3.3670033670032407E-3</v>
      </c>
      <c r="CC66" s="333">
        <f t="shared" si="48"/>
        <v>32.799999999999997</v>
      </c>
      <c r="CD66" s="111">
        <v>41.4</v>
      </c>
      <c r="CE66" s="352">
        <f t="shared" si="37"/>
        <v>6.4935064935064846E-2</v>
      </c>
      <c r="CF66" s="352">
        <f t="shared" si="38"/>
        <v>6.4267352185090054E-2</v>
      </c>
      <c r="CG66" s="351">
        <f t="shared" si="39"/>
        <v>6.6771274997479146E-4</v>
      </c>
      <c r="CH66" s="333">
        <f t="shared" si="49"/>
        <v>9.2260000000000009</v>
      </c>
      <c r="CI66" s="111">
        <v>9.2260000000000009</v>
      </c>
      <c r="CJ66" s="352">
        <f t="shared" si="40"/>
        <v>7.2790697674418814E-2</v>
      </c>
      <c r="CK66" s="352">
        <f t="shared" si="41"/>
        <v>7.2790697674418814E-2</v>
      </c>
      <c r="CL66" s="351">
        <f t="shared" si="42"/>
        <v>0</v>
      </c>
    </row>
    <row r="67" spans="2:90" x14ac:dyDescent="0.6">
      <c r="B67" s="100">
        <v>1973</v>
      </c>
      <c r="C67" s="101">
        <v>24.9</v>
      </c>
      <c r="D67" s="102">
        <v>33</v>
      </c>
      <c r="E67" s="107"/>
      <c r="F67" s="107"/>
      <c r="G67" s="107"/>
      <c r="H67" s="114"/>
      <c r="I67" s="113"/>
      <c r="K67" s="105">
        <f>$B$67</f>
        <v>1973</v>
      </c>
      <c r="L67" s="106"/>
      <c r="M67" s="102">
        <v>67</v>
      </c>
      <c r="N67" s="107"/>
      <c r="O67" s="102">
        <v>78.599999999999994</v>
      </c>
      <c r="P67" s="102">
        <v>90.3</v>
      </c>
      <c r="Q67" s="102">
        <v>51.9</v>
      </c>
      <c r="R67" s="108">
        <v>36.5</v>
      </c>
      <c r="T67" s="109">
        <f>$B$67</f>
        <v>1973</v>
      </c>
      <c r="U67" s="110">
        <v>23.1</v>
      </c>
      <c r="V67" s="111">
        <v>30.8</v>
      </c>
      <c r="W67" s="112">
        <v>8.6</v>
      </c>
      <c r="Y67" s="100">
        <v>1973</v>
      </c>
      <c r="Z67" s="333">
        <f t="shared" si="3"/>
        <v>24.9</v>
      </c>
      <c r="AA67" s="101">
        <v>31.9</v>
      </c>
      <c r="AB67" s="352">
        <f t="shared" si="4"/>
        <v>5.9574468085106247E-2</v>
      </c>
      <c r="AC67" s="352">
        <f t="shared" si="5"/>
        <v>6.3333333333333242E-2</v>
      </c>
      <c r="AD67" s="351">
        <f t="shared" si="6"/>
        <v>-3.7588652482269946E-3</v>
      </c>
      <c r="AE67" s="333">
        <f t="shared" si="7"/>
        <v>33</v>
      </c>
      <c r="AF67" s="102">
        <v>41.6</v>
      </c>
      <c r="AG67" s="352">
        <f t="shared" si="43"/>
        <v>4.1009463722397443E-2</v>
      </c>
      <c r="AH67" s="352">
        <f t="shared" si="8"/>
        <v>4.0000000000000036E-2</v>
      </c>
      <c r="AI67" s="351">
        <f t="shared" si="9"/>
        <v>1.0094637223974079E-3</v>
      </c>
      <c r="AJ67" s="333"/>
      <c r="AK67" s="107"/>
      <c r="AL67" s="352"/>
      <c r="AM67" s="352"/>
      <c r="AN67" s="351"/>
      <c r="AO67" s="333"/>
      <c r="AP67" s="107"/>
      <c r="AQ67" s="107"/>
      <c r="AR67" s="107"/>
      <c r="AS67" s="351"/>
      <c r="AT67" s="333"/>
      <c r="AU67" s="114"/>
      <c r="AV67" s="360"/>
      <c r="AW67" s="359"/>
      <c r="AX67" s="351"/>
      <c r="AY67" s="337"/>
      <c r="AZ67" s="114"/>
      <c r="BA67" s="107"/>
      <c r="BB67" s="350"/>
      <c r="BC67" s="336"/>
      <c r="BD67" s="333"/>
      <c r="BE67" s="107"/>
      <c r="BF67" s="107"/>
      <c r="BG67" s="107"/>
      <c r="BH67" s="351"/>
      <c r="BJ67" s="105">
        <f>$B$67</f>
        <v>1973</v>
      </c>
      <c r="BK67" s="106"/>
      <c r="BL67" s="102">
        <v>67</v>
      </c>
      <c r="BM67" s="107"/>
      <c r="BN67" s="102">
        <v>78.599999999999994</v>
      </c>
      <c r="BO67" s="102">
        <v>90.3</v>
      </c>
      <c r="BP67" s="102">
        <v>51.9</v>
      </c>
      <c r="BQ67" s="333">
        <f t="shared" si="30"/>
        <v>36.5</v>
      </c>
      <c r="BR67" s="102">
        <v>41.5</v>
      </c>
      <c r="BS67" s="352">
        <f t="shared" si="44"/>
        <v>6.4139941690962265E-2</v>
      </c>
      <c r="BT67" s="359">
        <f t="shared" si="45"/>
        <v>6.4102564102564097E-2</v>
      </c>
      <c r="BU67" s="351">
        <f t="shared" si="46"/>
        <v>3.7377588398168626E-5</v>
      </c>
      <c r="BW67" s="109">
        <f>$B$67</f>
        <v>1973</v>
      </c>
      <c r="BX67" s="333">
        <f t="shared" si="47"/>
        <v>23.1</v>
      </c>
      <c r="BY67" s="347">
        <v>29.7</v>
      </c>
      <c r="BZ67" s="352">
        <f t="shared" si="34"/>
        <v>5.9633027522935755E-2</v>
      </c>
      <c r="CA67" s="352">
        <f t="shared" si="35"/>
        <v>6.0714285714285721E-2</v>
      </c>
      <c r="CB67" s="351">
        <f t="shared" si="36"/>
        <v>-1.0812581913499653E-3</v>
      </c>
      <c r="CC67" s="333">
        <f t="shared" si="48"/>
        <v>30.8</v>
      </c>
      <c r="CD67" s="111">
        <v>38.9</v>
      </c>
      <c r="CE67" s="352">
        <f t="shared" si="37"/>
        <v>4.0540540540540571E-2</v>
      </c>
      <c r="CF67" s="352">
        <f t="shared" si="38"/>
        <v>4.0106951871657692E-2</v>
      </c>
      <c r="CG67" s="351">
        <f t="shared" si="39"/>
        <v>4.3358866888287828E-4</v>
      </c>
      <c r="CH67" s="333">
        <f t="shared" si="49"/>
        <v>8.6</v>
      </c>
      <c r="CI67" s="111">
        <v>8.6</v>
      </c>
      <c r="CJ67" s="352">
        <f t="shared" si="40"/>
        <v>7.3389915127308969E-2</v>
      </c>
      <c r="CK67" s="352">
        <f t="shared" si="41"/>
        <v>7.3389915127308969E-2</v>
      </c>
      <c r="CL67" s="351">
        <f t="shared" si="42"/>
        <v>0</v>
      </c>
    </row>
    <row r="68" spans="2:90" x14ac:dyDescent="0.6">
      <c r="B68" s="100">
        <v>1972</v>
      </c>
      <c r="C68" s="101">
        <v>23.5</v>
      </c>
      <c r="D68" s="102">
        <v>31.7</v>
      </c>
      <c r="E68" s="107"/>
      <c r="F68" s="107"/>
      <c r="G68" s="107"/>
      <c r="H68" s="114"/>
      <c r="I68" s="113"/>
      <c r="K68" s="105">
        <f>$B$68</f>
        <v>1972</v>
      </c>
      <c r="L68" s="106"/>
      <c r="M68" s="102">
        <v>61.6</v>
      </c>
      <c r="N68" s="107"/>
      <c r="O68" s="102">
        <v>74</v>
      </c>
      <c r="P68" s="102">
        <v>84.4</v>
      </c>
      <c r="Q68" s="102">
        <v>50.8</v>
      </c>
      <c r="R68" s="108">
        <v>34.299999999999997</v>
      </c>
      <c r="T68" s="109">
        <f>$B$68</f>
        <v>1972</v>
      </c>
      <c r="U68" s="110">
        <v>21.8</v>
      </c>
      <c r="V68" s="111">
        <v>29.6</v>
      </c>
      <c r="W68" s="112">
        <v>8.0120000000000005</v>
      </c>
      <c r="Y68" s="100">
        <v>1972</v>
      </c>
      <c r="Z68" s="333">
        <f t="shared" si="3"/>
        <v>23.5</v>
      </c>
      <c r="AA68" s="101">
        <v>30</v>
      </c>
      <c r="AB68" s="352">
        <f t="shared" si="4"/>
        <v>4.9107142857143016E-2</v>
      </c>
      <c r="AC68" s="352">
        <f t="shared" si="5"/>
        <v>4.8951048951048959E-2</v>
      </c>
      <c r="AD68" s="351">
        <f t="shared" si="6"/>
        <v>1.5609390609405693E-4</v>
      </c>
      <c r="AE68" s="333">
        <f t="shared" si="7"/>
        <v>31.7</v>
      </c>
      <c r="AF68" s="102">
        <v>40</v>
      </c>
      <c r="AG68" s="352">
        <f t="shared" si="43"/>
        <v>3.2573289902280145E-2</v>
      </c>
      <c r="AH68" s="352">
        <f t="shared" si="8"/>
        <v>3.3591731266149782E-2</v>
      </c>
      <c r="AI68" s="351">
        <f t="shared" si="9"/>
        <v>-1.0184413638696377E-3</v>
      </c>
      <c r="AJ68" s="333"/>
      <c r="AK68" s="107"/>
      <c r="AL68" s="352"/>
      <c r="AM68" s="352"/>
      <c r="AN68" s="351"/>
      <c r="AO68" s="333"/>
      <c r="AP68" s="107"/>
      <c r="AQ68" s="107"/>
      <c r="AR68" s="107"/>
      <c r="AS68" s="351"/>
      <c r="AT68" s="333"/>
      <c r="AU68" s="114"/>
      <c r="AV68" s="360"/>
      <c r="AW68" s="359"/>
      <c r="AX68" s="351"/>
      <c r="AY68" s="337"/>
      <c r="AZ68" s="114"/>
      <c r="BA68" s="107"/>
      <c r="BB68" s="350"/>
      <c r="BC68" s="336"/>
      <c r="BD68" s="333"/>
      <c r="BE68" s="107"/>
      <c r="BF68" s="107"/>
      <c r="BG68" s="107"/>
      <c r="BH68" s="351"/>
      <c r="BJ68" s="105">
        <f>$B$68</f>
        <v>1972</v>
      </c>
      <c r="BK68" s="106"/>
      <c r="BL68" s="102">
        <v>61.6</v>
      </c>
      <c r="BM68" s="107"/>
      <c r="BN68" s="102">
        <v>74</v>
      </c>
      <c r="BO68" s="102">
        <v>84.4</v>
      </c>
      <c r="BP68" s="102">
        <v>50.8</v>
      </c>
      <c r="BQ68" s="333">
        <f t="shared" si="30"/>
        <v>34.299999999999997</v>
      </c>
      <c r="BR68" s="102">
        <v>39</v>
      </c>
      <c r="BS68" s="352">
        <f t="shared" si="44"/>
        <v>3.0030030030030019E-2</v>
      </c>
      <c r="BT68" s="359">
        <f t="shared" si="45"/>
        <v>2.9023746701847042E-2</v>
      </c>
      <c r="BU68" s="351">
        <f t="shared" si="46"/>
        <v>1.0062833281829775E-3</v>
      </c>
      <c r="BW68" s="109">
        <f>$B$68</f>
        <v>1972</v>
      </c>
      <c r="BX68" s="333">
        <f t="shared" si="47"/>
        <v>21.8</v>
      </c>
      <c r="BY68" s="347">
        <v>28</v>
      </c>
      <c r="BZ68" s="352">
        <f t="shared" si="34"/>
        <v>4.3062200956937913E-2</v>
      </c>
      <c r="CA68" s="352">
        <f t="shared" si="35"/>
        <v>4.8689138576779145E-2</v>
      </c>
      <c r="CB68" s="351">
        <f t="shared" si="36"/>
        <v>-5.6269376198412324E-3</v>
      </c>
      <c r="CC68" s="333">
        <f t="shared" si="48"/>
        <v>29.6</v>
      </c>
      <c r="CD68" s="111">
        <v>37.4</v>
      </c>
      <c r="CE68" s="352">
        <f t="shared" si="37"/>
        <v>3.4965034965035002E-2</v>
      </c>
      <c r="CF68" s="352">
        <f t="shared" si="38"/>
        <v>3.6011080332409851E-2</v>
      </c>
      <c r="CG68" s="351">
        <f t="shared" si="39"/>
        <v>-1.0460453673748482E-3</v>
      </c>
      <c r="CH68" s="333">
        <f t="shared" si="49"/>
        <v>8.0120000000000005</v>
      </c>
      <c r="CI68" s="111">
        <v>8.0120000000000005</v>
      </c>
      <c r="CJ68" s="352">
        <f t="shared" si="40"/>
        <v>6.7554963357761677E-2</v>
      </c>
      <c r="CK68" s="352">
        <f t="shared" si="41"/>
        <v>6.7554963357761677E-2</v>
      </c>
      <c r="CL68" s="351">
        <f t="shared" si="42"/>
        <v>0</v>
      </c>
    </row>
    <row r="69" spans="2:90" x14ac:dyDescent="0.6">
      <c r="B69" s="100">
        <v>1971</v>
      </c>
      <c r="C69" s="101">
        <v>22.4</v>
      </c>
      <c r="D69" s="178">
        <v>30.7</v>
      </c>
      <c r="E69" s="107"/>
      <c r="F69" s="107"/>
      <c r="G69" s="107"/>
      <c r="H69" s="114"/>
      <c r="I69" s="113"/>
      <c r="K69" s="105">
        <f>$B$69</f>
        <v>1971</v>
      </c>
      <c r="L69" s="106"/>
      <c r="M69" s="102">
        <v>61.6</v>
      </c>
      <c r="N69" s="107"/>
      <c r="O69" s="102">
        <v>75.3</v>
      </c>
      <c r="P69" s="102">
        <v>89.5</v>
      </c>
      <c r="Q69" s="102">
        <v>50.8</v>
      </c>
      <c r="R69" s="108">
        <v>33.299999999999997</v>
      </c>
      <c r="T69" s="109">
        <f>$B$69</f>
        <v>1971</v>
      </c>
      <c r="U69" s="110">
        <v>20.9</v>
      </c>
      <c r="V69" s="111">
        <v>28.6</v>
      </c>
      <c r="W69" s="112">
        <v>7.5049999999999999</v>
      </c>
      <c r="Y69" s="100">
        <v>1971</v>
      </c>
      <c r="Z69" s="333">
        <f t="shared" si="3"/>
        <v>22.4</v>
      </c>
      <c r="AA69" s="101">
        <v>28.6</v>
      </c>
      <c r="AB69" s="352">
        <f t="shared" si="4"/>
        <v>0.10891089108910879</v>
      </c>
      <c r="AC69" s="352">
        <f t="shared" si="5"/>
        <v>0.10852713178294571</v>
      </c>
      <c r="AD69" s="351">
        <f t="shared" si="6"/>
        <v>3.8375930616307841E-4</v>
      </c>
      <c r="AE69" s="333">
        <f t="shared" si="7"/>
        <v>30.7</v>
      </c>
      <c r="AF69" s="178">
        <v>38.700000000000003</v>
      </c>
      <c r="AG69" s="352">
        <f t="shared" si="43"/>
        <v>8.4805653710247286E-2</v>
      </c>
      <c r="AH69" s="352">
        <f t="shared" si="8"/>
        <v>8.1005586592179046E-2</v>
      </c>
      <c r="AI69" s="351">
        <f t="shared" si="9"/>
        <v>3.8000671180682399E-3</v>
      </c>
      <c r="AJ69" s="333"/>
      <c r="AK69" s="107"/>
      <c r="AL69" s="352"/>
      <c r="AM69" s="352"/>
      <c r="AN69" s="351"/>
      <c r="AO69" s="333"/>
      <c r="AP69" s="107"/>
      <c r="AQ69" s="107"/>
      <c r="AR69" s="107"/>
      <c r="AS69" s="351"/>
      <c r="AT69" s="333"/>
      <c r="AU69" s="114"/>
      <c r="AV69" s="360"/>
      <c r="AW69" s="359"/>
      <c r="AX69" s="351"/>
      <c r="AY69" s="337"/>
      <c r="AZ69" s="114"/>
      <c r="BA69" s="107"/>
      <c r="BB69" s="350"/>
      <c r="BC69" s="336"/>
      <c r="BD69" s="333"/>
      <c r="BE69" s="107"/>
      <c r="BF69" s="107"/>
      <c r="BG69" s="107"/>
      <c r="BH69" s="351"/>
      <c r="BJ69" s="105">
        <f>$B$69</f>
        <v>1971</v>
      </c>
      <c r="BK69" s="106"/>
      <c r="BL69" s="102">
        <v>61.6</v>
      </c>
      <c r="BM69" s="107"/>
      <c r="BN69" s="102">
        <v>75.3</v>
      </c>
      <c r="BO69" s="102">
        <v>89.5</v>
      </c>
      <c r="BP69" s="102">
        <v>50.8</v>
      </c>
      <c r="BQ69" s="333">
        <f t="shared" si="30"/>
        <v>33.299999999999997</v>
      </c>
      <c r="BR69" s="102">
        <v>37.9</v>
      </c>
      <c r="BS69" s="352">
        <f t="shared" si="44"/>
        <v>4.0624999999999911E-2</v>
      </c>
      <c r="BT69" s="359">
        <f t="shared" si="45"/>
        <v>4.1208791208791284E-2</v>
      </c>
      <c r="BU69" s="351">
        <f t="shared" si="46"/>
        <v>-5.8379120879137325E-4</v>
      </c>
      <c r="BW69" s="109">
        <f>$B$69</f>
        <v>1971</v>
      </c>
      <c r="BX69" s="333">
        <f t="shared" si="47"/>
        <v>20.9</v>
      </c>
      <c r="BY69" s="347">
        <v>26.7</v>
      </c>
      <c r="BZ69" s="352">
        <f t="shared" si="34"/>
        <v>0.11170212765957444</v>
      </c>
      <c r="CA69" s="352">
        <f t="shared" si="35"/>
        <v>0.10788381742738573</v>
      </c>
      <c r="CB69" s="351">
        <f t="shared" si="36"/>
        <v>3.8183102321887041E-3</v>
      </c>
      <c r="CC69" s="333">
        <f t="shared" si="48"/>
        <v>28.6</v>
      </c>
      <c r="CD69" s="111">
        <v>36.1</v>
      </c>
      <c r="CE69" s="352">
        <f t="shared" si="37"/>
        <v>8.3333333333333481E-2</v>
      </c>
      <c r="CF69" s="352">
        <f t="shared" si="38"/>
        <v>8.4084084084084187E-2</v>
      </c>
      <c r="CG69" s="351">
        <f t="shared" si="39"/>
        <v>-7.5075075075070608E-4</v>
      </c>
      <c r="CH69" s="333">
        <f t="shared" si="49"/>
        <v>7.5049999999999999</v>
      </c>
      <c r="CI69" s="111">
        <v>7.5049999999999999</v>
      </c>
      <c r="CJ69" s="352">
        <f t="shared" si="40"/>
        <v>0.1031897692194621</v>
      </c>
      <c r="CK69" s="352">
        <f t="shared" si="41"/>
        <v>0.1031897692194621</v>
      </c>
      <c r="CL69" s="351">
        <f t="shared" si="42"/>
        <v>0</v>
      </c>
    </row>
    <row r="70" spans="2:90" x14ac:dyDescent="0.6">
      <c r="B70" s="100">
        <v>1970</v>
      </c>
      <c r="C70" s="101">
        <v>20.2</v>
      </c>
      <c r="D70" s="178">
        <v>28.3</v>
      </c>
      <c r="E70" s="107"/>
      <c r="F70" s="107"/>
      <c r="G70" s="107"/>
      <c r="H70" s="114"/>
      <c r="I70" s="113"/>
      <c r="K70" s="105">
        <f>$B$70</f>
        <v>1970</v>
      </c>
      <c r="L70" s="106"/>
      <c r="M70" s="102">
        <v>60.6</v>
      </c>
      <c r="N70" s="107"/>
      <c r="O70" s="102">
        <v>83.8</v>
      </c>
      <c r="P70" s="102">
        <v>105.3</v>
      </c>
      <c r="Q70" s="102">
        <v>47.6</v>
      </c>
      <c r="R70" s="108">
        <v>32</v>
      </c>
      <c r="T70" s="109">
        <f>$B$70</f>
        <v>1970</v>
      </c>
      <c r="U70" s="110">
        <v>18.8</v>
      </c>
      <c r="V70" s="111">
        <v>26.4</v>
      </c>
      <c r="W70" s="112">
        <v>6.8029999999999999</v>
      </c>
      <c r="Y70" s="100">
        <v>1970</v>
      </c>
      <c r="Z70" s="333">
        <f t="shared" si="3"/>
        <v>20.2</v>
      </c>
      <c r="AA70" s="101">
        <v>25.8</v>
      </c>
      <c r="AB70" s="352">
        <f t="shared" si="4"/>
        <v>0.18128654970760216</v>
      </c>
      <c r="AC70" s="352">
        <f t="shared" si="5"/>
        <v>0.1834862385321101</v>
      </c>
      <c r="AD70" s="351">
        <f t="shared" si="6"/>
        <v>-2.1996888245079393E-3</v>
      </c>
      <c r="AE70" s="333">
        <f t="shared" si="7"/>
        <v>28.3</v>
      </c>
      <c r="AF70" s="178">
        <v>35.799999999999997</v>
      </c>
      <c r="AG70" s="352">
        <f t="shared" si="43"/>
        <v>0.1646090534979423</v>
      </c>
      <c r="AH70" s="352">
        <f t="shared" si="8"/>
        <v>0.16993464052287566</v>
      </c>
      <c r="AI70" s="351">
        <f t="shared" si="9"/>
        <v>-5.3255870249333537E-3</v>
      </c>
      <c r="AJ70" s="333"/>
      <c r="AK70" s="107"/>
      <c r="AL70" s="352"/>
      <c r="AM70" s="352"/>
      <c r="AN70" s="351"/>
      <c r="AO70" s="333"/>
      <c r="AP70" s="107"/>
      <c r="AQ70" s="107"/>
      <c r="AR70" s="107"/>
      <c r="AS70" s="351"/>
      <c r="AT70" s="333"/>
      <c r="AU70" s="114"/>
      <c r="AV70" s="360"/>
      <c r="AW70" s="359"/>
      <c r="AX70" s="351"/>
      <c r="AY70" s="337"/>
      <c r="AZ70" s="114"/>
      <c r="BA70" s="107"/>
      <c r="BB70" s="350"/>
      <c r="BC70" s="336"/>
      <c r="BD70" s="333"/>
      <c r="BE70" s="107"/>
      <c r="BF70" s="107"/>
      <c r="BG70" s="107"/>
      <c r="BH70" s="351"/>
      <c r="BJ70" s="105">
        <f>$B$70</f>
        <v>1970</v>
      </c>
      <c r="BK70" s="106"/>
      <c r="BL70" s="102">
        <v>60.6</v>
      </c>
      <c r="BM70" s="107"/>
      <c r="BN70" s="102">
        <v>83.8</v>
      </c>
      <c r="BO70" s="102">
        <v>105.3</v>
      </c>
      <c r="BP70" s="102">
        <v>47.6</v>
      </c>
      <c r="BQ70" s="333">
        <f t="shared" si="30"/>
        <v>32</v>
      </c>
      <c r="BR70" s="102">
        <v>36.4</v>
      </c>
      <c r="BS70" s="352">
        <f t="shared" si="44"/>
        <v>4.9180327868852514E-2</v>
      </c>
      <c r="BT70" s="359">
        <f t="shared" si="45"/>
        <v>4.8991354466858761E-2</v>
      </c>
      <c r="BU70" s="351">
        <f t="shared" si="46"/>
        <v>1.8897340199375279E-4</v>
      </c>
      <c r="BW70" s="109">
        <f>$B$70</f>
        <v>1970</v>
      </c>
      <c r="BX70" s="333">
        <f t="shared" si="47"/>
        <v>18.8</v>
      </c>
      <c r="BY70" s="347">
        <v>24.1</v>
      </c>
      <c r="BZ70" s="352">
        <f t="shared" si="34"/>
        <v>0.1823899371069182</v>
      </c>
      <c r="CA70" s="352">
        <f t="shared" si="35"/>
        <v>0.18719211822660098</v>
      </c>
      <c r="CB70" s="351">
        <f t="shared" si="36"/>
        <v>-4.8021811196827802E-3</v>
      </c>
      <c r="CC70" s="333">
        <f t="shared" si="48"/>
        <v>26.4</v>
      </c>
      <c r="CD70" s="111">
        <v>33.299999999999997</v>
      </c>
      <c r="CE70" s="352">
        <f t="shared" si="37"/>
        <v>0.1681415929203538</v>
      </c>
      <c r="CF70" s="352">
        <f t="shared" si="38"/>
        <v>0.16433566433566416</v>
      </c>
      <c r="CG70" s="351">
        <f t="shared" si="39"/>
        <v>3.805928584689644E-3</v>
      </c>
      <c r="CH70" s="333">
        <f t="shared" si="49"/>
        <v>6.8029999999999999</v>
      </c>
      <c r="CI70" s="111">
        <v>6.8029999999999999</v>
      </c>
      <c r="CJ70" s="352">
        <f t="shared" si="40"/>
        <v>0.16489726027397267</v>
      </c>
      <c r="CK70" s="352">
        <f t="shared" si="41"/>
        <v>0.16489726027397267</v>
      </c>
      <c r="CL70" s="351">
        <f t="shared" si="42"/>
        <v>0</v>
      </c>
    </row>
    <row r="71" spans="2:90" x14ac:dyDescent="0.6">
      <c r="B71" s="100">
        <v>1969</v>
      </c>
      <c r="C71" s="101">
        <v>17.100000000000001</v>
      </c>
      <c r="D71" s="178">
        <v>24.3</v>
      </c>
      <c r="E71" s="107"/>
      <c r="F71" s="107"/>
      <c r="G71" s="107"/>
      <c r="H71" s="114"/>
      <c r="I71" s="113"/>
      <c r="K71" s="105">
        <f>$B$71</f>
        <v>1969</v>
      </c>
      <c r="L71" s="106"/>
      <c r="M71" s="102">
        <v>56.7</v>
      </c>
      <c r="N71" s="107"/>
      <c r="O71" s="102">
        <v>82.1</v>
      </c>
      <c r="P71" s="102">
        <v>101.6</v>
      </c>
      <c r="Q71" s="102">
        <v>40.799999999999997</v>
      </c>
      <c r="R71" s="108">
        <v>30.5</v>
      </c>
      <c r="T71" s="109">
        <f>$B$71</f>
        <v>1969</v>
      </c>
      <c r="U71" s="110">
        <v>15.9</v>
      </c>
      <c r="V71" s="111">
        <v>22.6</v>
      </c>
      <c r="W71" s="112">
        <v>5.84</v>
      </c>
      <c r="Y71" s="100">
        <v>1969</v>
      </c>
      <c r="Z71" s="333">
        <f t="shared" si="3"/>
        <v>17.100000000000001</v>
      </c>
      <c r="AA71" s="101">
        <v>21.8</v>
      </c>
      <c r="AB71" s="352">
        <f t="shared" si="4"/>
        <v>8.2278481012658222E-2</v>
      </c>
      <c r="AC71" s="352">
        <f t="shared" si="5"/>
        <v>7.3891625615763568E-2</v>
      </c>
      <c r="AD71" s="351">
        <f t="shared" si="6"/>
        <v>8.3868553968946546E-3</v>
      </c>
      <c r="AE71" s="333">
        <f t="shared" si="7"/>
        <v>24.3</v>
      </c>
      <c r="AF71" s="178">
        <v>30.6</v>
      </c>
      <c r="AG71" s="352">
        <f t="shared" si="43"/>
        <v>4.7413793103448398E-2</v>
      </c>
      <c r="AH71" s="352">
        <f t="shared" si="8"/>
        <v>4.4368600682593851E-2</v>
      </c>
      <c r="AI71" s="351">
        <f t="shared" si="9"/>
        <v>3.0451924208545478E-3</v>
      </c>
      <c r="AJ71" s="333"/>
      <c r="AK71" s="107"/>
      <c r="AL71" s="352"/>
      <c r="AM71" s="352"/>
      <c r="AN71" s="351"/>
      <c r="AO71" s="333"/>
      <c r="AP71" s="107"/>
      <c r="AQ71" s="107"/>
      <c r="AR71" s="107"/>
      <c r="AS71" s="351"/>
      <c r="AT71" s="333"/>
      <c r="AU71" s="114"/>
      <c r="AV71" s="360"/>
      <c r="AW71" s="359"/>
      <c r="AX71" s="351"/>
      <c r="AY71" s="337"/>
      <c r="AZ71" s="114"/>
      <c r="BA71" s="107"/>
      <c r="BB71" s="350"/>
      <c r="BC71" s="336"/>
      <c r="BD71" s="333"/>
      <c r="BE71" s="107"/>
      <c r="BF71" s="107"/>
      <c r="BG71" s="107"/>
      <c r="BH71" s="351"/>
      <c r="BJ71" s="105">
        <f>$B$71</f>
        <v>1969</v>
      </c>
      <c r="BK71" s="106"/>
      <c r="BL71" s="102">
        <v>56.7</v>
      </c>
      <c r="BM71" s="107"/>
      <c r="BN71" s="102">
        <v>82.1</v>
      </c>
      <c r="BO71" s="102">
        <v>101.6</v>
      </c>
      <c r="BP71" s="102">
        <v>40.799999999999997</v>
      </c>
      <c r="BQ71" s="333">
        <f t="shared" si="30"/>
        <v>30.5</v>
      </c>
      <c r="BR71" s="102">
        <v>34.700000000000003</v>
      </c>
      <c r="BS71" s="352">
        <f t="shared" si="44"/>
        <v>1.6666666666666607E-2</v>
      </c>
      <c r="BT71" s="359">
        <f t="shared" si="45"/>
        <v>1.7595307917888547E-2</v>
      </c>
      <c r="BU71" s="351">
        <f t="shared" si="46"/>
        <v>-9.2864125122193997E-4</v>
      </c>
      <c r="BW71" s="109">
        <f>$B$71</f>
        <v>1969</v>
      </c>
      <c r="BX71" s="333">
        <f t="shared" si="47"/>
        <v>15.9</v>
      </c>
      <c r="BY71" s="347">
        <v>20.3</v>
      </c>
      <c r="BZ71" s="352">
        <f t="shared" si="34"/>
        <v>8.9041095890411093E-2</v>
      </c>
      <c r="CA71" s="352">
        <f t="shared" si="35"/>
        <v>8.5561497326203328E-2</v>
      </c>
      <c r="CB71" s="351">
        <f t="shared" si="36"/>
        <v>3.4795985642077643E-3</v>
      </c>
      <c r="CC71" s="333">
        <f t="shared" si="48"/>
        <v>22.6</v>
      </c>
      <c r="CD71" s="111">
        <v>28.6</v>
      </c>
      <c r="CE71" s="352">
        <f t="shared" si="37"/>
        <v>4.629629629629628E-2</v>
      </c>
      <c r="CF71" s="352">
        <f t="shared" si="38"/>
        <v>5.1470588235294157E-2</v>
      </c>
      <c r="CG71" s="351">
        <f t="shared" si="39"/>
        <v>-5.174291938997877E-3</v>
      </c>
      <c r="CH71" s="333">
        <f t="shared" si="49"/>
        <v>5.84</v>
      </c>
      <c r="CI71" s="111">
        <v>5.84</v>
      </c>
      <c r="CJ71" s="352">
        <f t="shared" si="40"/>
        <v>5.7204923968138921E-2</v>
      </c>
      <c r="CK71" s="352">
        <f t="shared" si="41"/>
        <v>5.7204923968138921E-2</v>
      </c>
      <c r="CL71" s="351">
        <f t="shared" si="42"/>
        <v>0</v>
      </c>
    </row>
    <row r="72" spans="2:90" x14ac:dyDescent="0.6">
      <c r="B72" s="100">
        <v>1968</v>
      </c>
      <c r="C72" s="101">
        <v>15.8</v>
      </c>
      <c r="D72" s="178">
        <v>23.2</v>
      </c>
      <c r="E72" s="107"/>
      <c r="F72" s="107"/>
      <c r="G72" s="107"/>
      <c r="H72" s="114"/>
      <c r="I72" s="113"/>
      <c r="K72" s="105">
        <f>$B$72</f>
        <v>1968</v>
      </c>
      <c r="L72" s="106"/>
      <c r="M72" s="102">
        <v>55</v>
      </c>
      <c r="N72" s="102">
        <v>56.9</v>
      </c>
      <c r="O72" s="102">
        <v>78.5</v>
      </c>
      <c r="P72" s="102">
        <v>93.9</v>
      </c>
      <c r="Q72" s="102">
        <v>36.1</v>
      </c>
      <c r="R72" s="108">
        <v>30</v>
      </c>
      <c r="T72" s="109">
        <f>$B$72</f>
        <v>1968</v>
      </c>
      <c r="U72" s="110">
        <v>14.6</v>
      </c>
      <c r="V72" s="111">
        <v>21.6</v>
      </c>
      <c r="W72" s="112">
        <v>5.524</v>
      </c>
      <c r="Y72" s="100">
        <v>1968</v>
      </c>
      <c r="Z72" s="333">
        <f t="shared" si="3"/>
        <v>15.8</v>
      </c>
      <c r="AA72" s="101">
        <v>20.3</v>
      </c>
      <c r="AB72" s="352"/>
      <c r="AC72" s="352"/>
      <c r="AD72" s="351"/>
      <c r="AE72" s="333">
        <f t="shared" si="7"/>
        <v>23.2</v>
      </c>
      <c r="AF72" s="178">
        <v>29.3</v>
      </c>
      <c r="AG72" s="352"/>
      <c r="AH72" s="352"/>
      <c r="AI72" s="351"/>
      <c r="AJ72" s="333"/>
      <c r="AK72" s="107"/>
      <c r="AL72" s="352"/>
      <c r="AM72" s="352"/>
      <c r="AN72" s="351"/>
      <c r="AO72" s="333"/>
      <c r="AP72" s="107"/>
      <c r="AQ72" s="107"/>
      <c r="AR72" s="107"/>
      <c r="AS72" s="351"/>
      <c r="AT72" s="333"/>
      <c r="AU72" s="114"/>
      <c r="AV72" s="360"/>
      <c r="AW72" s="359"/>
      <c r="AX72" s="351"/>
      <c r="AY72" s="337"/>
      <c r="AZ72" s="114"/>
      <c r="BA72" s="107"/>
      <c r="BB72" s="350"/>
      <c r="BC72" s="336"/>
      <c r="BD72" s="333"/>
      <c r="BE72" s="107"/>
      <c r="BF72" s="107"/>
      <c r="BG72" s="107"/>
      <c r="BH72" s="351"/>
      <c r="BJ72" s="105">
        <f>$B$72</f>
        <v>1968</v>
      </c>
      <c r="BK72" s="106"/>
      <c r="BL72" s="102">
        <v>55</v>
      </c>
      <c r="BM72" s="102">
        <v>56.9</v>
      </c>
      <c r="BN72" s="102">
        <v>78.5</v>
      </c>
      <c r="BO72" s="102">
        <v>93.9</v>
      </c>
      <c r="BP72" s="102">
        <v>36.1</v>
      </c>
      <c r="BQ72" s="333">
        <f t="shared" si="30"/>
        <v>30</v>
      </c>
      <c r="BR72" s="102">
        <v>34.1</v>
      </c>
      <c r="BS72" s="352">
        <f t="shared" si="44"/>
        <v>0</v>
      </c>
      <c r="BT72" s="359">
        <f t="shared" si="45"/>
        <v>-2.9239766081872176E-3</v>
      </c>
      <c r="BU72" s="351">
        <f t="shared" si="46"/>
        <v>2.9239766081872176E-3</v>
      </c>
      <c r="BW72" s="109">
        <f>$B$72</f>
        <v>1968</v>
      </c>
      <c r="BX72" s="333">
        <f t="shared" si="47"/>
        <v>14.6</v>
      </c>
      <c r="BY72" s="347">
        <v>18.7</v>
      </c>
      <c r="BZ72" s="352">
        <f t="shared" si="34"/>
        <v>5.0359712230215736E-2</v>
      </c>
      <c r="CA72" s="352">
        <f t="shared" si="35"/>
        <v>5.0561797752809001E-2</v>
      </c>
      <c r="CB72" s="351">
        <f t="shared" si="36"/>
        <v>-2.0208552259326495E-4</v>
      </c>
      <c r="CC72" s="333">
        <f t="shared" si="48"/>
        <v>21.6</v>
      </c>
      <c r="CD72" s="111">
        <v>27.2</v>
      </c>
      <c r="CE72" s="352">
        <f t="shared" si="37"/>
        <v>5.8823529411764941E-2</v>
      </c>
      <c r="CF72" s="352">
        <f t="shared" si="38"/>
        <v>5.4263565891472743E-2</v>
      </c>
      <c r="CG72" s="351">
        <f t="shared" si="39"/>
        <v>4.5599635202921984E-3</v>
      </c>
      <c r="CH72" s="333">
        <f t="shared" si="49"/>
        <v>5.524</v>
      </c>
      <c r="CI72" s="111">
        <v>5.524</v>
      </c>
      <c r="CJ72" s="352">
        <f t="shared" si="40"/>
        <v>4.2460841668239269E-2</v>
      </c>
      <c r="CK72" s="352">
        <f t="shared" si="41"/>
        <v>4.2460841668239269E-2</v>
      </c>
      <c r="CL72" s="351">
        <f t="shared" si="42"/>
        <v>0</v>
      </c>
    </row>
    <row r="73" spans="2:90" x14ac:dyDescent="0.6">
      <c r="B73" s="100">
        <v>1967</v>
      </c>
      <c r="C73" s="106"/>
      <c r="D73" s="107"/>
      <c r="E73" s="107"/>
      <c r="F73" s="107"/>
      <c r="G73" s="107"/>
      <c r="H73" s="114"/>
      <c r="I73" s="113"/>
      <c r="K73" s="105">
        <f>$B$73</f>
        <v>1967</v>
      </c>
      <c r="L73" s="106"/>
      <c r="M73" s="107"/>
      <c r="N73" s="102">
        <v>57.8</v>
      </c>
      <c r="O73" s="102">
        <v>80.599999999999994</v>
      </c>
      <c r="P73" s="102">
        <v>101.4</v>
      </c>
      <c r="Q73" s="102">
        <v>36.200000000000003</v>
      </c>
      <c r="R73" s="108">
        <v>30</v>
      </c>
      <c r="T73" s="109">
        <f>$B$73</f>
        <v>1967</v>
      </c>
      <c r="U73" s="110">
        <v>13.9</v>
      </c>
      <c r="V73" s="111">
        <v>20.399999999999999</v>
      </c>
      <c r="W73" s="112">
        <v>5.2990000000000004</v>
      </c>
      <c r="Y73" s="100">
        <v>1967</v>
      </c>
      <c r="Z73" s="333"/>
      <c r="AA73" s="106"/>
      <c r="AB73" s="106"/>
      <c r="AC73" s="107"/>
      <c r="AD73" s="334"/>
      <c r="AE73" s="333"/>
      <c r="AF73" s="107"/>
      <c r="AG73" s="107"/>
      <c r="AH73" s="107"/>
      <c r="AI73" s="334"/>
      <c r="AJ73" s="333"/>
      <c r="AK73" s="107"/>
      <c r="AL73" s="107"/>
      <c r="AM73" s="107"/>
      <c r="AN73" s="334"/>
      <c r="AO73" s="333"/>
      <c r="AP73" s="107"/>
      <c r="AQ73" s="107"/>
      <c r="AR73" s="107"/>
      <c r="AS73" s="334"/>
      <c r="AT73" s="333"/>
      <c r="AU73" s="114"/>
      <c r="AV73" s="360"/>
      <c r="AW73" s="359"/>
      <c r="AX73" s="334"/>
      <c r="AY73" s="337"/>
      <c r="AZ73" s="114"/>
      <c r="BA73" s="114"/>
      <c r="BB73" s="114"/>
      <c r="BC73" s="336"/>
      <c r="BD73" s="333"/>
      <c r="BE73" s="107"/>
      <c r="BF73" s="107"/>
      <c r="BG73" s="107"/>
      <c r="BH73" s="334"/>
      <c r="BJ73" s="105">
        <f>$B$73</f>
        <v>1967</v>
      </c>
      <c r="BK73" s="106"/>
      <c r="BL73" s="107"/>
      <c r="BM73" s="102">
        <v>57.8</v>
      </c>
      <c r="BN73" s="102">
        <v>80.599999999999994</v>
      </c>
      <c r="BO73" s="102">
        <v>101.4</v>
      </c>
      <c r="BP73" s="102">
        <v>36.200000000000003</v>
      </c>
      <c r="BQ73" s="333">
        <f t="shared" si="30"/>
        <v>30</v>
      </c>
      <c r="BR73" s="102">
        <v>34.200000000000003</v>
      </c>
      <c r="BS73" s="352">
        <f t="shared" si="44"/>
        <v>-1.3157894736842035E-2</v>
      </c>
      <c r="BT73" s="359">
        <f t="shared" si="45"/>
        <v>-1.1560693641618491E-2</v>
      </c>
      <c r="BU73" s="351">
        <f t="shared" si="46"/>
        <v>-1.5972010952235438E-3</v>
      </c>
      <c r="BW73" s="109">
        <f>$B$73</f>
        <v>1967</v>
      </c>
      <c r="BX73" s="333">
        <f t="shared" si="47"/>
        <v>13.9</v>
      </c>
      <c r="BY73" s="347">
        <v>17.8</v>
      </c>
      <c r="BZ73" s="352">
        <f t="shared" si="34"/>
        <v>-4.7945205479452024E-2</v>
      </c>
      <c r="CA73" s="352">
        <f t="shared" si="35"/>
        <v>-4.8128342245989275E-2</v>
      </c>
      <c r="CB73" s="351">
        <f t="shared" si="36"/>
        <v>1.8313676653725075E-4</v>
      </c>
      <c r="CC73" s="333">
        <f t="shared" si="48"/>
        <v>20.399999999999999</v>
      </c>
      <c r="CD73" s="111">
        <v>25.8</v>
      </c>
      <c r="CE73" s="352">
        <f t="shared" si="37"/>
        <v>-4.2253521126760618E-2</v>
      </c>
      <c r="CF73" s="352">
        <f t="shared" si="38"/>
        <v>-4.0892193308550095E-2</v>
      </c>
      <c r="CG73" s="351">
        <f t="shared" si="39"/>
        <v>-1.3613278182105226E-3</v>
      </c>
      <c r="CH73" s="333">
        <f t="shared" si="49"/>
        <v>5.2990000000000004</v>
      </c>
      <c r="CI73" s="111">
        <v>5.2990000000000004</v>
      </c>
      <c r="CJ73" s="352">
        <f t="shared" si="40"/>
        <v>-2.1421975992613085E-2</v>
      </c>
      <c r="CK73" s="352">
        <f t="shared" si="41"/>
        <v>-2.1421975992613085E-2</v>
      </c>
      <c r="CL73" s="351">
        <f t="shared" si="42"/>
        <v>0</v>
      </c>
    </row>
    <row r="74" spans="2:90" x14ac:dyDescent="0.6">
      <c r="B74" s="100">
        <v>1966</v>
      </c>
      <c r="C74" s="106"/>
      <c r="D74" s="107"/>
      <c r="E74" s="107"/>
      <c r="F74" s="107"/>
      <c r="G74" s="107"/>
      <c r="H74" s="114"/>
      <c r="I74" s="113"/>
      <c r="K74" s="105">
        <f>$B$74</f>
        <v>1966</v>
      </c>
      <c r="L74" s="106"/>
      <c r="M74" s="107"/>
      <c r="N74" s="102">
        <v>61.7</v>
      </c>
      <c r="O74" s="102">
        <v>90.8</v>
      </c>
      <c r="P74" s="102">
        <v>115.2</v>
      </c>
      <c r="Q74" s="102">
        <v>40.5</v>
      </c>
      <c r="R74" s="108">
        <v>30.4</v>
      </c>
      <c r="T74" s="109">
        <f>$B$74</f>
        <v>1966</v>
      </c>
      <c r="U74" s="110">
        <v>14.6</v>
      </c>
      <c r="V74" s="111">
        <v>21.3</v>
      </c>
      <c r="W74" s="112">
        <v>5.415</v>
      </c>
      <c r="Y74" s="100">
        <v>1966</v>
      </c>
      <c r="Z74" s="333"/>
      <c r="AA74" s="106"/>
      <c r="AB74" s="106"/>
      <c r="AC74" s="107"/>
      <c r="AD74" s="334"/>
      <c r="AE74" s="333"/>
      <c r="AF74" s="107"/>
      <c r="AG74" s="107"/>
      <c r="AH74" s="107"/>
      <c r="AI74" s="334"/>
      <c r="AJ74" s="333"/>
      <c r="AK74" s="107"/>
      <c r="AL74" s="107"/>
      <c r="AM74" s="114"/>
      <c r="AN74" s="336"/>
      <c r="AO74" s="333"/>
      <c r="AP74" s="107"/>
      <c r="AQ74" s="107"/>
      <c r="AR74" s="107"/>
      <c r="AS74" s="334"/>
      <c r="AT74" s="333"/>
      <c r="AU74" s="114"/>
      <c r="AV74" s="360"/>
      <c r="AW74" s="359"/>
      <c r="AX74" s="334"/>
      <c r="AY74" s="337"/>
      <c r="AZ74" s="114"/>
      <c r="BA74" s="114"/>
      <c r="BB74" s="114"/>
      <c r="BC74" s="336"/>
      <c r="BD74" s="333"/>
      <c r="BE74" s="107"/>
      <c r="BF74" s="107"/>
      <c r="BG74" s="107"/>
      <c r="BH74" s="334"/>
      <c r="BJ74" s="105">
        <f>$B$74</f>
        <v>1966</v>
      </c>
      <c r="BK74" s="106"/>
      <c r="BL74" s="107"/>
      <c r="BM74" s="102">
        <v>61.7</v>
      </c>
      <c r="BN74" s="102">
        <v>90.8</v>
      </c>
      <c r="BO74" s="102">
        <v>115.2</v>
      </c>
      <c r="BP74" s="102">
        <v>40.5</v>
      </c>
      <c r="BQ74" s="333">
        <f t="shared" si="30"/>
        <v>30.4</v>
      </c>
      <c r="BR74" s="102">
        <v>34.6</v>
      </c>
      <c r="BS74" s="352">
        <f t="shared" si="44"/>
        <v>1.3333333333333197E-2</v>
      </c>
      <c r="BT74" s="359">
        <f t="shared" si="45"/>
        <v>1.4662756598240456E-2</v>
      </c>
      <c r="BU74" s="351">
        <f t="shared" si="46"/>
        <v>-1.329423264907259E-3</v>
      </c>
      <c r="BW74" s="109">
        <f>$B$74</f>
        <v>1966</v>
      </c>
      <c r="BX74" s="333">
        <f t="shared" si="47"/>
        <v>14.6</v>
      </c>
      <c r="BY74" s="347">
        <v>18.7</v>
      </c>
      <c r="BZ74" s="352">
        <f t="shared" si="34"/>
        <v>2.8169014084507005E-2</v>
      </c>
      <c r="CA74" s="352">
        <f t="shared" si="35"/>
        <v>2.7472527472527375E-2</v>
      </c>
      <c r="CB74" s="351">
        <f t="shared" si="36"/>
        <v>6.964866119796298E-4</v>
      </c>
      <c r="CC74" s="333">
        <f t="shared" si="48"/>
        <v>21.3</v>
      </c>
      <c r="CD74" s="111">
        <v>26.9</v>
      </c>
      <c r="CE74" s="352">
        <f t="shared" si="37"/>
        <v>4.7169811320755262E-3</v>
      </c>
      <c r="CF74" s="352">
        <f t="shared" si="38"/>
        <v>7.4906367041198685E-3</v>
      </c>
      <c r="CG74" s="351">
        <f t="shared" si="39"/>
        <v>-2.7736555720443423E-3</v>
      </c>
      <c r="CH74" s="333">
        <f t="shared" si="49"/>
        <v>5.415</v>
      </c>
      <c r="CI74" s="111">
        <v>5.415</v>
      </c>
      <c r="CJ74" s="352">
        <f t="shared" si="40"/>
        <v>3.2411820781696798E-2</v>
      </c>
      <c r="CK74" s="352">
        <f t="shared" si="41"/>
        <v>3.2411820781696798E-2</v>
      </c>
      <c r="CL74" s="351">
        <f t="shared" si="42"/>
        <v>0</v>
      </c>
    </row>
    <row r="75" spans="2:90" x14ac:dyDescent="0.6">
      <c r="B75" s="100">
        <v>1965</v>
      </c>
      <c r="C75" s="106"/>
      <c r="D75" s="107"/>
      <c r="E75" s="107"/>
      <c r="F75" s="107"/>
      <c r="G75" s="107"/>
      <c r="H75" s="114"/>
      <c r="I75" s="113"/>
      <c r="K75" s="105">
        <f>$B$75</f>
        <v>1965</v>
      </c>
      <c r="L75" s="106"/>
      <c r="M75" s="107"/>
      <c r="N75" s="102">
        <v>61.6</v>
      </c>
      <c r="O75" s="102">
        <v>82.4</v>
      </c>
      <c r="P75" s="102">
        <v>101.3</v>
      </c>
      <c r="Q75" s="102">
        <v>40</v>
      </c>
      <c r="R75" s="108">
        <v>30</v>
      </c>
      <c r="T75" s="109">
        <f>$B$75</f>
        <v>1965</v>
      </c>
      <c r="U75" s="110">
        <v>14.2</v>
      </c>
      <c r="V75" s="111">
        <v>21.2</v>
      </c>
      <c r="W75" s="112">
        <v>5.2450000000000001</v>
      </c>
      <c r="Y75" s="100">
        <v>1965</v>
      </c>
      <c r="Z75" s="333"/>
      <c r="AA75" s="106"/>
      <c r="AB75" s="106"/>
      <c r="AC75" s="107"/>
      <c r="AD75" s="334"/>
      <c r="AE75" s="333"/>
      <c r="AF75" s="107"/>
      <c r="AG75" s="107"/>
      <c r="AH75" s="107"/>
      <c r="AI75" s="334"/>
      <c r="AJ75" s="333"/>
      <c r="AK75" s="107"/>
      <c r="AL75" s="107"/>
      <c r="AM75" s="114"/>
      <c r="AN75" s="336"/>
      <c r="AO75" s="333"/>
      <c r="AP75" s="107"/>
      <c r="AQ75" s="107"/>
      <c r="AR75" s="107"/>
      <c r="AS75" s="334"/>
      <c r="AT75" s="333"/>
      <c r="AU75" s="114"/>
      <c r="AV75" s="360"/>
      <c r="AW75" s="359"/>
      <c r="AX75" s="334"/>
      <c r="AY75" s="337"/>
      <c r="AZ75" s="114"/>
      <c r="BA75" s="114"/>
      <c r="BB75" s="114"/>
      <c r="BC75" s="336"/>
      <c r="BD75" s="333"/>
      <c r="BE75" s="107"/>
      <c r="BF75" s="107"/>
      <c r="BG75" s="107"/>
      <c r="BH75" s="334"/>
      <c r="BJ75" s="105">
        <f>$B$75</f>
        <v>1965</v>
      </c>
      <c r="BK75" s="106"/>
      <c r="BL75" s="107"/>
      <c r="BM75" s="102">
        <v>61.6</v>
      </c>
      <c r="BN75" s="102">
        <v>82.4</v>
      </c>
      <c r="BO75" s="102">
        <v>101.3</v>
      </c>
      <c r="BP75" s="102">
        <v>40</v>
      </c>
      <c r="BQ75" s="333">
        <f t="shared" si="30"/>
        <v>30</v>
      </c>
      <c r="BR75" s="102">
        <v>34.1</v>
      </c>
      <c r="BS75" s="352">
        <f t="shared" si="44"/>
        <v>2.3890784982935065E-2</v>
      </c>
      <c r="BT75" s="359">
        <f t="shared" si="45"/>
        <v>2.4024024024024149E-2</v>
      </c>
      <c r="BU75" s="351">
        <f t="shared" si="46"/>
        <v>-1.332390410890838E-4</v>
      </c>
      <c r="BW75" s="109">
        <f>$B$75</f>
        <v>1965</v>
      </c>
      <c r="BX75" s="333">
        <f t="shared" si="47"/>
        <v>14.2</v>
      </c>
      <c r="BY75" s="347">
        <v>18.2</v>
      </c>
      <c r="BZ75" s="352">
        <f t="shared" si="34"/>
        <v>3.649635036496357E-2</v>
      </c>
      <c r="CA75" s="352">
        <f t="shared" si="35"/>
        <v>4.0000000000000036E-2</v>
      </c>
      <c r="CB75" s="351">
        <f t="shared" si="36"/>
        <v>-3.5036496350364654E-3</v>
      </c>
      <c r="CC75" s="333">
        <f t="shared" si="48"/>
        <v>21.2</v>
      </c>
      <c r="CD75" s="111">
        <v>26.7</v>
      </c>
      <c r="CE75" s="352">
        <f t="shared" si="37"/>
        <v>-2.3041474654377891E-2</v>
      </c>
      <c r="CF75" s="352">
        <f t="shared" si="38"/>
        <v>-2.5547445255474477E-2</v>
      </c>
      <c r="CG75" s="351">
        <f t="shared" si="39"/>
        <v>2.5059706010965854E-3</v>
      </c>
      <c r="CH75" s="333">
        <f t="shared" si="49"/>
        <v>5.2450000000000001</v>
      </c>
      <c r="CI75" s="111">
        <v>5.2450000000000001</v>
      </c>
      <c r="CJ75" s="352">
        <f t="shared" si="40"/>
        <v>4.1914978148589688E-2</v>
      </c>
      <c r="CK75" s="352">
        <f t="shared" si="41"/>
        <v>4.1914978148589688E-2</v>
      </c>
      <c r="CL75" s="351">
        <f t="shared" si="42"/>
        <v>0</v>
      </c>
    </row>
    <row r="76" spans="2:90" x14ac:dyDescent="0.6">
      <c r="B76" s="100">
        <v>1964</v>
      </c>
      <c r="C76" s="106"/>
      <c r="D76" s="107"/>
      <c r="E76" s="107"/>
      <c r="F76" s="107"/>
      <c r="G76" s="107"/>
      <c r="H76" s="114"/>
      <c r="I76" s="113"/>
      <c r="K76" s="105">
        <f>$B$76</f>
        <v>1964</v>
      </c>
      <c r="L76" s="106"/>
      <c r="M76" s="107"/>
      <c r="N76" s="102">
        <v>61.9</v>
      </c>
      <c r="O76" s="102">
        <v>74</v>
      </c>
      <c r="P76" s="102">
        <v>92.4</v>
      </c>
      <c r="Q76" s="102">
        <v>38.6</v>
      </c>
      <c r="R76" s="108">
        <v>29.3</v>
      </c>
      <c r="T76" s="109">
        <f>$B$76</f>
        <v>1964</v>
      </c>
      <c r="U76" s="110">
        <v>13.7</v>
      </c>
      <c r="V76" s="111">
        <v>21.7</v>
      </c>
      <c r="W76" s="112">
        <v>5.0339999999999998</v>
      </c>
      <c r="Y76" s="100">
        <v>1964</v>
      </c>
      <c r="Z76" s="333"/>
      <c r="AA76" s="106"/>
      <c r="AB76" s="106"/>
      <c r="AC76" s="107"/>
      <c r="AD76" s="334"/>
      <c r="AE76" s="333"/>
      <c r="AF76" s="107"/>
      <c r="AG76" s="107"/>
      <c r="AH76" s="107"/>
      <c r="AI76" s="334"/>
      <c r="AJ76" s="333"/>
      <c r="AK76" s="107"/>
      <c r="AL76" s="107"/>
      <c r="AM76" s="114"/>
      <c r="AN76" s="336"/>
      <c r="AO76" s="333"/>
      <c r="AP76" s="107"/>
      <c r="AQ76" s="107"/>
      <c r="AR76" s="107"/>
      <c r="AS76" s="334"/>
      <c r="AT76" s="333"/>
      <c r="AU76" s="114"/>
      <c r="AV76" s="360"/>
      <c r="AW76" s="359"/>
      <c r="AX76" s="334"/>
      <c r="AY76" s="337"/>
      <c r="AZ76" s="114"/>
      <c r="BA76" s="114"/>
      <c r="BB76" s="114"/>
      <c r="BC76" s="336"/>
      <c r="BD76" s="333"/>
      <c r="BE76" s="107"/>
      <c r="BF76" s="107"/>
      <c r="BG76" s="107"/>
      <c r="BH76" s="334"/>
      <c r="BJ76" s="105">
        <f>$B$76</f>
        <v>1964</v>
      </c>
      <c r="BK76" s="106"/>
      <c r="BL76" s="107"/>
      <c r="BM76" s="102">
        <v>61.9</v>
      </c>
      <c r="BN76" s="102">
        <v>74</v>
      </c>
      <c r="BO76" s="102">
        <v>92.4</v>
      </c>
      <c r="BP76" s="102">
        <v>38.6</v>
      </c>
      <c r="BQ76" s="333">
        <f t="shared" si="30"/>
        <v>29.3</v>
      </c>
      <c r="BR76" s="102">
        <v>33.299999999999997</v>
      </c>
      <c r="BS76" s="352">
        <f t="shared" si="44"/>
        <v>1.736111111111116E-2</v>
      </c>
      <c r="BT76" s="359">
        <f t="shared" si="45"/>
        <v>1.5243902439024293E-2</v>
      </c>
      <c r="BU76" s="351">
        <f t="shared" si="46"/>
        <v>2.1172086720868677E-3</v>
      </c>
      <c r="BW76" s="109">
        <f>$B$76</f>
        <v>1964</v>
      </c>
      <c r="BX76" s="333">
        <f t="shared" si="47"/>
        <v>13.7</v>
      </c>
      <c r="BY76" s="347">
        <v>17.5</v>
      </c>
      <c r="BZ76" s="352">
        <f t="shared" si="34"/>
        <v>3.7878787878787845E-2</v>
      </c>
      <c r="CA76" s="352">
        <f t="shared" si="35"/>
        <v>4.1666666666666519E-2</v>
      </c>
      <c r="CB76" s="351">
        <f t="shared" si="36"/>
        <v>-3.7878787878786735E-3</v>
      </c>
      <c r="CC76" s="333">
        <f t="shared" si="48"/>
        <v>21.7</v>
      </c>
      <c r="CD76" s="111">
        <v>27.4</v>
      </c>
      <c r="CE76" s="352">
        <f t="shared" si="37"/>
        <v>1.4018691588784993E-2</v>
      </c>
      <c r="CF76" s="352">
        <f t="shared" si="38"/>
        <v>1.4814814814814836E-2</v>
      </c>
      <c r="CG76" s="351">
        <f t="shared" si="39"/>
        <v>-7.9612322602984342E-4</v>
      </c>
      <c r="CH76" s="333">
        <f t="shared" si="49"/>
        <v>5.0339999999999998</v>
      </c>
      <c r="CI76" s="111">
        <v>5.0339999999999998</v>
      </c>
      <c r="CJ76" s="352">
        <f t="shared" si="40"/>
        <v>4.6569646569646572E-2</v>
      </c>
      <c r="CK76" s="352">
        <f t="shared" si="41"/>
        <v>4.6569646569646572E-2</v>
      </c>
      <c r="CL76" s="351">
        <f t="shared" si="42"/>
        <v>0</v>
      </c>
    </row>
    <row r="77" spans="2:90" x14ac:dyDescent="0.6">
      <c r="B77" s="100">
        <v>1963</v>
      </c>
      <c r="C77" s="106"/>
      <c r="D77" s="107"/>
      <c r="E77" s="107"/>
      <c r="F77" s="107"/>
      <c r="G77" s="107"/>
      <c r="H77" s="114"/>
      <c r="I77" s="113"/>
      <c r="K77" s="105">
        <f>$B$77</f>
        <v>1963</v>
      </c>
      <c r="L77" s="106"/>
      <c r="M77" s="107"/>
      <c r="N77" s="102">
        <v>61.9</v>
      </c>
      <c r="O77" s="102">
        <v>65.099999999999994</v>
      </c>
      <c r="P77" s="102">
        <v>84.8</v>
      </c>
      <c r="Q77" s="102">
        <v>38.6</v>
      </c>
      <c r="R77" s="108">
        <v>28.8</v>
      </c>
      <c r="T77" s="109">
        <f>$B$77</f>
        <v>1963</v>
      </c>
      <c r="U77" s="110">
        <v>13.2</v>
      </c>
      <c r="V77" s="111">
        <v>21.4</v>
      </c>
      <c r="W77" s="112">
        <v>4.8099999999999996</v>
      </c>
      <c r="Y77" s="100">
        <v>1963</v>
      </c>
      <c r="Z77" s="333"/>
      <c r="AA77" s="106"/>
      <c r="AB77" s="106"/>
      <c r="AC77" s="107"/>
      <c r="AD77" s="334"/>
      <c r="AE77" s="333"/>
      <c r="AF77" s="107"/>
      <c r="AG77" s="107"/>
      <c r="AH77" s="114"/>
      <c r="AI77" s="336"/>
      <c r="AJ77" s="333"/>
      <c r="AK77" s="107"/>
      <c r="AL77" s="107"/>
      <c r="AM77" s="114"/>
      <c r="AN77" s="336"/>
      <c r="AO77" s="333"/>
      <c r="AP77" s="107"/>
      <c r="AQ77" s="107"/>
      <c r="AR77" s="107"/>
      <c r="AS77" s="334"/>
      <c r="AT77" s="333"/>
      <c r="AU77" s="114"/>
      <c r="AV77" s="360"/>
      <c r="AW77" s="359"/>
      <c r="AX77" s="334"/>
      <c r="AY77" s="337"/>
      <c r="AZ77" s="114"/>
      <c r="BA77" s="114"/>
      <c r="BB77" s="114"/>
      <c r="BC77" s="336"/>
      <c r="BD77" s="333"/>
      <c r="BE77" s="107"/>
      <c r="BF77" s="107"/>
      <c r="BG77" s="107"/>
      <c r="BH77" s="334"/>
      <c r="BJ77" s="105">
        <f>$B$77</f>
        <v>1963</v>
      </c>
      <c r="BK77" s="106"/>
      <c r="BL77" s="107"/>
      <c r="BM77" s="102">
        <v>61.9</v>
      </c>
      <c r="BN77" s="102">
        <v>65.099999999999994</v>
      </c>
      <c r="BO77" s="102">
        <v>84.8</v>
      </c>
      <c r="BP77" s="102">
        <v>38.6</v>
      </c>
      <c r="BQ77" s="333">
        <f t="shared" si="30"/>
        <v>28.8</v>
      </c>
      <c r="BR77" s="102">
        <v>32.799999999999997</v>
      </c>
      <c r="BS77" s="352">
        <f t="shared" si="44"/>
        <v>6.9930069930068672E-3</v>
      </c>
      <c r="BT77" s="359">
        <f t="shared" si="45"/>
        <v>6.1349693251533388E-3</v>
      </c>
      <c r="BU77" s="351">
        <f t="shared" si="46"/>
        <v>8.5803766785352842E-4</v>
      </c>
      <c r="BW77" s="109">
        <f>$B$77</f>
        <v>1963</v>
      </c>
      <c r="BX77" s="333">
        <f t="shared" si="47"/>
        <v>13.2</v>
      </c>
      <c r="BY77" s="347">
        <v>16.8</v>
      </c>
      <c r="BZ77" s="352">
        <f t="shared" si="34"/>
        <v>4.7619047619047672E-2</v>
      </c>
      <c r="CA77" s="352">
        <f t="shared" si="35"/>
        <v>4.3478260869565188E-2</v>
      </c>
      <c r="CB77" s="351">
        <f t="shared" si="36"/>
        <v>4.1407867494824835E-3</v>
      </c>
      <c r="CC77" s="333">
        <f t="shared" si="48"/>
        <v>21.4</v>
      </c>
      <c r="CD77" s="111">
        <v>27</v>
      </c>
      <c r="CE77" s="352">
        <f t="shared" si="37"/>
        <v>4.9019607843137303E-2</v>
      </c>
      <c r="CF77" s="352">
        <f t="shared" si="38"/>
        <v>4.6511627906976605E-2</v>
      </c>
      <c r="CG77" s="351">
        <f t="shared" si="39"/>
        <v>2.507979936160698E-3</v>
      </c>
      <c r="CH77" s="333">
        <f t="shared" si="49"/>
        <v>4.8099999999999996</v>
      </c>
      <c r="CI77" s="111">
        <v>4.8099999999999996</v>
      </c>
      <c r="CJ77" s="352">
        <f t="shared" si="40"/>
        <v>5.2286151826733684E-2</v>
      </c>
      <c r="CK77" s="352">
        <f t="shared" si="41"/>
        <v>5.2286151826733684E-2</v>
      </c>
      <c r="CL77" s="351">
        <f t="shared" si="42"/>
        <v>0</v>
      </c>
    </row>
    <row r="78" spans="2:90" x14ac:dyDescent="0.6">
      <c r="B78" s="100">
        <v>1962</v>
      </c>
      <c r="C78" s="106"/>
      <c r="D78" s="107"/>
      <c r="E78" s="107"/>
      <c r="F78" s="107"/>
      <c r="G78" s="107"/>
      <c r="H78" s="114"/>
      <c r="I78" s="113"/>
      <c r="K78" s="105">
        <f>$B$78</f>
        <v>1962</v>
      </c>
      <c r="L78" s="106"/>
      <c r="M78" s="107"/>
      <c r="N78" s="102">
        <v>62.8</v>
      </c>
      <c r="O78" s="102">
        <v>65.900000000000006</v>
      </c>
      <c r="P78" s="102">
        <v>89.2</v>
      </c>
      <c r="Q78" s="102">
        <v>39.1</v>
      </c>
      <c r="R78" s="108">
        <v>28.6</v>
      </c>
      <c r="T78" s="109">
        <f>$B$78</f>
        <v>1962</v>
      </c>
      <c r="U78" s="110">
        <v>12.6</v>
      </c>
      <c r="V78" s="111">
        <v>20.399999999999999</v>
      </c>
      <c r="W78" s="112">
        <v>4.5709999999999997</v>
      </c>
      <c r="Y78" s="100">
        <v>1962</v>
      </c>
      <c r="Z78" s="333"/>
      <c r="AA78" s="106"/>
      <c r="AB78" s="106"/>
      <c r="AC78" s="107"/>
      <c r="AD78" s="334"/>
      <c r="AE78" s="333"/>
      <c r="AF78" s="107"/>
      <c r="AG78" s="107"/>
      <c r="AH78" s="114"/>
      <c r="AI78" s="336"/>
      <c r="AJ78" s="333"/>
      <c r="AK78" s="107"/>
      <c r="AL78" s="107"/>
      <c r="AM78" s="114"/>
      <c r="AN78" s="336"/>
      <c r="AO78" s="333"/>
      <c r="AP78" s="107"/>
      <c r="AQ78" s="107"/>
      <c r="AR78" s="107"/>
      <c r="AS78" s="334"/>
      <c r="AT78" s="333"/>
      <c r="AU78" s="114"/>
      <c r="AV78" s="360"/>
      <c r="AW78" s="359"/>
      <c r="AX78" s="334"/>
      <c r="AY78" s="337"/>
      <c r="AZ78" s="114"/>
      <c r="BA78" s="114"/>
      <c r="BB78" s="114"/>
      <c r="BC78" s="336"/>
      <c r="BD78" s="333"/>
      <c r="BE78" s="107"/>
      <c r="BF78" s="107"/>
      <c r="BG78" s="107"/>
      <c r="BH78" s="334"/>
      <c r="BJ78" s="105">
        <f>$B$78</f>
        <v>1962</v>
      </c>
      <c r="BK78" s="106"/>
      <c r="BL78" s="107"/>
      <c r="BM78" s="102">
        <v>62.8</v>
      </c>
      <c r="BN78" s="102">
        <v>65.900000000000006</v>
      </c>
      <c r="BO78" s="102">
        <v>89.2</v>
      </c>
      <c r="BP78" s="102">
        <v>39.1</v>
      </c>
      <c r="BQ78" s="333">
        <f t="shared" si="30"/>
        <v>28.6</v>
      </c>
      <c r="BR78" s="102">
        <v>32.6</v>
      </c>
      <c r="BS78" s="352">
        <f t="shared" si="44"/>
        <v>3.5087719298245723E-3</v>
      </c>
      <c r="BT78" s="359">
        <f t="shared" si="45"/>
        <v>6.1728395061728669E-3</v>
      </c>
      <c r="BU78" s="351">
        <f t="shared" si="46"/>
        <v>-2.6640675763482946E-3</v>
      </c>
      <c r="BW78" s="109">
        <f>$B$78</f>
        <v>1962</v>
      </c>
      <c r="BX78" s="333">
        <f t="shared" si="47"/>
        <v>12.6</v>
      </c>
      <c r="BY78" s="347">
        <v>16.100000000000001</v>
      </c>
      <c r="BZ78" s="352">
        <f t="shared" si="34"/>
        <v>7.6923076923076872E-2</v>
      </c>
      <c r="CA78" s="352">
        <f t="shared" si="35"/>
        <v>7.3333333333333472E-2</v>
      </c>
      <c r="CB78" s="351">
        <f t="shared" si="36"/>
        <v>3.5897435897433994E-3</v>
      </c>
      <c r="CC78" s="333">
        <f t="shared" si="48"/>
        <v>20.399999999999999</v>
      </c>
      <c r="CD78" s="111">
        <v>25.8</v>
      </c>
      <c r="CE78" s="352">
        <f t="shared" si="37"/>
        <v>6.25E-2</v>
      </c>
      <c r="CF78" s="352">
        <f t="shared" si="38"/>
        <v>6.6115702479338845E-2</v>
      </c>
      <c r="CG78" s="351">
        <f t="shared" si="39"/>
        <v>-3.6157024793388448E-3</v>
      </c>
      <c r="CH78" s="333">
        <f t="shared" si="49"/>
        <v>4.5709999999999997</v>
      </c>
      <c r="CI78" s="111">
        <v>4.5709999999999997</v>
      </c>
      <c r="CJ78" s="352">
        <f t="shared" si="40"/>
        <v>8.2149621212121104E-2</v>
      </c>
      <c r="CK78" s="352">
        <f t="shared" si="41"/>
        <v>8.2149621212121104E-2</v>
      </c>
      <c r="CL78" s="351">
        <f t="shared" si="42"/>
        <v>0</v>
      </c>
    </row>
    <row r="79" spans="2:90" x14ac:dyDescent="0.6">
      <c r="B79" s="100">
        <v>1961</v>
      </c>
      <c r="C79" s="106"/>
      <c r="D79" s="107"/>
      <c r="E79" s="107"/>
      <c r="F79" s="107"/>
      <c r="G79" s="107"/>
      <c r="H79" s="114"/>
      <c r="I79" s="113"/>
      <c r="K79" s="105">
        <f>$B$79</f>
        <v>1961</v>
      </c>
      <c r="L79" s="106"/>
      <c r="M79" s="107"/>
      <c r="N79" s="102">
        <v>63.5</v>
      </c>
      <c r="O79" s="102">
        <v>66.2</v>
      </c>
      <c r="P79" s="102">
        <v>92.9</v>
      </c>
      <c r="Q79" s="102">
        <v>37</v>
      </c>
      <c r="R79" s="108">
        <v>28.5</v>
      </c>
      <c r="T79" s="109">
        <f>$B$79</f>
        <v>1961</v>
      </c>
      <c r="U79" s="110">
        <v>11.7</v>
      </c>
      <c r="V79" s="111">
        <v>19.2</v>
      </c>
      <c r="W79" s="112">
        <v>4.2240000000000002</v>
      </c>
      <c r="Y79" s="100">
        <v>1961</v>
      </c>
      <c r="Z79" s="333"/>
      <c r="AA79" s="106"/>
      <c r="AB79" s="106"/>
      <c r="AC79" s="107"/>
      <c r="AD79" s="334"/>
      <c r="AE79" s="333"/>
      <c r="AF79" s="107"/>
      <c r="AG79" s="107"/>
      <c r="AH79" s="114"/>
      <c r="AI79" s="336"/>
      <c r="AJ79" s="333"/>
      <c r="AK79" s="107"/>
      <c r="AL79" s="107"/>
      <c r="AM79" s="114"/>
      <c r="AN79" s="336"/>
      <c r="AO79" s="333"/>
      <c r="AP79" s="107"/>
      <c r="AQ79" s="107"/>
      <c r="AR79" s="107"/>
      <c r="AS79" s="334"/>
      <c r="AT79" s="333"/>
      <c r="AU79" s="114"/>
      <c r="AV79" s="360"/>
      <c r="AW79" s="359"/>
      <c r="AX79" s="334"/>
      <c r="AY79" s="337"/>
      <c r="AZ79" s="114"/>
      <c r="BA79" s="114"/>
      <c r="BB79" s="114"/>
      <c r="BC79" s="336"/>
      <c r="BD79" s="333"/>
      <c r="BE79" s="107"/>
      <c r="BF79" s="107"/>
      <c r="BG79" s="107"/>
      <c r="BH79" s="334"/>
      <c r="BJ79" s="105">
        <f>$B$79</f>
        <v>1961</v>
      </c>
      <c r="BK79" s="106"/>
      <c r="BL79" s="107"/>
      <c r="BM79" s="102">
        <v>63.5</v>
      </c>
      <c r="BN79" s="102">
        <v>66.2</v>
      </c>
      <c r="BO79" s="102">
        <v>92.9</v>
      </c>
      <c r="BP79" s="102">
        <v>37</v>
      </c>
      <c r="BQ79" s="333">
        <f t="shared" si="30"/>
        <v>28.5</v>
      </c>
      <c r="BR79" s="102">
        <v>32.4</v>
      </c>
      <c r="BS79" s="352">
        <f t="shared" si="44"/>
        <v>1.4234875444839812E-2</v>
      </c>
      <c r="BT79" s="359">
        <f t="shared" si="45"/>
        <v>1.2499999999999956E-2</v>
      </c>
      <c r="BU79" s="351">
        <f t="shared" si="46"/>
        <v>1.7348754448398562E-3</v>
      </c>
      <c r="BW79" s="109">
        <f>$B$79</f>
        <v>1961</v>
      </c>
      <c r="BX79" s="333">
        <f t="shared" si="47"/>
        <v>11.7</v>
      </c>
      <c r="BY79" s="347">
        <v>15</v>
      </c>
      <c r="BZ79" s="352">
        <f t="shared" si="34"/>
        <v>6.3636363636363491E-2</v>
      </c>
      <c r="CA79" s="352">
        <f t="shared" si="35"/>
        <v>6.3829787234042534E-2</v>
      </c>
      <c r="CB79" s="351">
        <f t="shared" si="36"/>
        <v>-1.9342359767904327E-4</v>
      </c>
      <c r="CC79" s="333">
        <f t="shared" si="48"/>
        <v>19.2</v>
      </c>
      <c r="CD79" s="111">
        <v>24.2</v>
      </c>
      <c r="CE79" s="352">
        <f t="shared" si="37"/>
        <v>7.2625698324022325E-2</v>
      </c>
      <c r="CF79" s="352">
        <f t="shared" si="38"/>
        <v>7.5555555555555598E-2</v>
      </c>
      <c r="CG79" s="351">
        <f t="shared" si="39"/>
        <v>-2.9298572315332727E-3</v>
      </c>
      <c r="CH79" s="333">
        <f t="shared" si="49"/>
        <v>4.2240000000000002</v>
      </c>
      <c r="CI79" s="111">
        <v>4.2240000000000002</v>
      </c>
      <c r="CJ79" s="352">
        <f t="shared" si="40"/>
        <v>7.6178343949044658E-2</v>
      </c>
      <c r="CK79" s="352">
        <f t="shared" si="41"/>
        <v>7.6178343949044658E-2</v>
      </c>
      <c r="CL79" s="351">
        <f t="shared" si="42"/>
        <v>0</v>
      </c>
    </row>
    <row r="80" spans="2:90" x14ac:dyDescent="0.6">
      <c r="B80" s="100">
        <v>1960</v>
      </c>
      <c r="C80" s="106"/>
      <c r="D80" s="107"/>
      <c r="E80" s="107"/>
      <c r="F80" s="107"/>
      <c r="G80" s="107"/>
      <c r="H80" s="114"/>
      <c r="I80" s="113"/>
      <c r="K80" s="105">
        <f>$B$80</f>
        <v>1960</v>
      </c>
      <c r="L80" s="106"/>
      <c r="M80" s="107"/>
      <c r="N80" s="102">
        <v>64.099999999999994</v>
      </c>
      <c r="O80" s="102">
        <v>70</v>
      </c>
      <c r="P80" s="102">
        <v>95</v>
      </c>
      <c r="Q80" s="102">
        <v>35.6</v>
      </c>
      <c r="R80" s="108">
        <v>28.1</v>
      </c>
      <c r="T80" s="109">
        <f>$B$80</f>
        <v>1960</v>
      </c>
      <c r="U80" s="110">
        <v>11</v>
      </c>
      <c r="V80" s="111">
        <v>17.899999999999999</v>
      </c>
      <c r="W80" s="112">
        <v>3.9249999999999998</v>
      </c>
      <c r="Y80" s="100">
        <v>1960</v>
      </c>
      <c r="Z80" s="333"/>
      <c r="AA80" s="106"/>
      <c r="AB80" s="106"/>
      <c r="AC80" s="107"/>
      <c r="AD80" s="334"/>
      <c r="AE80" s="333"/>
      <c r="AF80" s="107"/>
      <c r="AG80" s="107"/>
      <c r="AH80" s="114"/>
      <c r="AI80" s="336"/>
      <c r="AJ80" s="333"/>
      <c r="AK80" s="107"/>
      <c r="AL80" s="107"/>
      <c r="AM80" s="114"/>
      <c r="AN80" s="336"/>
      <c r="AO80" s="333"/>
      <c r="AP80" s="107"/>
      <c r="AQ80" s="107"/>
      <c r="AR80" s="107"/>
      <c r="AS80" s="334"/>
      <c r="AT80" s="333"/>
      <c r="AU80" s="114"/>
      <c r="AV80" s="360"/>
      <c r="AW80" s="359"/>
      <c r="AX80" s="334"/>
      <c r="AY80" s="337"/>
      <c r="AZ80" s="114"/>
      <c r="BA80" s="114"/>
      <c r="BB80" s="114"/>
      <c r="BC80" s="336"/>
      <c r="BD80" s="333"/>
      <c r="BE80" s="107"/>
      <c r="BF80" s="107"/>
      <c r="BG80" s="107"/>
      <c r="BH80" s="334"/>
      <c r="BJ80" s="105">
        <f>$B$80</f>
        <v>1960</v>
      </c>
      <c r="BK80" s="106"/>
      <c r="BL80" s="107"/>
      <c r="BM80" s="102">
        <v>64.099999999999994</v>
      </c>
      <c r="BN80" s="102">
        <v>70</v>
      </c>
      <c r="BO80" s="102">
        <v>95</v>
      </c>
      <c r="BP80" s="102">
        <v>35.6</v>
      </c>
      <c r="BQ80" s="333">
        <f t="shared" si="30"/>
        <v>28.1</v>
      </c>
      <c r="BR80" s="102">
        <v>32</v>
      </c>
      <c r="BS80" s="352">
        <f t="shared" si="44"/>
        <v>1.0791366906474753E-2</v>
      </c>
      <c r="BT80" s="359">
        <f t="shared" si="45"/>
        <v>1.2658227848101111E-2</v>
      </c>
      <c r="BU80" s="351">
        <f t="shared" si="46"/>
        <v>-1.8668609416263582E-3</v>
      </c>
      <c r="BW80" s="109">
        <f>$B$80</f>
        <v>1960</v>
      </c>
      <c r="BX80" s="333">
        <f t="shared" si="47"/>
        <v>11</v>
      </c>
      <c r="BY80" s="347">
        <v>14.1</v>
      </c>
      <c r="BZ80" s="352">
        <f t="shared" si="34"/>
        <v>6.7961165048543659E-2</v>
      </c>
      <c r="CA80" s="352">
        <f t="shared" si="35"/>
        <v>6.8181818181818121E-2</v>
      </c>
      <c r="CB80" s="351">
        <f t="shared" si="36"/>
        <v>-2.2065313327446212E-4</v>
      </c>
      <c r="CC80" s="333">
        <f t="shared" si="48"/>
        <v>17.899999999999999</v>
      </c>
      <c r="CD80" s="111">
        <v>22.5</v>
      </c>
      <c r="CE80" s="352">
        <f t="shared" si="37"/>
        <v>7.8313253012048056E-2</v>
      </c>
      <c r="CF80" s="352">
        <f t="shared" si="38"/>
        <v>7.6555023923445153E-2</v>
      </c>
      <c r="CG80" s="351">
        <f t="shared" si="39"/>
        <v>1.7582290886029028E-3</v>
      </c>
      <c r="CH80" s="333">
        <f t="shared" si="49"/>
        <v>3.9249999999999998</v>
      </c>
      <c r="CI80" s="111">
        <v>3.9249999999999998</v>
      </c>
      <c r="CJ80" s="352">
        <f t="shared" si="40"/>
        <v>7.4459348480700793E-2</v>
      </c>
      <c r="CK80" s="352">
        <f t="shared" si="41"/>
        <v>7.4459348480700793E-2</v>
      </c>
      <c r="CL80" s="351">
        <f t="shared" si="42"/>
        <v>0</v>
      </c>
    </row>
    <row r="81" spans="2:90" x14ac:dyDescent="0.6">
      <c r="B81" s="100">
        <v>1959</v>
      </c>
      <c r="C81" s="106"/>
      <c r="D81" s="107"/>
      <c r="E81" s="107"/>
      <c r="F81" s="107"/>
      <c r="G81" s="107"/>
      <c r="H81" s="114"/>
      <c r="I81" s="113"/>
      <c r="K81" s="105">
        <f>$B$81</f>
        <v>1959</v>
      </c>
      <c r="L81" s="106"/>
      <c r="M81" s="107"/>
      <c r="N81" s="102">
        <v>64.099999999999994</v>
      </c>
      <c r="O81" s="102">
        <v>69.599999999999994</v>
      </c>
      <c r="P81" s="102">
        <v>93</v>
      </c>
      <c r="Q81" s="102">
        <v>34.200000000000003</v>
      </c>
      <c r="R81" s="108">
        <v>27.8</v>
      </c>
      <c r="T81" s="109">
        <f>$B$81</f>
        <v>1959</v>
      </c>
      <c r="U81" s="110">
        <v>10.3</v>
      </c>
      <c r="V81" s="111">
        <v>16.600000000000001</v>
      </c>
      <c r="W81" s="112">
        <v>3.653</v>
      </c>
      <c r="Y81" s="100">
        <v>1959</v>
      </c>
      <c r="Z81" s="333"/>
      <c r="AA81" s="106"/>
      <c r="AB81" s="106"/>
      <c r="AC81" s="107"/>
      <c r="AD81" s="334"/>
      <c r="AE81" s="333"/>
      <c r="AF81" s="107"/>
      <c r="AG81" s="107"/>
      <c r="AH81" s="114"/>
      <c r="AI81" s="336"/>
      <c r="AJ81" s="333"/>
      <c r="AK81" s="107"/>
      <c r="AL81" s="107"/>
      <c r="AM81" s="114"/>
      <c r="AN81" s="336"/>
      <c r="AO81" s="333"/>
      <c r="AP81" s="107"/>
      <c r="AQ81" s="107"/>
      <c r="AR81" s="114"/>
      <c r="AS81" s="336"/>
      <c r="AT81" s="333"/>
      <c r="AU81" s="114"/>
      <c r="AV81" s="360"/>
      <c r="AW81" s="359"/>
      <c r="AX81" s="334"/>
      <c r="AY81" s="337"/>
      <c r="AZ81" s="114"/>
      <c r="BA81" s="114"/>
      <c r="BB81" s="114"/>
      <c r="BC81" s="336"/>
      <c r="BD81" s="333"/>
      <c r="BE81" s="107"/>
      <c r="BF81" s="107"/>
      <c r="BG81" s="114"/>
      <c r="BH81" s="336"/>
      <c r="BJ81" s="105">
        <f>$B$81</f>
        <v>1959</v>
      </c>
      <c r="BK81" s="106"/>
      <c r="BL81" s="107"/>
      <c r="BM81" s="102">
        <v>64.099999999999994</v>
      </c>
      <c r="BN81" s="102">
        <v>69.599999999999994</v>
      </c>
      <c r="BO81" s="102">
        <v>93</v>
      </c>
      <c r="BP81" s="102">
        <v>34.200000000000003</v>
      </c>
      <c r="BQ81" s="333">
        <f t="shared" si="30"/>
        <v>27.8</v>
      </c>
      <c r="BR81" s="102">
        <v>31.6</v>
      </c>
      <c r="BS81" s="352">
        <f t="shared" si="44"/>
        <v>-3.5842293906809264E-3</v>
      </c>
      <c r="BT81" s="359">
        <f t="shared" si="45"/>
        <v>-6.2893081761006275E-3</v>
      </c>
      <c r="BU81" s="351">
        <f t="shared" si="46"/>
        <v>2.7050787854197011E-3</v>
      </c>
      <c r="BW81" s="109">
        <f>$B$81</f>
        <v>1959</v>
      </c>
      <c r="BX81" s="333">
        <f t="shared" si="47"/>
        <v>10.3</v>
      </c>
      <c r="BY81" s="347">
        <v>13.2</v>
      </c>
      <c r="BZ81" s="352">
        <f t="shared" si="34"/>
        <v>3.0000000000000027E-2</v>
      </c>
      <c r="CA81" s="352">
        <f t="shared" si="35"/>
        <v>3.937007874015741E-2</v>
      </c>
      <c r="CB81" s="351">
        <f t="shared" si="36"/>
        <v>-9.3700787401573837E-3</v>
      </c>
      <c r="CC81" s="333">
        <f t="shared" si="48"/>
        <v>16.600000000000001</v>
      </c>
      <c r="CD81" s="111">
        <v>20.9</v>
      </c>
      <c r="CE81" s="352">
        <f t="shared" si="37"/>
        <v>7.7922077922077948E-2</v>
      </c>
      <c r="CF81" s="352">
        <f t="shared" si="38"/>
        <v>7.7319587628865927E-2</v>
      </c>
      <c r="CG81" s="351">
        <f t="shared" si="39"/>
        <v>6.024902932120213E-4</v>
      </c>
      <c r="CH81" s="333">
        <f t="shared" ref="CH81:CH112" si="50">W81</f>
        <v>3.653</v>
      </c>
      <c r="CI81" s="111">
        <v>3.653</v>
      </c>
      <c r="CJ81" s="352">
        <f t="shared" si="40"/>
        <v>5.3041222254252007E-2</v>
      </c>
      <c r="CK81" s="352">
        <f t="shared" si="41"/>
        <v>5.3041222254252007E-2</v>
      </c>
      <c r="CL81" s="351">
        <f t="shared" si="42"/>
        <v>0</v>
      </c>
    </row>
    <row r="82" spans="2:90" x14ac:dyDescent="0.6">
      <c r="B82" s="100">
        <v>1958</v>
      </c>
      <c r="C82" s="106"/>
      <c r="D82" s="107"/>
      <c r="E82" s="107"/>
      <c r="F82" s="107"/>
      <c r="G82" s="107"/>
      <c r="H82" s="114"/>
      <c r="I82" s="113"/>
      <c r="K82" s="105">
        <f>$B$82</f>
        <v>1958</v>
      </c>
      <c r="L82" s="106"/>
      <c r="M82" s="107"/>
      <c r="N82" s="102">
        <v>64.5</v>
      </c>
      <c r="O82" s="102">
        <v>68.3</v>
      </c>
      <c r="P82" s="102">
        <v>91.1</v>
      </c>
      <c r="Q82" s="102">
        <v>35</v>
      </c>
      <c r="R82" s="108">
        <v>27.9</v>
      </c>
      <c r="T82" s="109">
        <f>$B$82</f>
        <v>1958</v>
      </c>
      <c r="U82" s="110">
        <v>10</v>
      </c>
      <c r="V82" s="111">
        <v>15.4</v>
      </c>
      <c r="W82" s="112">
        <v>3.4689999999999999</v>
      </c>
      <c r="Y82" s="100">
        <v>1958</v>
      </c>
      <c r="Z82" s="333"/>
      <c r="AA82" s="106"/>
      <c r="AB82" s="106"/>
      <c r="AC82" s="107"/>
      <c r="AD82" s="334"/>
      <c r="AE82" s="333"/>
      <c r="AF82" s="107"/>
      <c r="AG82" s="107"/>
      <c r="AH82" s="114"/>
      <c r="AI82" s="336"/>
      <c r="AJ82" s="333"/>
      <c r="AK82" s="107"/>
      <c r="AL82" s="107"/>
      <c r="AM82" s="114"/>
      <c r="AN82" s="336"/>
      <c r="AO82" s="333"/>
      <c r="AP82" s="107"/>
      <c r="AQ82" s="107"/>
      <c r="AR82" s="114"/>
      <c r="AS82" s="336"/>
      <c r="AT82" s="333"/>
      <c r="AU82" s="114"/>
      <c r="AV82" s="360"/>
      <c r="AW82" s="359"/>
      <c r="AX82" s="334"/>
      <c r="AY82" s="337"/>
      <c r="AZ82" s="114"/>
      <c r="BA82" s="114"/>
      <c r="BB82" s="114"/>
      <c r="BC82" s="336"/>
      <c r="BD82" s="333"/>
      <c r="BE82" s="107"/>
      <c r="BF82" s="107"/>
      <c r="BG82" s="114"/>
      <c r="BH82" s="336"/>
      <c r="BJ82" s="105">
        <f>$B$82</f>
        <v>1958</v>
      </c>
      <c r="BK82" s="106"/>
      <c r="BL82" s="107"/>
      <c r="BM82" s="102">
        <v>64.5</v>
      </c>
      <c r="BN82" s="102">
        <v>68.3</v>
      </c>
      <c r="BO82" s="102">
        <v>91.1</v>
      </c>
      <c r="BP82" s="102">
        <v>35</v>
      </c>
      <c r="BQ82" s="333">
        <f t="shared" ref="BQ82:BQ91" si="51">R82</f>
        <v>27.9</v>
      </c>
      <c r="BR82" s="102">
        <v>31.8</v>
      </c>
      <c r="BS82" s="352">
        <f t="shared" si="44"/>
        <v>-7.1174377224200169E-3</v>
      </c>
      <c r="BT82" s="359">
        <f t="shared" si="45"/>
        <v>-6.2499999999999778E-3</v>
      </c>
      <c r="BU82" s="351">
        <f t="shared" si="46"/>
        <v>-8.6743772242003914E-4</v>
      </c>
      <c r="BW82" s="109">
        <f>$B$82</f>
        <v>1958</v>
      </c>
      <c r="BX82" s="333">
        <f t="shared" si="47"/>
        <v>10</v>
      </c>
      <c r="BY82" s="347">
        <v>12.7</v>
      </c>
      <c r="BZ82" s="352"/>
      <c r="CA82" s="352"/>
      <c r="CB82" s="351"/>
      <c r="CC82" s="333">
        <f t="shared" si="48"/>
        <v>15.4</v>
      </c>
      <c r="CD82" s="111">
        <v>19.399999999999999</v>
      </c>
      <c r="CE82" s="352"/>
      <c r="CF82" s="352"/>
      <c r="CG82" s="351"/>
      <c r="CH82" s="333">
        <f t="shared" si="50"/>
        <v>3.4689999999999999</v>
      </c>
      <c r="CI82" s="111">
        <v>3.4689999999999999</v>
      </c>
      <c r="CJ82" s="352">
        <f t="shared" ref="CJ82:CJ124" si="52">(CH82/CH83)-1</f>
        <v>3.2133293662600204E-2</v>
      </c>
      <c r="CK82" s="352">
        <f t="shared" ref="CK82:CK124" si="53">(CI82/CI83)-1</f>
        <v>3.2133293662600204E-2</v>
      </c>
      <c r="CL82" s="351">
        <f t="shared" ref="CL82:CL125" si="54">CJ82-CK82</f>
        <v>0</v>
      </c>
    </row>
    <row r="83" spans="2:90" x14ac:dyDescent="0.6">
      <c r="B83" s="100">
        <v>1957</v>
      </c>
      <c r="C83" s="106"/>
      <c r="D83" s="107"/>
      <c r="E83" s="107"/>
      <c r="F83" s="107"/>
      <c r="G83" s="107"/>
      <c r="H83" s="114"/>
      <c r="I83" s="113"/>
      <c r="K83" s="105">
        <f>$B$83</f>
        <v>1957</v>
      </c>
      <c r="L83" s="106"/>
      <c r="M83" s="107"/>
      <c r="N83" s="102">
        <v>63.4</v>
      </c>
      <c r="O83" s="107"/>
      <c r="P83" s="107"/>
      <c r="Q83" s="102">
        <v>33.9</v>
      </c>
      <c r="R83" s="108">
        <v>28.1</v>
      </c>
      <c r="T83" s="109">
        <f>$B$83</f>
        <v>1957</v>
      </c>
      <c r="U83" s="115"/>
      <c r="V83" s="116"/>
      <c r="W83" s="112">
        <v>3.3610000000000002</v>
      </c>
      <c r="Y83" s="100">
        <v>1957</v>
      </c>
      <c r="Z83" s="333"/>
      <c r="AA83" s="106"/>
      <c r="AB83" s="106"/>
      <c r="AC83" s="107"/>
      <c r="AD83" s="334"/>
      <c r="AE83" s="333"/>
      <c r="AF83" s="107"/>
      <c r="AG83" s="107"/>
      <c r="AH83" s="114"/>
      <c r="AI83" s="336"/>
      <c r="AJ83" s="333"/>
      <c r="AK83" s="107"/>
      <c r="AL83" s="107"/>
      <c r="AM83" s="114"/>
      <c r="AN83" s="336"/>
      <c r="AO83" s="333"/>
      <c r="AP83" s="107"/>
      <c r="AQ83" s="107"/>
      <c r="AR83" s="114"/>
      <c r="AS83" s="336"/>
      <c r="AT83" s="333"/>
      <c r="AU83" s="114"/>
      <c r="AV83" s="360"/>
      <c r="AW83" s="359"/>
      <c r="AX83" s="334"/>
      <c r="AY83" s="337"/>
      <c r="AZ83" s="114"/>
      <c r="BA83" s="114"/>
      <c r="BB83" s="114"/>
      <c r="BC83" s="336"/>
      <c r="BD83" s="333"/>
      <c r="BE83" s="107"/>
      <c r="BF83" s="107"/>
      <c r="BG83" s="114"/>
      <c r="BH83" s="336"/>
      <c r="BJ83" s="105">
        <f>$B$83</f>
        <v>1957</v>
      </c>
      <c r="BK83" s="106"/>
      <c r="BL83" s="107"/>
      <c r="BM83" s="102">
        <v>63.4</v>
      </c>
      <c r="BN83" s="107"/>
      <c r="BO83" s="107"/>
      <c r="BP83" s="102">
        <v>33.9</v>
      </c>
      <c r="BQ83" s="333">
        <f t="shared" si="51"/>
        <v>28.1</v>
      </c>
      <c r="BR83" s="102">
        <v>32</v>
      </c>
      <c r="BS83" s="352">
        <f t="shared" si="44"/>
        <v>1.8115942028985588E-2</v>
      </c>
      <c r="BT83" s="359">
        <f t="shared" si="45"/>
        <v>1.9108280254777066E-2</v>
      </c>
      <c r="BU83" s="351">
        <f t="shared" si="46"/>
        <v>-9.9233822579147812E-4</v>
      </c>
      <c r="BW83" s="109">
        <f>$B$83</f>
        <v>1957</v>
      </c>
      <c r="BX83" s="348"/>
      <c r="BY83" s="116"/>
      <c r="BZ83" s="116"/>
      <c r="CA83" s="116"/>
      <c r="CB83" s="116"/>
      <c r="CC83" s="116"/>
      <c r="CD83" s="116"/>
      <c r="CE83" s="116"/>
      <c r="CF83" s="116"/>
      <c r="CG83" s="116"/>
      <c r="CH83" s="333">
        <f t="shared" si="50"/>
        <v>3.3610000000000002</v>
      </c>
      <c r="CI83" s="111">
        <v>3.3610000000000002</v>
      </c>
      <c r="CJ83" s="352">
        <f t="shared" si="52"/>
        <v>3.5747303543913755E-2</v>
      </c>
      <c r="CK83" s="352">
        <f t="shared" si="53"/>
        <v>3.5747303543913755E-2</v>
      </c>
      <c r="CL83" s="351">
        <f t="shared" si="54"/>
        <v>0</v>
      </c>
    </row>
    <row r="84" spans="2:90" x14ac:dyDescent="0.6">
      <c r="B84" s="100">
        <v>1956</v>
      </c>
      <c r="C84" s="106"/>
      <c r="D84" s="107"/>
      <c r="E84" s="107"/>
      <c r="F84" s="107"/>
      <c r="G84" s="107"/>
      <c r="H84" s="114"/>
      <c r="I84" s="113"/>
      <c r="K84" s="105">
        <f>$B$84</f>
        <v>1956</v>
      </c>
      <c r="L84" s="106"/>
      <c r="M84" s="107"/>
      <c r="N84" s="102">
        <v>59.9</v>
      </c>
      <c r="O84" s="107"/>
      <c r="P84" s="107"/>
      <c r="Q84" s="107"/>
      <c r="R84" s="108">
        <v>27.6</v>
      </c>
      <c r="T84" s="109">
        <f>$B$84</f>
        <v>1956</v>
      </c>
      <c r="U84" s="115"/>
      <c r="V84" s="116"/>
      <c r="W84" s="112">
        <v>3.2450000000000001</v>
      </c>
      <c r="Y84" s="100">
        <v>1956</v>
      </c>
      <c r="Z84" s="333"/>
      <c r="AA84" s="106"/>
      <c r="AB84" s="106"/>
      <c r="AC84" s="107"/>
      <c r="AD84" s="334"/>
      <c r="AE84" s="333"/>
      <c r="AF84" s="107"/>
      <c r="AG84" s="107"/>
      <c r="AH84" s="114"/>
      <c r="AI84" s="336"/>
      <c r="AJ84" s="333"/>
      <c r="AK84" s="107"/>
      <c r="AL84" s="107"/>
      <c r="AM84" s="114"/>
      <c r="AN84" s="336"/>
      <c r="AO84" s="333"/>
      <c r="AP84" s="107"/>
      <c r="AQ84" s="107"/>
      <c r="AR84" s="114"/>
      <c r="AS84" s="336"/>
      <c r="AT84" s="333"/>
      <c r="AU84" s="114"/>
      <c r="AV84" s="360"/>
      <c r="AW84" s="359"/>
      <c r="AX84" s="334"/>
      <c r="AY84" s="337"/>
      <c r="AZ84" s="114"/>
      <c r="BA84" s="114"/>
      <c r="BB84" s="114"/>
      <c r="BC84" s="336"/>
      <c r="BD84" s="333"/>
      <c r="BE84" s="107"/>
      <c r="BF84" s="107"/>
      <c r="BG84" s="114"/>
      <c r="BH84" s="336"/>
      <c r="BJ84" s="105">
        <f>$B$84</f>
        <v>1956</v>
      </c>
      <c r="BK84" s="106"/>
      <c r="BL84" s="107"/>
      <c r="BM84" s="102">
        <v>59.9</v>
      </c>
      <c r="BN84" s="107"/>
      <c r="BO84" s="107"/>
      <c r="BP84" s="107"/>
      <c r="BQ84" s="333">
        <f t="shared" si="51"/>
        <v>27.6</v>
      </c>
      <c r="BR84" s="102">
        <v>31.4</v>
      </c>
      <c r="BS84" s="352">
        <f t="shared" si="44"/>
        <v>1.8450184501844991E-2</v>
      </c>
      <c r="BT84" s="359">
        <f t="shared" si="45"/>
        <v>1.6181229773462702E-2</v>
      </c>
      <c r="BU84" s="351">
        <f t="shared" si="46"/>
        <v>2.2689547283822886E-3</v>
      </c>
      <c r="BW84" s="109">
        <f>$B$84</f>
        <v>1956</v>
      </c>
      <c r="BX84" s="348"/>
      <c r="BY84" s="116"/>
      <c r="BZ84" s="116"/>
      <c r="CA84" s="116"/>
      <c r="CB84" s="116"/>
      <c r="CC84" s="116"/>
      <c r="CD84" s="116"/>
      <c r="CE84" s="116"/>
      <c r="CF84" s="116"/>
      <c r="CG84" s="116"/>
      <c r="CH84" s="333">
        <f t="shared" si="50"/>
        <v>3.2450000000000001</v>
      </c>
      <c r="CI84" s="111">
        <v>3.2450000000000001</v>
      </c>
      <c r="CJ84" s="352">
        <f t="shared" si="52"/>
        <v>2.5924754979449904E-2</v>
      </c>
      <c r="CK84" s="352">
        <f t="shared" si="53"/>
        <v>2.5924754979449904E-2</v>
      </c>
      <c r="CL84" s="351">
        <f t="shared" si="54"/>
        <v>0</v>
      </c>
    </row>
    <row r="85" spans="2:90" x14ac:dyDescent="0.6">
      <c r="B85" s="100">
        <v>1955</v>
      </c>
      <c r="C85" s="106"/>
      <c r="D85" s="107"/>
      <c r="E85" s="107"/>
      <c r="F85" s="107"/>
      <c r="G85" s="107"/>
      <c r="H85" s="114"/>
      <c r="I85" s="113"/>
      <c r="K85" s="105">
        <f>$B$85</f>
        <v>1955</v>
      </c>
      <c r="L85" s="106"/>
      <c r="M85" s="107"/>
      <c r="N85" s="102">
        <v>58.3</v>
      </c>
      <c r="O85" s="107"/>
      <c r="P85" s="107"/>
      <c r="Q85" s="107"/>
      <c r="R85" s="108">
        <v>27.1</v>
      </c>
      <c r="T85" s="109">
        <f>$B$85</f>
        <v>1955</v>
      </c>
      <c r="U85" s="115"/>
      <c r="V85" s="116"/>
      <c r="W85" s="112">
        <v>3.1629999999999998</v>
      </c>
      <c r="Y85" s="100">
        <v>1955</v>
      </c>
      <c r="Z85" s="333"/>
      <c r="AA85" s="106"/>
      <c r="AB85" s="106"/>
      <c r="AC85" s="107"/>
      <c r="AD85" s="334"/>
      <c r="AE85" s="333"/>
      <c r="AF85" s="107"/>
      <c r="AG85" s="107"/>
      <c r="AH85" s="114"/>
      <c r="AI85" s="336"/>
      <c r="AJ85" s="333"/>
      <c r="AK85" s="107"/>
      <c r="AL85" s="107"/>
      <c r="AM85" s="114"/>
      <c r="AN85" s="336"/>
      <c r="AO85" s="333"/>
      <c r="AP85" s="107"/>
      <c r="AQ85" s="107"/>
      <c r="AR85" s="114"/>
      <c r="AS85" s="336"/>
      <c r="AT85" s="333"/>
      <c r="AU85" s="114"/>
      <c r="AV85" s="360"/>
      <c r="AW85" s="359"/>
      <c r="AX85" s="334"/>
      <c r="AY85" s="337"/>
      <c r="AZ85" s="114"/>
      <c r="BA85" s="114"/>
      <c r="BB85" s="114"/>
      <c r="BC85" s="336"/>
      <c r="BD85" s="333"/>
      <c r="BE85" s="107"/>
      <c r="BF85" s="107"/>
      <c r="BG85" s="114"/>
      <c r="BH85" s="336"/>
      <c r="BJ85" s="105">
        <f>$B$85</f>
        <v>1955</v>
      </c>
      <c r="BK85" s="106"/>
      <c r="BL85" s="107"/>
      <c r="BM85" s="102">
        <v>58.3</v>
      </c>
      <c r="BN85" s="107"/>
      <c r="BO85" s="107"/>
      <c r="BP85" s="107"/>
      <c r="BQ85" s="333">
        <f t="shared" si="51"/>
        <v>27.1</v>
      </c>
      <c r="BR85" s="102">
        <v>30.9</v>
      </c>
      <c r="BS85" s="352">
        <f t="shared" si="44"/>
        <v>1.8796992481203034E-2</v>
      </c>
      <c r="BT85" s="359">
        <f t="shared" si="45"/>
        <v>1.980198019801982E-2</v>
      </c>
      <c r="BU85" s="351">
        <f t="shared" si="46"/>
        <v>-1.0049877168167853E-3</v>
      </c>
      <c r="BW85" s="109">
        <f>$B$85</f>
        <v>1955</v>
      </c>
      <c r="BX85" s="348"/>
      <c r="BY85" s="116"/>
      <c r="BZ85" s="116"/>
      <c r="CA85" s="116"/>
      <c r="CB85" s="116"/>
      <c r="CC85" s="116"/>
      <c r="CD85" s="116"/>
      <c r="CE85" s="116"/>
      <c r="CF85" s="116"/>
      <c r="CG85" s="116"/>
      <c r="CH85" s="333">
        <f t="shared" si="50"/>
        <v>3.1629999999999998</v>
      </c>
      <c r="CI85" s="111">
        <v>3.1629999999999998</v>
      </c>
      <c r="CJ85" s="352">
        <f t="shared" si="52"/>
        <v>5.4333333333333345E-2</v>
      </c>
      <c r="CK85" s="352">
        <f t="shared" si="53"/>
        <v>5.4333333333333345E-2</v>
      </c>
      <c r="CL85" s="351">
        <f t="shared" si="54"/>
        <v>0</v>
      </c>
    </row>
    <row r="86" spans="2:90" x14ac:dyDescent="0.6">
      <c r="B86" s="100">
        <v>1954</v>
      </c>
      <c r="C86" s="106"/>
      <c r="D86" s="107"/>
      <c r="E86" s="107"/>
      <c r="F86" s="107"/>
      <c r="G86" s="107"/>
      <c r="H86" s="114"/>
      <c r="I86" s="113"/>
      <c r="K86" s="105">
        <f>$B$86</f>
        <v>1954</v>
      </c>
      <c r="L86" s="106"/>
      <c r="M86" s="107"/>
      <c r="N86" s="102">
        <v>56.5</v>
      </c>
      <c r="O86" s="107"/>
      <c r="P86" s="107"/>
      <c r="Q86" s="107"/>
      <c r="R86" s="108">
        <v>26.6</v>
      </c>
      <c r="T86" s="109">
        <f>$B$86</f>
        <v>1954</v>
      </c>
      <c r="U86" s="115"/>
      <c r="V86" s="116"/>
      <c r="W86" s="112">
        <v>3</v>
      </c>
      <c r="Y86" s="100">
        <v>1954</v>
      </c>
      <c r="Z86" s="333"/>
      <c r="AA86" s="106"/>
      <c r="AB86" s="106"/>
      <c r="AC86" s="107"/>
      <c r="AD86" s="334"/>
      <c r="AE86" s="333"/>
      <c r="AF86" s="107"/>
      <c r="AG86" s="107"/>
      <c r="AH86" s="114"/>
      <c r="AI86" s="336"/>
      <c r="AJ86" s="333"/>
      <c r="AK86" s="107"/>
      <c r="AL86" s="107"/>
      <c r="AM86" s="114"/>
      <c r="AN86" s="336"/>
      <c r="AO86" s="333"/>
      <c r="AP86" s="107"/>
      <c r="AQ86" s="107"/>
      <c r="AR86" s="114"/>
      <c r="AS86" s="336"/>
      <c r="AT86" s="333"/>
      <c r="AU86" s="114"/>
      <c r="AV86" s="360"/>
      <c r="AW86" s="359"/>
      <c r="AX86" s="334"/>
      <c r="AY86" s="337"/>
      <c r="AZ86" s="114"/>
      <c r="BA86" s="114"/>
      <c r="BB86" s="114"/>
      <c r="BC86" s="336"/>
      <c r="BD86" s="333"/>
      <c r="BE86" s="107"/>
      <c r="BF86" s="107"/>
      <c r="BG86" s="114"/>
      <c r="BH86" s="336"/>
      <c r="BJ86" s="105">
        <f>$B$86</f>
        <v>1954</v>
      </c>
      <c r="BK86" s="106"/>
      <c r="BL86" s="107"/>
      <c r="BM86" s="102">
        <v>56.5</v>
      </c>
      <c r="BN86" s="107"/>
      <c r="BO86" s="107"/>
      <c r="BP86" s="107"/>
      <c r="BQ86" s="333">
        <f t="shared" si="51"/>
        <v>26.6</v>
      </c>
      <c r="BR86" s="102">
        <v>30.3</v>
      </c>
      <c r="BS86" s="352">
        <f t="shared" si="44"/>
        <v>-1.8450184501844991E-2</v>
      </c>
      <c r="BT86" s="359">
        <f t="shared" si="45"/>
        <v>-1.6233766233766267E-2</v>
      </c>
      <c r="BU86" s="351">
        <f t="shared" si="46"/>
        <v>-2.2164182680787237E-3</v>
      </c>
      <c r="BW86" s="109">
        <f>$B$86</f>
        <v>1954</v>
      </c>
      <c r="BX86" s="348"/>
      <c r="BY86" s="116"/>
      <c r="BZ86" s="116"/>
      <c r="CA86" s="116"/>
      <c r="CB86" s="116"/>
      <c r="CC86" s="116"/>
      <c r="CD86" s="116"/>
      <c r="CE86" s="116"/>
      <c r="CF86" s="116"/>
      <c r="CG86" s="116"/>
      <c r="CH86" s="333">
        <f t="shared" si="50"/>
        <v>3</v>
      </c>
      <c r="CI86" s="111">
        <v>3</v>
      </c>
      <c r="CJ86" s="352">
        <f t="shared" si="52"/>
        <v>4.6885465505692725E-3</v>
      </c>
      <c r="CK86" s="352">
        <f t="shared" si="53"/>
        <v>4.6885465505692725E-3</v>
      </c>
      <c r="CL86" s="351">
        <f t="shared" si="54"/>
        <v>0</v>
      </c>
    </row>
    <row r="87" spans="2:90" x14ac:dyDescent="0.6">
      <c r="B87" s="100">
        <v>1953</v>
      </c>
      <c r="C87" s="106"/>
      <c r="D87" s="107"/>
      <c r="E87" s="107"/>
      <c r="F87" s="107"/>
      <c r="G87" s="107"/>
      <c r="H87" s="114"/>
      <c r="I87" s="113"/>
      <c r="K87" s="105">
        <f>$B$87</f>
        <v>1953</v>
      </c>
      <c r="L87" s="106"/>
      <c r="M87" s="107"/>
      <c r="N87" s="102">
        <v>58.3</v>
      </c>
      <c r="O87" s="107"/>
      <c r="P87" s="107"/>
      <c r="Q87" s="107"/>
      <c r="R87" s="108">
        <v>27.1</v>
      </c>
      <c r="T87" s="109">
        <f>$B$87</f>
        <v>1953</v>
      </c>
      <c r="U87" s="115"/>
      <c r="V87" s="116"/>
      <c r="W87" s="112">
        <v>2.9860000000000002</v>
      </c>
      <c r="Y87" s="100">
        <v>1953</v>
      </c>
      <c r="Z87" s="333"/>
      <c r="AA87" s="106"/>
      <c r="AB87" s="106"/>
      <c r="AC87" s="107"/>
      <c r="AD87" s="334"/>
      <c r="AE87" s="333"/>
      <c r="AF87" s="107"/>
      <c r="AG87" s="107"/>
      <c r="AH87" s="114"/>
      <c r="AI87" s="336"/>
      <c r="AJ87" s="333"/>
      <c r="AK87" s="107"/>
      <c r="AL87" s="107"/>
      <c r="AM87" s="114"/>
      <c r="AN87" s="336"/>
      <c r="AO87" s="333"/>
      <c r="AP87" s="107"/>
      <c r="AQ87" s="107"/>
      <c r="AR87" s="114"/>
      <c r="AS87" s="336"/>
      <c r="AT87" s="333"/>
      <c r="AU87" s="114"/>
      <c r="AV87" s="360"/>
      <c r="AW87" s="359"/>
      <c r="AX87" s="334"/>
      <c r="AY87" s="337"/>
      <c r="AZ87" s="114"/>
      <c r="BA87" s="114"/>
      <c r="BB87" s="114"/>
      <c r="BC87" s="336"/>
      <c r="BD87" s="333"/>
      <c r="BE87" s="107"/>
      <c r="BF87" s="107"/>
      <c r="BG87" s="114"/>
      <c r="BH87" s="336"/>
      <c r="BJ87" s="105">
        <f>$B$87</f>
        <v>1953</v>
      </c>
      <c r="BK87" s="106"/>
      <c r="BL87" s="107"/>
      <c r="BM87" s="102">
        <v>58.3</v>
      </c>
      <c r="BN87" s="107"/>
      <c r="BO87" s="107"/>
      <c r="BP87" s="107"/>
      <c r="BQ87" s="333">
        <f t="shared" si="51"/>
        <v>27.1</v>
      </c>
      <c r="BR87" s="102">
        <v>30.8</v>
      </c>
      <c r="BS87" s="352">
        <f t="shared" si="44"/>
        <v>-2.5179856115107868E-2</v>
      </c>
      <c r="BT87" s="359">
        <f t="shared" si="45"/>
        <v>-2.5316455696202556E-2</v>
      </c>
      <c r="BU87" s="351">
        <f t="shared" si="46"/>
        <v>1.3659958109468739E-4</v>
      </c>
      <c r="BW87" s="109">
        <f>$B$87</f>
        <v>1953</v>
      </c>
      <c r="BX87" s="348"/>
      <c r="BY87" s="116"/>
      <c r="BZ87" s="116"/>
      <c r="CA87" s="116"/>
      <c r="CB87" s="116"/>
      <c r="CC87" s="116"/>
      <c r="CD87" s="116"/>
      <c r="CE87" s="116"/>
      <c r="CF87" s="116"/>
      <c r="CG87" s="116"/>
      <c r="CH87" s="333">
        <f t="shared" si="50"/>
        <v>2.9860000000000002</v>
      </c>
      <c r="CI87" s="111">
        <v>2.9860000000000002</v>
      </c>
      <c r="CJ87" s="352">
        <f t="shared" si="52"/>
        <v>-3.3031088082901561E-2</v>
      </c>
      <c r="CK87" s="352">
        <f t="shared" si="53"/>
        <v>-3.3031088082901561E-2</v>
      </c>
      <c r="CL87" s="351">
        <f t="shared" si="54"/>
        <v>0</v>
      </c>
    </row>
    <row r="88" spans="2:90" x14ac:dyDescent="0.6">
      <c r="B88" s="100">
        <v>1952</v>
      </c>
      <c r="C88" s="106"/>
      <c r="D88" s="107"/>
      <c r="E88" s="107"/>
      <c r="F88" s="107"/>
      <c r="G88" s="107"/>
      <c r="H88" s="114"/>
      <c r="I88" s="113"/>
      <c r="K88" s="105">
        <f>$B$88</f>
        <v>1952</v>
      </c>
      <c r="L88" s="106"/>
      <c r="M88" s="107"/>
      <c r="N88" s="102">
        <v>56</v>
      </c>
      <c r="O88" s="107"/>
      <c r="P88" s="107"/>
      <c r="Q88" s="107"/>
      <c r="R88" s="108">
        <v>27.8</v>
      </c>
      <c r="T88" s="109">
        <f>$B$88</f>
        <v>1952</v>
      </c>
      <c r="U88" s="115"/>
      <c r="V88" s="116"/>
      <c r="W88" s="112">
        <v>3.0880000000000001</v>
      </c>
      <c r="Y88" s="100">
        <v>1952</v>
      </c>
      <c r="Z88" s="333"/>
      <c r="AA88" s="106"/>
      <c r="AB88" s="106"/>
      <c r="AC88" s="107"/>
      <c r="AD88" s="334"/>
      <c r="AE88" s="333"/>
      <c r="AF88" s="107"/>
      <c r="AG88" s="107"/>
      <c r="AH88" s="114"/>
      <c r="AI88" s="336"/>
      <c r="AJ88" s="333"/>
      <c r="AK88" s="107"/>
      <c r="AL88" s="107"/>
      <c r="AM88" s="114"/>
      <c r="AN88" s="336"/>
      <c r="AO88" s="333"/>
      <c r="AP88" s="107"/>
      <c r="AQ88" s="107"/>
      <c r="AR88" s="114"/>
      <c r="AS88" s="336"/>
      <c r="AT88" s="333"/>
      <c r="AU88" s="114"/>
      <c r="AV88" s="360"/>
      <c r="AW88" s="359"/>
      <c r="AX88" s="334"/>
      <c r="AY88" s="337"/>
      <c r="AZ88" s="114"/>
      <c r="BA88" s="114"/>
      <c r="BB88" s="114"/>
      <c r="BC88" s="336"/>
      <c r="BD88" s="333"/>
      <c r="BE88" s="107"/>
      <c r="BF88" s="107"/>
      <c r="BG88" s="114"/>
      <c r="BH88" s="336"/>
      <c r="BJ88" s="105">
        <f>$B$88</f>
        <v>1952</v>
      </c>
      <c r="BK88" s="106"/>
      <c r="BL88" s="107"/>
      <c r="BM88" s="102">
        <v>56</v>
      </c>
      <c r="BN88" s="107"/>
      <c r="BO88" s="107"/>
      <c r="BP88" s="107"/>
      <c r="BQ88" s="333">
        <f t="shared" si="51"/>
        <v>27.8</v>
      </c>
      <c r="BR88" s="102">
        <v>31.6</v>
      </c>
      <c r="BS88" s="352">
        <f t="shared" si="44"/>
        <v>2.5830258302582898E-2</v>
      </c>
      <c r="BT88" s="359">
        <f t="shared" si="45"/>
        <v>2.265372168284796E-2</v>
      </c>
      <c r="BU88" s="351">
        <f t="shared" si="46"/>
        <v>3.1765366197349376E-3</v>
      </c>
      <c r="BW88" s="109">
        <f>$B$88</f>
        <v>1952</v>
      </c>
      <c r="BX88" s="348"/>
      <c r="BY88" s="116"/>
      <c r="BZ88" s="116"/>
      <c r="CA88" s="116"/>
      <c r="CB88" s="116"/>
      <c r="CC88" s="116"/>
      <c r="CD88" s="116"/>
      <c r="CE88" s="116"/>
      <c r="CF88" s="116"/>
      <c r="CG88" s="116"/>
      <c r="CH88" s="333">
        <f t="shared" si="50"/>
        <v>3.0880000000000001</v>
      </c>
      <c r="CI88" s="111">
        <v>3.0880000000000001</v>
      </c>
      <c r="CJ88" s="352">
        <f t="shared" si="52"/>
        <v>6.556245686680473E-2</v>
      </c>
      <c r="CK88" s="352">
        <f t="shared" si="53"/>
        <v>6.556245686680473E-2</v>
      </c>
      <c r="CL88" s="351">
        <f t="shared" si="54"/>
        <v>0</v>
      </c>
    </row>
    <row r="89" spans="2:90" x14ac:dyDescent="0.6">
      <c r="B89" s="100">
        <v>1951</v>
      </c>
      <c r="C89" s="106"/>
      <c r="D89" s="107"/>
      <c r="E89" s="107"/>
      <c r="F89" s="107"/>
      <c r="G89" s="107"/>
      <c r="H89" s="114"/>
      <c r="I89" s="113"/>
      <c r="K89" s="105">
        <f>$B$89</f>
        <v>1951</v>
      </c>
      <c r="L89" s="106"/>
      <c r="M89" s="107"/>
      <c r="N89" s="102">
        <v>40.200000000000003</v>
      </c>
      <c r="O89" s="107"/>
      <c r="P89" s="107"/>
      <c r="Q89" s="107"/>
      <c r="R89" s="108">
        <v>27.1</v>
      </c>
      <c r="T89" s="109">
        <f>$B$89</f>
        <v>1951</v>
      </c>
      <c r="U89" s="115"/>
      <c r="V89" s="116"/>
      <c r="W89" s="112">
        <v>2.8980000000000001</v>
      </c>
      <c r="Y89" s="100">
        <v>1951</v>
      </c>
      <c r="Z89" s="333"/>
      <c r="AA89" s="106"/>
      <c r="AB89" s="106"/>
      <c r="AC89" s="107"/>
      <c r="AD89" s="334"/>
      <c r="AE89" s="333"/>
      <c r="AF89" s="107"/>
      <c r="AG89" s="107"/>
      <c r="AH89" s="114"/>
      <c r="AI89" s="336"/>
      <c r="AJ89" s="333"/>
      <c r="AK89" s="107"/>
      <c r="AL89" s="107"/>
      <c r="AM89" s="114"/>
      <c r="AN89" s="336"/>
      <c r="AO89" s="333"/>
      <c r="AP89" s="107"/>
      <c r="AQ89" s="107"/>
      <c r="AR89" s="114"/>
      <c r="AS89" s="336"/>
      <c r="AT89" s="333"/>
      <c r="AU89" s="114"/>
      <c r="AV89" s="360"/>
      <c r="AW89" s="359"/>
      <c r="AX89" s="334"/>
      <c r="AY89" s="337"/>
      <c r="AZ89" s="114"/>
      <c r="BA89" s="114"/>
      <c r="BB89" s="114"/>
      <c r="BC89" s="336"/>
      <c r="BD89" s="333"/>
      <c r="BE89" s="107"/>
      <c r="BF89" s="107"/>
      <c r="BG89" s="114"/>
      <c r="BH89" s="336"/>
      <c r="BJ89" s="105">
        <f>$B$89</f>
        <v>1951</v>
      </c>
      <c r="BK89" s="106"/>
      <c r="BL89" s="107"/>
      <c r="BM89" s="102">
        <v>40.200000000000003</v>
      </c>
      <c r="BN89" s="107"/>
      <c r="BO89" s="107"/>
      <c r="BP89" s="107"/>
      <c r="BQ89" s="333">
        <f t="shared" si="51"/>
        <v>27.1</v>
      </c>
      <c r="BR89" s="102">
        <v>30.9</v>
      </c>
      <c r="BS89" s="352">
        <f t="shared" si="44"/>
        <v>0.18340611353711811</v>
      </c>
      <c r="BT89" s="359">
        <f t="shared" si="45"/>
        <v>0.18390804597701127</v>
      </c>
      <c r="BU89" s="351">
        <f t="shared" si="46"/>
        <v>-5.0193243989316016E-4</v>
      </c>
      <c r="BW89" s="109">
        <f>$B$89</f>
        <v>1951</v>
      </c>
      <c r="BX89" s="348"/>
      <c r="BY89" s="116"/>
      <c r="BZ89" s="116"/>
      <c r="CA89" s="116"/>
      <c r="CB89" s="116"/>
      <c r="CC89" s="116"/>
      <c r="CD89" s="116"/>
      <c r="CE89" s="116"/>
      <c r="CF89" s="116"/>
      <c r="CG89" s="116"/>
      <c r="CH89" s="333">
        <f t="shared" si="50"/>
        <v>2.8980000000000001</v>
      </c>
      <c r="CI89" s="111">
        <v>2.8980000000000001</v>
      </c>
      <c r="CJ89" s="352">
        <f t="shared" si="52"/>
        <v>0.15781062724730321</v>
      </c>
      <c r="CK89" s="352">
        <f t="shared" si="53"/>
        <v>0.15781062724730321</v>
      </c>
      <c r="CL89" s="351">
        <f t="shared" si="54"/>
        <v>0</v>
      </c>
    </row>
    <row r="90" spans="2:90" x14ac:dyDescent="0.6">
      <c r="B90" s="100">
        <v>1950</v>
      </c>
      <c r="C90" s="106"/>
      <c r="D90" s="107"/>
      <c r="E90" s="107"/>
      <c r="F90" s="107"/>
      <c r="G90" s="107"/>
      <c r="H90" s="114"/>
      <c r="I90" s="113"/>
      <c r="K90" s="105">
        <f>$B$90</f>
        <v>1950</v>
      </c>
      <c r="L90" s="106"/>
      <c r="M90" s="107"/>
      <c r="N90" s="102">
        <v>32.9</v>
      </c>
      <c r="O90" s="107"/>
      <c r="P90" s="107"/>
      <c r="Q90" s="107"/>
      <c r="R90" s="108">
        <v>22.9</v>
      </c>
      <c r="T90" s="109">
        <f>$B$90</f>
        <v>1950</v>
      </c>
      <c r="U90" s="115"/>
      <c r="V90" s="116"/>
      <c r="W90" s="112">
        <v>2.5030000000000001</v>
      </c>
      <c r="Y90" s="100">
        <v>1950</v>
      </c>
      <c r="Z90" s="333"/>
      <c r="AA90" s="106"/>
      <c r="AB90" s="106"/>
      <c r="AC90" s="107"/>
      <c r="AD90" s="334"/>
      <c r="AE90" s="333"/>
      <c r="AF90" s="107"/>
      <c r="AG90" s="107"/>
      <c r="AH90" s="114"/>
      <c r="AI90" s="336"/>
      <c r="AJ90" s="333"/>
      <c r="AK90" s="107"/>
      <c r="AL90" s="107"/>
      <c r="AM90" s="114"/>
      <c r="AN90" s="336"/>
      <c r="AO90" s="333"/>
      <c r="AP90" s="107"/>
      <c r="AQ90" s="107"/>
      <c r="AR90" s="114"/>
      <c r="AS90" s="336"/>
      <c r="AT90" s="333"/>
      <c r="AU90" s="114"/>
      <c r="AV90" s="360"/>
      <c r="AW90" s="359"/>
      <c r="AX90" s="334"/>
      <c r="AY90" s="337"/>
      <c r="AZ90" s="114"/>
      <c r="BA90" s="114"/>
      <c r="BB90" s="114"/>
      <c r="BC90" s="336"/>
      <c r="BD90" s="333"/>
      <c r="BE90" s="107"/>
      <c r="BF90" s="107"/>
      <c r="BG90" s="114"/>
      <c r="BH90" s="336"/>
      <c r="BJ90" s="105">
        <f>$B$90</f>
        <v>1950</v>
      </c>
      <c r="BK90" s="106"/>
      <c r="BL90" s="107"/>
      <c r="BM90" s="102">
        <v>32.9</v>
      </c>
      <c r="BN90" s="107"/>
      <c r="BO90" s="107"/>
      <c r="BP90" s="107"/>
      <c r="BQ90" s="333">
        <f t="shared" si="51"/>
        <v>22.9</v>
      </c>
      <c r="BR90" s="102">
        <v>26.1</v>
      </c>
      <c r="BS90" s="352">
        <f t="shared" si="44"/>
        <v>-2.5531914893617058E-2</v>
      </c>
      <c r="BT90" s="359">
        <f t="shared" si="45"/>
        <v>-2.6119402985074647E-2</v>
      </c>
      <c r="BU90" s="351">
        <f t="shared" si="46"/>
        <v>5.8748809145758862E-4</v>
      </c>
      <c r="BW90" s="109">
        <f>$B$90</f>
        <v>1950</v>
      </c>
      <c r="BX90" s="348"/>
      <c r="BY90" s="116"/>
      <c r="BZ90" s="116"/>
      <c r="CA90" s="116"/>
      <c r="CB90" s="116"/>
      <c r="CC90" s="116"/>
      <c r="CD90" s="116"/>
      <c r="CE90" s="116"/>
      <c r="CF90" s="116"/>
      <c r="CG90" s="116"/>
      <c r="CH90" s="333">
        <f t="shared" si="50"/>
        <v>2.5030000000000001</v>
      </c>
      <c r="CI90" s="111">
        <v>2.5030000000000001</v>
      </c>
      <c r="CJ90" s="352">
        <f t="shared" si="52"/>
        <v>-4.6839299314546778E-2</v>
      </c>
      <c r="CK90" s="352">
        <f t="shared" si="53"/>
        <v>-4.6839299314546778E-2</v>
      </c>
      <c r="CL90" s="351">
        <f t="shared" si="54"/>
        <v>0</v>
      </c>
    </row>
    <row r="91" spans="2:90" x14ac:dyDescent="0.6">
      <c r="B91" s="100">
        <v>1949</v>
      </c>
      <c r="C91" s="106"/>
      <c r="D91" s="107"/>
      <c r="E91" s="107"/>
      <c r="F91" s="107"/>
      <c r="G91" s="107"/>
      <c r="H91" s="114"/>
      <c r="I91" s="113"/>
      <c r="K91" s="117">
        <f>$B$91</f>
        <v>1949</v>
      </c>
      <c r="L91" s="118"/>
      <c r="M91" s="119"/>
      <c r="N91" s="120">
        <v>31.7</v>
      </c>
      <c r="O91" s="119"/>
      <c r="P91" s="119"/>
      <c r="Q91" s="119"/>
      <c r="R91" s="121">
        <v>23.5</v>
      </c>
      <c r="T91" s="109">
        <f>$B$91</f>
        <v>1949</v>
      </c>
      <c r="U91" s="115"/>
      <c r="V91" s="116"/>
      <c r="W91" s="112">
        <v>2.6259999999999999</v>
      </c>
      <c r="Y91" s="100">
        <v>1949</v>
      </c>
      <c r="Z91" s="333"/>
      <c r="AA91" s="106"/>
      <c r="AB91" s="106"/>
      <c r="AC91" s="107"/>
      <c r="AD91" s="334"/>
      <c r="AE91" s="333"/>
      <c r="AF91" s="107"/>
      <c r="AG91" s="107"/>
      <c r="AH91" s="114"/>
      <c r="AI91" s="336"/>
      <c r="AJ91" s="333"/>
      <c r="AK91" s="107"/>
      <c r="AL91" s="107"/>
      <c r="AM91" s="114"/>
      <c r="AN91" s="336"/>
      <c r="AO91" s="333"/>
      <c r="AP91" s="107"/>
      <c r="AQ91" s="107"/>
      <c r="AR91" s="114"/>
      <c r="AS91" s="336"/>
      <c r="AT91" s="333"/>
      <c r="AU91" s="114"/>
      <c r="AV91" s="114"/>
      <c r="AW91" s="114"/>
      <c r="AX91" s="336"/>
      <c r="AY91" s="337"/>
      <c r="AZ91" s="114"/>
      <c r="BA91" s="114"/>
      <c r="BB91" s="114"/>
      <c r="BC91" s="336"/>
      <c r="BD91" s="333"/>
      <c r="BE91" s="107"/>
      <c r="BF91" s="107"/>
      <c r="BG91" s="114"/>
      <c r="BH91" s="336"/>
      <c r="BJ91" s="117">
        <f>$B$91</f>
        <v>1949</v>
      </c>
      <c r="BK91" s="118"/>
      <c r="BL91" s="119"/>
      <c r="BM91" s="120">
        <v>31.7</v>
      </c>
      <c r="BN91" s="119"/>
      <c r="BO91" s="119"/>
      <c r="BP91" s="119"/>
      <c r="BQ91" s="335">
        <f t="shared" si="51"/>
        <v>23.5</v>
      </c>
      <c r="BR91" s="120">
        <v>26.8</v>
      </c>
      <c r="BS91" s="128"/>
      <c r="BT91" s="129"/>
      <c r="BU91" s="129"/>
      <c r="BW91" s="109">
        <f>$B$91</f>
        <v>1949</v>
      </c>
      <c r="BX91" s="348"/>
      <c r="BY91" s="116"/>
      <c r="BZ91" s="116"/>
      <c r="CA91" s="116"/>
      <c r="CB91" s="116"/>
      <c r="CC91" s="116"/>
      <c r="CD91" s="116"/>
      <c r="CE91" s="116"/>
      <c r="CF91" s="116"/>
      <c r="CG91" s="116"/>
      <c r="CH91" s="333">
        <f t="shared" si="50"/>
        <v>2.6259999999999999</v>
      </c>
      <c r="CI91" s="111">
        <v>2.6259999999999999</v>
      </c>
      <c r="CJ91" s="352">
        <f t="shared" si="52"/>
        <v>0.13189655172413794</v>
      </c>
      <c r="CK91" s="352">
        <f t="shared" si="53"/>
        <v>0.13189655172413794</v>
      </c>
      <c r="CL91" s="351">
        <f t="shared" si="54"/>
        <v>0</v>
      </c>
    </row>
    <row r="92" spans="2:90" x14ac:dyDescent="0.6">
      <c r="B92" s="100">
        <v>1948</v>
      </c>
      <c r="C92" s="106"/>
      <c r="D92" s="107"/>
      <c r="E92" s="107"/>
      <c r="F92" s="107"/>
      <c r="G92" s="107"/>
      <c r="H92" s="114"/>
      <c r="I92" s="113"/>
      <c r="T92" s="109">
        <f>$B$92</f>
        <v>1948</v>
      </c>
      <c r="U92" s="115"/>
      <c r="V92" s="116"/>
      <c r="W92" s="122">
        <v>2.3199999999999998</v>
      </c>
      <c r="Y92" s="100">
        <v>1948</v>
      </c>
      <c r="Z92" s="333"/>
      <c r="AA92" s="106"/>
      <c r="AB92" s="106"/>
      <c r="AC92" s="107"/>
      <c r="AD92" s="334"/>
      <c r="AE92" s="333"/>
      <c r="AF92" s="107"/>
      <c r="AG92" s="107"/>
      <c r="AH92" s="114"/>
      <c r="AI92" s="336"/>
      <c r="AJ92" s="333"/>
      <c r="AK92" s="107"/>
      <c r="AL92" s="107"/>
      <c r="AM92" s="114"/>
      <c r="AN92" s="336"/>
      <c r="AO92" s="333"/>
      <c r="AP92" s="107"/>
      <c r="AQ92" s="107"/>
      <c r="AR92" s="114"/>
      <c r="AS92" s="336"/>
      <c r="AT92" s="333"/>
      <c r="AU92" s="114"/>
      <c r="AV92" s="114"/>
      <c r="AW92" s="114"/>
      <c r="AX92" s="336"/>
      <c r="AY92" s="337"/>
      <c r="AZ92" s="114"/>
      <c r="BA92" s="114"/>
      <c r="BB92" s="114"/>
      <c r="BC92" s="336"/>
      <c r="BD92" s="333"/>
      <c r="BE92" s="107"/>
      <c r="BF92" s="107"/>
      <c r="BG92" s="114"/>
      <c r="BH92" s="336"/>
      <c r="BW92" s="109">
        <f>$B$92</f>
        <v>1948</v>
      </c>
      <c r="BX92" s="348"/>
      <c r="BY92" s="116"/>
      <c r="BZ92" s="116"/>
      <c r="CA92" s="116"/>
      <c r="CB92" s="116"/>
      <c r="CC92" s="116"/>
      <c r="CD92" s="116"/>
      <c r="CE92" s="116"/>
      <c r="CF92" s="116"/>
      <c r="CG92" s="116"/>
      <c r="CH92" s="333">
        <f t="shared" si="50"/>
        <v>2.3199999999999998</v>
      </c>
      <c r="CI92" s="111">
        <v>2.3199999999999998</v>
      </c>
      <c r="CJ92" s="352">
        <f t="shared" si="52"/>
        <v>8.9713480507280341E-2</v>
      </c>
      <c r="CK92" s="352">
        <f t="shared" si="53"/>
        <v>8.9713480507280341E-2</v>
      </c>
      <c r="CL92" s="351">
        <f t="shared" si="54"/>
        <v>0</v>
      </c>
    </row>
    <row r="93" spans="2:90" x14ac:dyDescent="0.6">
      <c r="B93" s="100">
        <v>1947</v>
      </c>
      <c r="C93" s="106"/>
      <c r="D93" s="107"/>
      <c r="E93" s="107"/>
      <c r="F93" s="107"/>
      <c r="G93" s="107"/>
      <c r="H93" s="114"/>
      <c r="I93" s="113"/>
      <c r="T93" s="109">
        <f>$B$93</f>
        <v>1947</v>
      </c>
      <c r="U93" s="115"/>
      <c r="V93" s="116"/>
      <c r="W93" s="112">
        <v>2.129</v>
      </c>
      <c r="Y93" s="100">
        <v>1947</v>
      </c>
      <c r="Z93" s="333"/>
      <c r="AA93" s="106"/>
      <c r="AB93" s="106"/>
      <c r="AC93" s="107"/>
      <c r="AD93" s="334"/>
      <c r="AE93" s="333"/>
      <c r="AF93" s="107"/>
      <c r="AG93" s="107"/>
      <c r="AH93" s="114"/>
      <c r="AI93" s="336"/>
      <c r="AJ93" s="333"/>
      <c r="AK93" s="107"/>
      <c r="AL93" s="107"/>
      <c r="AM93" s="114"/>
      <c r="AN93" s="336"/>
      <c r="AO93" s="333"/>
      <c r="AP93" s="107"/>
      <c r="AQ93" s="107"/>
      <c r="AR93" s="114"/>
      <c r="AS93" s="336"/>
      <c r="AT93" s="333"/>
      <c r="AU93" s="114"/>
      <c r="AV93" s="114"/>
      <c r="AW93" s="114"/>
      <c r="AX93" s="336"/>
      <c r="AY93" s="337"/>
      <c r="AZ93" s="114"/>
      <c r="BA93" s="114"/>
      <c r="BB93" s="114"/>
      <c r="BC93" s="336"/>
      <c r="BD93" s="333"/>
      <c r="BE93" s="107"/>
      <c r="BF93" s="107"/>
      <c r="BG93" s="114"/>
      <c r="BH93" s="336"/>
      <c r="BS93" s="233"/>
      <c r="BT93" s="279"/>
      <c r="BU93" s="279"/>
      <c r="BW93" s="109">
        <f>$B$93</f>
        <v>1947</v>
      </c>
      <c r="BX93" s="348"/>
      <c r="BY93" s="116"/>
      <c r="BZ93" s="116"/>
      <c r="CA93" s="116"/>
      <c r="CB93" s="116"/>
      <c r="CC93" s="116"/>
      <c r="CD93" s="116"/>
      <c r="CE93" s="116"/>
      <c r="CF93" s="116"/>
      <c r="CG93" s="116"/>
      <c r="CH93" s="333">
        <f t="shared" si="50"/>
        <v>2.129</v>
      </c>
      <c r="CI93" s="111">
        <v>2.129</v>
      </c>
      <c r="CJ93" s="352">
        <f t="shared" si="52"/>
        <v>0.16785518376302799</v>
      </c>
      <c r="CK93" s="352">
        <f t="shared" si="53"/>
        <v>0.16785518376302799</v>
      </c>
      <c r="CL93" s="351">
        <f t="shared" si="54"/>
        <v>0</v>
      </c>
    </row>
    <row r="94" spans="2:90" x14ac:dyDescent="0.6">
      <c r="B94" s="100">
        <v>1946</v>
      </c>
      <c r="C94" s="106"/>
      <c r="D94" s="107"/>
      <c r="E94" s="107"/>
      <c r="F94" s="107"/>
      <c r="G94" s="107"/>
      <c r="H94" s="114"/>
      <c r="I94" s="113"/>
      <c r="T94" s="109">
        <f>$B$94</f>
        <v>1946</v>
      </c>
      <c r="U94" s="115"/>
      <c r="V94" s="116"/>
      <c r="W94" s="112">
        <v>1.823</v>
      </c>
      <c r="Y94" s="100">
        <v>1946</v>
      </c>
      <c r="Z94" s="333"/>
      <c r="AA94" s="106"/>
      <c r="AB94" s="106"/>
      <c r="AC94" s="107"/>
      <c r="AD94" s="334"/>
      <c r="AE94" s="333"/>
      <c r="AF94" s="107"/>
      <c r="AG94" s="107"/>
      <c r="AH94" s="114"/>
      <c r="AI94" s="336"/>
      <c r="AJ94" s="333"/>
      <c r="AK94" s="107"/>
      <c r="AL94" s="107"/>
      <c r="AM94" s="114"/>
      <c r="AN94" s="336"/>
      <c r="AO94" s="333"/>
      <c r="AP94" s="107"/>
      <c r="AQ94" s="107"/>
      <c r="AR94" s="114"/>
      <c r="AS94" s="336"/>
      <c r="AT94" s="333"/>
      <c r="AU94" s="114"/>
      <c r="AV94" s="114"/>
      <c r="AW94" s="114"/>
      <c r="AX94" s="336"/>
      <c r="AY94" s="337"/>
      <c r="AZ94" s="114"/>
      <c r="BA94" s="114"/>
      <c r="BB94" s="114"/>
      <c r="BC94" s="336"/>
      <c r="BD94" s="333"/>
      <c r="BE94" s="107"/>
      <c r="BF94" s="107"/>
      <c r="BG94" s="114"/>
      <c r="BH94" s="336"/>
      <c r="BS94" s="277"/>
      <c r="BT94" s="279"/>
      <c r="BU94" s="279"/>
      <c r="BW94" s="109">
        <f>$B$94</f>
        <v>1946</v>
      </c>
      <c r="BX94" s="348"/>
      <c r="BY94" s="116"/>
      <c r="BZ94" s="116"/>
      <c r="CA94" s="116"/>
      <c r="CB94" s="116"/>
      <c r="CC94" s="116"/>
      <c r="CD94" s="116"/>
      <c r="CE94" s="116"/>
      <c r="CF94" s="116"/>
      <c r="CG94" s="116"/>
      <c r="CH94" s="333">
        <f t="shared" si="50"/>
        <v>1.823</v>
      </c>
      <c r="CI94" s="111">
        <v>1.823</v>
      </c>
      <c r="CJ94" s="352">
        <f t="shared" si="52"/>
        <v>6.7955477445811319E-2</v>
      </c>
      <c r="CK94" s="352">
        <f t="shared" si="53"/>
        <v>6.7955477445811319E-2</v>
      </c>
      <c r="CL94" s="351">
        <f t="shared" si="54"/>
        <v>0</v>
      </c>
    </row>
    <row r="95" spans="2:90" x14ac:dyDescent="0.6">
      <c r="B95" s="123">
        <v>1945</v>
      </c>
      <c r="C95" s="124"/>
      <c r="D95" s="125"/>
      <c r="E95" s="125"/>
      <c r="F95" s="125"/>
      <c r="G95" s="125"/>
      <c r="H95" s="126"/>
      <c r="I95" s="276"/>
      <c r="T95" s="109">
        <f>$B$95</f>
        <v>1945</v>
      </c>
      <c r="U95" s="115"/>
      <c r="V95" s="116"/>
      <c r="W95" s="112">
        <v>1.7070000000000001</v>
      </c>
      <c r="Y95" s="123">
        <v>1945</v>
      </c>
      <c r="Z95" s="335"/>
      <c r="AA95" s="124"/>
      <c r="AB95" s="124"/>
      <c r="AC95" s="125"/>
      <c r="AD95" s="330"/>
      <c r="AE95" s="335"/>
      <c r="AF95" s="125"/>
      <c r="AG95" s="125"/>
      <c r="AH95" s="126"/>
      <c r="AI95" s="276"/>
      <c r="AJ95" s="335"/>
      <c r="AK95" s="125"/>
      <c r="AL95" s="125"/>
      <c r="AM95" s="126"/>
      <c r="AN95" s="276"/>
      <c r="AO95" s="335"/>
      <c r="AP95" s="125"/>
      <c r="AQ95" s="125"/>
      <c r="AR95" s="126"/>
      <c r="AS95" s="276"/>
      <c r="AT95" s="335"/>
      <c r="AU95" s="126"/>
      <c r="AV95" s="126"/>
      <c r="AW95" s="126"/>
      <c r="AX95" s="276"/>
      <c r="AY95" s="338"/>
      <c r="AZ95" s="126"/>
      <c r="BA95" s="126"/>
      <c r="BB95" s="126"/>
      <c r="BC95" s="276"/>
      <c r="BD95" s="335"/>
      <c r="BE95" s="125"/>
      <c r="BF95" s="125"/>
      <c r="BG95" s="126"/>
      <c r="BH95" s="276"/>
      <c r="BS95" s="277"/>
      <c r="BT95" s="279"/>
      <c r="BU95" s="279"/>
      <c r="BW95" s="109">
        <f>$B$95</f>
        <v>1945</v>
      </c>
      <c r="BX95" s="348"/>
      <c r="BY95" s="116"/>
      <c r="BZ95" s="116"/>
      <c r="CA95" s="116"/>
      <c r="CB95" s="116"/>
      <c r="CC95" s="116"/>
      <c r="CD95" s="116"/>
      <c r="CE95" s="116"/>
      <c r="CF95" s="116"/>
      <c r="CG95" s="116"/>
      <c r="CH95" s="333">
        <f t="shared" si="50"/>
        <v>1.7070000000000001</v>
      </c>
      <c r="CI95" s="111">
        <v>1.7070000000000001</v>
      </c>
      <c r="CJ95" s="352">
        <f t="shared" si="52"/>
        <v>3.2667876588021727E-2</v>
      </c>
      <c r="CK95" s="352">
        <f t="shared" si="53"/>
        <v>3.2667876588021727E-2</v>
      </c>
      <c r="CL95" s="351">
        <f t="shared" si="54"/>
        <v>0</v>
      </c>
    </row>
    <row r="96" spans="2:90" x14ac:dyDescent="0.6">
      <c r="F96" s="87"/>
      <c r="T96" s="109">
        <v>1944</v>
      </c>
      <c r="U96" s="115"/>
      <c r="V96" s="116"/>
      <c r="W96" s="112">
        <v>1.653</v>
      </c>
      <c r="AO96" s="87"/>
      <c r="AP96" s="87"/>
      <c r="AQ96" s="87"/>
      <c r="AR96" s="87"/>
      <c r="AS96" s="87"/>
      <c r="BS96" s="277"/>
      <c r="BT96" s="279"/>
      <c r="BU96" s="279"/>
      <c r="BW96" s="109">
        <v>1944</v>
      </c>
      <c r="BX96" s="348"/>
      <c r="BY96" s="116"/>
      <c r="BZ96" s="116"/>
      <c r="CA96" s="116"/>
      <c r="CB96" s="116"/>
      <c r="CC96" s="116"/>
      <c r="CD96" s="116"/>
      <c r="CE96" s="116"/>
      <c r="CF96" s="116"/>
      <c r="CG96" s="116"/>
      <c r="CH96" s="333">
        <f t="shared" si="50"/>
        <v>1.653</v>
      </c>
      <c r="CI96" s="111">
        <v>1.653</v>
      </c>
      <c r="CJ96" s="352">
        <f t="shared" si="52"/>
        <v>2.1000617665225541E-2</v>
      </c>
      <c r="CK96" s="352">
        <f t="shared" si="53"/>
        <v>2.1000617665225541E-2</v>
      </c>
      <c r="CL96" s="351">
        <f t="shared" si="54"/>
        <v>0</v>
      </c>
    </row>
    <row r="97" spans="3:90" x14ac:dyDescent="0.6">
      <c r="C97" s="233"/>
      <c r="D97" s="233"/>
      <c r="E97" s="233"/>
      <c r="F97" s="233"/>
      <c r="G97" s="233"/>
      <c r="H97" s="233"/>
      <c r="I97" s="233"/>
      <c r="T97" s="109">
        <v>1943</v>
      </c>
      <c r="U97" s="115"/>
      <c r="V97" s="116"/>
      <c r="W97" s="112">
        <v>1.619</v>
      </c>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S97" s="277"/>
      <c r="BT97" s="277"/>
      <c r="BU97" s="277"/>
      <c r="BW97" s="109">
        <v>1943</v>
      </c>
      <c r="BX97" s="348"/>
      <c r="BY97" s="116"/>
      <c r="BZ97" s="116"/>
      <c r="CA97" s="116"/>
      <c r="CB97" s="116"/>
      <c r="CC97" s="116"/>
      <c r="CD97" s="116"/>
      <c r="CE97" s="116"/>
      <c r="CF97" s="116"/>
      <c r="CG97" s="116"/>
      <c r="CH97" s="333">
        <f t="shared" si="50"/>
        <v>1.619</v>
      </c>
      <c r="CI97" s="111">
        <v>1.619</v>
      </c>
      <c r="CJ97" s="352">
        <f t="shared" si="52"/>
        <v>2.1451104100946417E-2</v>
      </c>
      <c r="CK97" s="352">
        <f t="shared" si="53"/>
        <v>2.1451104100946417E-2</v>
      </c>
      <c r="CL97" s="351">
        <f t="shared" si="54"/>
        <v>0</v>
      </c>
    </row>
    <row r="98" spans="3:90" x14ac:dyDescent="0.6">
      <c r="C98" s="233"/>
      <c r="D98" s="233"/>
      <c r="E98" s="233"/>
      <c r="F98" s="233"/>
      <c r="G98" s="233"/>
      <c r="H98" s="277"/>
      <c r="I98" s="277"/>
      <c r="T98" s="109">
        <v>1942</v>
      </c>
      <c r="U98" s="115"/>
      <c r="V98" s="116"/>
      <c r="W98" s="112">
        <v>1.585</v>
      </c>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77"/>
      <c r="AZ98" s="277"/>
      <c r="BA98" s="277"/>
      <c r="BB98" s="277"/>
      <c r="BC98" s="277"/>
      <c r="BD98" s="277"/>
      <c r="BE98" s="277"/>
      <c r="BF98" s="277"/>
      <c r="BG98" s="277"/>
      <c r="BH98" s="277"/>
      <c r="BS98" s="277"/>
      <c r="BT98" s="277"/>
      <c r="BU98" s="277"/>
      <c r="BW98" s="109">
        <v>1942</v>
      </c>
      <c r="BX98" s="348"/>
      <c r="BY98" s="116"/>
      <c r="BZ98" s="116"/>
      <c r="CA98" s="116"/>
      <c r="CB98" s="116"/>
      <c r="CC98" s="116"/>
      <c r="CD98" s="116"/>
      <c r="CE98" s="116"/>
      <c r="CF98" s="116"/>
      <c r="CG98" s="116"/>
      <c r="CH98" s="333">
        <f t="shared" si="50"/>
        <v>1.585</v>
      </c>
      <c r="CI98" s="111">
        <v>1.585</v>
      </c>
      <c r="CJ98" s="352">
        <f t="shared" si="52"/>
        <v>8.339029391660957E-2</v>
      </c>
      <c r="CK98" s="352">
        <f t="shared" si="53"/>
        <v>8.339029391660957E-2</v>
      </c>
      <c r="CL98" s="351">
        <f t="shared" si="54"/>
        <v>0</v>
      </c>
    </row>
    <row r="99" spans="3:90" x14ac:dyDescent="0.6">
      <c r="C99" s="233"/>
      <c r="D99" s="233"/>
      <c r="E99" s="233"/>
      <c r="F99" s="277"/>
      <c r="G99" s="233"/>
      <c r="H99" s="277"/>
      <c r="I99" s="277"/>
      <c r="T99" s="109">
        <v>1941</v>
      </c>
      <c r="U99" s="115"/>
      <c r="V99" s="116"/>
      <c r="W99" s="112">
        <v>1.4630000000000001</v>
      </c>
      <c r="Z99" s="233"/>
      <c r="AA99" s="233"/>
      <c r="AB99" s="233"/>
      <c r="AC99" s="233"/>
      <c r="AD99" s="233"/>
      <c r="AE99" s="233"/>
      <c r="AF99" s="233"/>
      <c r="AG99" s="233"/>
      <c r="AH99" s="233"/>
      <c r="AI99" s="233"/>
      <c r="AJ99" s="233"/>
      <c r="AK99" s="233"/>
      <c r="AL99" s="233"/>
      <c r="AM99" s="233"/>
      <c r="AN99" s="233"/>
      <c r="AO99" s="277"/>
      <c r="AP99" s="277"/>
      <c r="AQ99" s="277"/>
      <c r="AR99" s="277"/>
      <c r="AS99" s="277"/>
      <c r="AT99" s="233"/>
      <c r="AU99" s="233"/>
      <c r="AV99" s="233"/>
      <c r="AW99" s="233"/>
      <c r="AX99" s="233"/>
      <c r="AY99" s="277"/>
      <c r="AZ99" s="277"/>
      <c r="BA99" s="277"/>
      <c r="BB99" s="277"/>
      <c r="BC99" s="277"/>
      <c r="BD99" s="277"/>
      <c r="BE99" s="277"/>
      <c r="BF99" s="277"/>
      <c r="BG99" s="277"/>
      <c r="BH99" s="277"/>
      <c r="BS99" s="277"/>
      <c r="BT99" s="277"/>
      <c r="BU99" s="277"/>
      <c r="BW99" s="109">
        <v>1941</v>
      </c>
      <c r="BX99" s="348"/>
      <c r="BY99" s="116"/>
      <c r="BZ99" s="116"/>
      <c r="CA99" s="116"/>
      <c r="CB99" s="116"/>
      <c r="CC99" s="116"/>
      <c r="CD99" s="116"/>
      <c r="CE99" s="116"/>
      <c r="CF99" s="116"/>
      <c r="CG99" s="116"/>
      <c r="CH99" s="333">
        <f t="shared" si="50"/>
        <v>1.4630000000000001</v>
      </c>
      <c r="CI99" s="111">
        <v>1.4630000000000001</v>
      </c>
      <c r="CJ99" s="352">
        <f t="shared" si="52"/>
        <v>4.8745519713261798E-2</v>
      </c>
      <c r="CK99" s="352">
        <f t="shared" si="53"/>
        <v>4.8745519713261798E-2</v>
      </c>
      <c r="CL99" s="351">
        <f t="shared" si="54"/>
        <v>0</v>
      </c>
    </row>
    <row r="100" spans="3:90" x14ac:dyDescent="0.6">
      <c r="C100" s="233"/>
      <c r="D100" s="233"/>
      <c r="E100" s="233"/>
      <c r="F100" s="277"/>
      <c r="G100" s="233"/>
      <c r="H100" s="277"/>
      <c r="I100" s="277"/>
      <c r="T100" s="109">
        <v>1940</v>
      </c>
      <c r="U100" s="115"/>
      <c r="V100" s="116"/>
      <c r="W100" s="112">
        <v>1.395</v>
      </c>
      <c r="Z100" s="233"/>
      <c r="AA100" s="233"/>
      <c r="AB100" s="233"/>
      <c r="AC100" s="233"/>
      <c r="AD100" s="233"/>
      <c r="AE100" s="233"/>
      <c r="AF100" s="233"/>
      <c r="AG100" s="233"/>
      <c r="AH100" s="233"/>
      <c r="AI100" s="233"/>
      <c r="AJ100" s="233"/>
      <c r="AK100" s="233"/>
      <c r="AL100" s="233"/>
      <c r="AM100" s="233"/>
      <c r="AN100" s="233"/>
      <c r="AO100" s="277"/>
      <c r="AP100" s="277"/>
      <c r="AQ100" s="277"/>
      <c r="AR100" s="277"/>
      <c r="AS100" s="277"/>
      <c r="AT100" s="233"/>
      <c r="AU100" s="233"/>
      <c r="AV100" s="233"/>
      <c r="AW100" s="233"/>
      <c r="AX100" s="233"/>
      <c r="AY100" s="277"/>
      <c r="AZ100" s="277"/>
      <c r="BA100" s="277"/>
      <c r="BB100" s="277"/>
      <c r="BC100" s="277"/>
      <c r="BD100" s="277"/>
      <c r="BE100" s="277"/>
      <c r="BF100" s="277"/>
      <c r="BG100" s="277"/>
      <c r="BH100" s="277"/>
      <c r="BS100" s="277"/>
      <c r="BT100" s="277"/>
      <c r="BU100" s="277"/>
      <c r="BW100" s="109">
        <v>1940</v>
      </c>
      <c r="BX100" s="348"/>
      <c r="BY100" s="116"/>
      <c r="BZ100" s="116"/>
      <c r="CA100" s="116"/>
      <c r="CB100" s="116"/>
      <c r="CC100" s="116"/>
      <c r="CD100" s="116"/>
      <c r="CE100" s="116"/>
      <c r="CF100" s="116"/>
      <c r="CG100" s="116"/>
      <c r="CH100" s="333">
        <f t="shared" si="50"/>
        <v>1.395</v>
      </c>
      <c r="CI100" s="111">
        <v>1.395</v>
      </c>
      <c r="CJ100" s="352">
        <f t="shared" si="52"/>
        <v>1.5283842794759694E-2</v>
      </c>
      <c r="CK100" s="352">
        <f t="shared" si="53"/>
        <v>1.5283842794759694E-2</v>
      </c>
      <c r="CL100" s="351">
        <f t="shared" si="54"/>
        <v>0</v>
      </c>
    </row>
    <row r="101" spans="3:90" x14ac:dyDescent="0.6">
      <c r="C101" s="233"/>
      <c r="D101" s="233"/>
      <c r="E101" s="233"/>
      <c r="F101" s="277"/>
      <c r="G101" s="233"/>
      <c r="H101" s="277"/>
      <c r="I101" s="277"/>
      <c r="T101" s="109">
        <v>1939</v>
      </c>
      <c r="U101" s="115"/>
      <c r="V101" s="116"/>
      <c r="W101" s="112">
        <v>1.3740000000000001</v>
      </c>
      <c r="Z101" s="233"/>
      <c r="AA101" s="233"/>
      <c r="AB101" s="233"/>
      <c r="AC101" s="233"/>
      <c r="AD101" s="233"/>
      <c r="AE101" s="233"/>
      <c r="AF101" s="233"/>
      <c r="AG101" s="233"/>
      <c r="AH101" s="233"/>
      <c r="AI101" s="233"/>
      <c r="AJ101" s="233"/>
      <c r="AK101" s="233"/>
      <c r="AL101" s="233"/>
      <c r="AM101" s="233"/>
      <c r="AN101" s="233"/>
      <c r="AO101" s="277"/>
      <c r="AP101" s="277"/>
      <c r="AQ101" s="277"/>
      <c r="AR101" s="277"/>
      <c r="AS101" s="277"/>
      <c r="AT101" s="233"/>
      <c r="AU101" s="233"/>
      <c r="AV101" s="233"/>
      <c r="AW101" s="233"/>
      <c r="AX101" s="233"/>
      <c r="AY101" s="277"/>
      <c r="AZ101" s="277"/>
      <c r="BA101" s="277"/>
      <c r="BB101" s="277"/>
      <c r="BC101" s="277"/>
      <c r="BD101" s="277"/>
      <c r="BE101" s="277"/>
      <c r="BF101" s="277"/>
      <c r="BG101" s="277"/>
      <c r="BH101" s="277"/>
      <c r="BS101" s="277"/>
      <c r="BT101" s="277"/>
      <c r="BU101" s="277"/>
      <c r="BW101" s="109">
        <v>1939</v>
      </c>
      <c r="BX101" s="348"/>
      <c r="BY101" s="116"/>
      <c r="BZ101" s="116"/>
      <c r="CA101" s="116"/>
      <c r="CB101" s="116"/>
      <c r="CC101" s="116"/>
      <c r="CD101" s="116"/>
      <c r="CE101" s="116"/>
      <c r="CF101" s="116"/>
      <c r="CG101" s="116"/>
      <c r="CH101" s="333">
        <f t="shared" si="50"/>
        <v>1.3740000000000001</v>
      </c>
      <c r="CI101" s="111">
        <v>1.3740000000000001</v>
      </c>
      <c r="CJ101" s="352">
        <f t="shared" si="52"/>
        <v>1.477104874446078E-2</v>
      </c>
      <c r="CK101" s="352">
        <f t="shared" si="53"/>
        <v>1.477104874446078E-2</v>
      </c>
      <c r="CL101" s="351">
        <f t="shared" si="54"/>
        <v>0</v>
      </c>
    </row>
    <row r="102" spans="3:90" x14ac:dyDescent="0.6">
      <c r="C102" s="233"/>
      <c r="D102" s="233"/>
      <c r="E102" s="233"/>
      <c r="F102" s="277"/>
      <c r="G102" s="233"/>
      <c r="H102" s="277"/>
      <c r="I102" s="277"/>
      <c r="T102" s="109">
        <v>1938</v>
      </c>
      <c r="U102" s="115"/>
      <c r="V102" s="116"/>
      <c r="W102" s="112">
        <v>1.3540000000000001</v>
      </c>
      <c r="Z102" s="233"/>
      <c r="AA102" s="233"/>
      <c r="AB102" s="233"/>
      <c r="AC102" s="233"/>
      <c r="AD102" s="233"/>
      <c r="AE102" s="233"/>
      <c r="AF102" s="233"/>
      <c r="AG102" s="233"/>
      <c r="AH102" s="233"/>
      <c r="AI102" s="233"/>
      <c r="AJ102" s="233"/>
      <c r="AK102" s="233"/>
      <c r="AL102" s="233"/>
      <c r="AM102" s="233"/>
      <c r="AN102" s="233"/>
      <c r="AO102" s="277"/>
      <c r="AP102" s="277"/>
      <c r="AQ102" s="277"/>
      <c r="AR102" s="277"/>
      <c r="AS102" s="277"/>
      <c r="AT102" s="233"/>
      <c r="AU102" s="233"/>
      <c r="AV102" s="233"/>
      <c r="AW102" s="233"/>
      <c r="AX102" s="233"/>
      <c r="AY102" s="277"/>
      <c r="AZ102" s="277"/>
      <c r="BA102" s="277"/>
      <c r="BB102" s="277"/>
      <c r="BC102" s="277"/>
      <c r="BD102" s="277"/>
      <c r="BE102" s="277"/>
      <c r="BF102" s="277"/>
      <c r="BG102" s="277"/>
      <c r="BH102" s="277"/>
      <c r="BS102" s="277"/>
      <c r="BT102" s="277"/>
      <c r="BU102" s="277"/>
      <c r="BW102" s="109">
        <v>1938</v>
      </c>
      <c r="BX102" s="348"/>
      <c r="BY102" s="116"/>
      <c r="BZ102" s="116"/>
      <c r="CA102" s="116"/>
      <c r="CB102" s="116"/>
      <c r="CC102" s="116"/>
      <c r="CD102" s="116"/>
      <c r="CE102" s="116"/>
      <c r="CF102" s="116"/>
      <c r="CG102" s="116"/>
      <c r="CH102" s="333">
        <f t="shared" si="50"/>
        <v>1.3540000000000001</v>
      </c>
      <c r="CI102" s="111">
        <v>1.3540000000000001</v>
      </c>
      <c r="CJ102" s="352">
        <f t="shared" si="52"/>
        <v>1.0447761194029903E-2</v>
      </c>
      <c r="CK102" s="352">
        <f t="shared" si="53"/>
        <v>1.0447761194029903E-2</v>
      </c>
      <c r="CL102" s="351">
        <f t="shared" si="54"/>
        <v>0</v>
      </c>
    </row>
    <row r="103" spans="3:90" x14ac:dyDescent="0.6">
      <c r="C103" s="233"/>
      <c r="D103" s="233"/>
      <c r="E103" s="233"/>
      <c r="F103" s="277"/>
      <c r="G103" s="233"/>
      <c r="H103" s="277"/>
      <c r="I103" s="277"/>
      <c r="T103" s="109">
        <v>1937</v>
      </c>
      <c r="U103" s="115"/>
      <c r="V103" s="116"/>
      <c r="W103" s="112">
        <v>1.34</v>
      </c>
      <c r="Z103" s="233"/>
      <c r="AA103" s="233"/>
      <c r="AB103" s="233"/>
      <c r="AC103" s="233"/>
      <c r="AD103" s="233"/>
      <c r="AE103" s="233"/>
      <c r="AF103" s="233"/>
      <c r="AG103" s="233"/>
      <c r="AH103" s="233"/>
      <c r="AI103" s="233"/>
      <c r="AJ103" s="233"/>
      <c r="AK103" s="233"/>
      <c r="AL103" s="233"/>
      <c r="AM103" s="233"/>
      <c r="AN103" s="233"/>
      <c r="AO103" s="277"/>
      <c r="AP103" s="277"/>
      <c r="AQ103" s="277"/>
      <c r="AR103" s="277"/>
      <c r="AS103" s="277"/>
      <c r="AT103" s="233"/>
      <c r="AU103" s="233"/>
      <c r="AV103" s="233"/>
      <c r="AW103" s="233"/>
      <c r="AX103" s="233"/>
      <c r="AY103" s="277"/>
      <c r="AZ103" s="277"/>
      <c r="BA103" s="277"/>
      <c r="BB103" s="277"/>
      <c r="BC103" s="277"/>
      <c r="BD103" s="277"/>
      <c r="BE103" s="277"/>
      <c r="BF103" s="277"/>
      <c r="BG103" s="277"/>
      <c r="BH103" s="277"/>
      <c r="BS103" s="277"/>
      <c r="BT103" s="277"/>
      <c r="BU103" s="277"/>
      <c r="BW103" s="109">
        <v>1937</v>
      </c>
      <c r="BX103" s="348"/>
      <c r="BY103" s="116"/>
      <c r="BZ103" s="116"/>
      <c r="CA103" s="116"/>
      <c r="CB103" s="116"/>
      <c r="CC103" s="116"/>
      <c r="CD103" s="116"/>
      <c r="CE103" s="116"/>
      <c r="CF103" s="116"/>
      <c r="CG103" s="116"/>
      <c r="CH103" s="333">
        <f t="shared" si="50"/>
        <v>1.34</v>
      </c>
      <c r="CI103" s="111">
        <v>1.34</v>
      </c>
      <c r="CJ103" s="352">
        <f t="shared" si="52"/>
        <v>2.056359482102077E-2</v>
      </c>
      <c r="CK103" s="352">
        <f t="shared" si="53"/>
        <v>2.056359482102077E-2</v>
      </c>
      <c r="CL103" s="351">
        <f t="shared" si="54"/>
        <v>0</v>
      </c>
    </row>
    <row r="104" spans="3:90" x14ac:dyDescent="0.6">
      <c r="C104" s="233"/>
      <c r="D104" s="233"/>
      <c r="E104" s="233"/>
      <c r="F104" s="277"/>
      <c r="G104" s="233"/>
      <c r="H104" s="277"/>
      <c r="I104" s="277"/>
      <c r="T104" s="109">
        <v>1936</v>
      </c>
      <c r="U104" s="115"/>
      <c r="V104" s="116"/>
      <c r="W104" s="112">
        <v>1.3129999999999999</v>
      </c>
      <c r="Z104" s="233"/>
      <c r="AA104" s="233"/>
      <c r="AB104" s="233"/>
      <c r="AC104" s="233"/>
      <c r="AD104" s="233"/>
      <c r="AE104" s="233"/>
      <c r="AF104" s="233"/>
      <c r="AG104" s="233"/>
      <c r="AH104" s="233"/>
      <c r="AI104" s="233"/>
      <c r="AJ104" s="233"/>
      <c r="AK104" s="233"/>
      <c r="AL104" s="233"/>
      <c r="AM104" s="233"/>
      <c r="AN104" s="233"/>
      <c r="AO104" s="277"/>
      <c r="AP104" s="277"/>
      <c r="AQ104" s="277"/>
      <c r="AR104" s="277"/>
      <c r="AS104" s="277"/>
      <c r="AT104" s="233"/>
      <c r="AU104" s="233"/>
      <c r="AV104" s="233"/>
      <c r="AW104" s="233"/>
      <c r="AX104" s="233"/>
      <c r="AY104" s="277"/>
      <c r="AZ104" s="277"/>
      <c r="BA104" s="277"/>
      <c r="BB104" s="277"/>
      <c r="BC104" s="277"/>
      <c r="BD104" s="277"/>
      <c r="BE104" s="277"/>
      <c r="BF104" s="277"/>
      <c r="BG104" s="277"/>
      <c r="BH104" s="277"/>
      <c r="BS104" s="277"/>
      <c r="BT104" s="277"/>
      <c r="BU104" s="277"/>
      <c r="BW104" s="109">
        <v>1936</v>
      </c>
      <c r="BX104" s="348"/>
      <c r="BY104" s="116"/>
      <c r="BZ104" s="116"/>
      <c r="CA104" s="116"/>
      <c r="CB104" s="116"/>
      <c r="CC104" s="116"/>
      <c r="CD104" s="116"/>
      <c r="CE104" s="116"/>
      <c r="CF104" s="116"/>
      <c r="CG104" s="116"/>
      <c r="CH104" s="333">
        <f t="shared" si="50"/>
        <v>1.3129999999999999</v>
      </c>
      <c r="CI104" s="111">
        <v>1.3129999999999999</v>
      </c>
      <c r="CJ104" s="352">
        <f t="shared" si="52"/>
        <v>0</v>
      </c>
      <c r="CK104" s="352">
        <f t="shared" si="53"/>
        <v>0</v>
      </c>
      <c r="CL104" s="351">
        <f t="shared" si="54"/>
        <v>0</v>
      </c>
    </row>
    <row r="105" spans="3:90" x14ac:dyDescent="0.6">
      <c r="C105" s="233"/>
      <c r="D105" s="233"/>
      <c r="E105" s="233"/>
      <c r="F105" s="277"/>
      <c r="G105" s="233"/>
      <c r="H105" s="277"/>
      <c r="I105" s="277"/>
      <c r="T105" s="109">
        <v>1935</v>
      </c>
      <c r="U105" s="115"/>
      <c r="V105" s="116"/>
      <c r="W105" s="112">
        <v>1.3129999999999999</v>
      </c>
      <c r="Z105" s="233"/>
      <c r="AA105" s="233"/>
      <c r="AB105" s="233"/>
      <c r="AC105" s="233"/>
      <c r="AD105" s="233"/>
      <c r="AE105" s="233"/>
      <c r="AF105" s="233"/>
      <c r="AG105" s="233"/>
      <c r="AH105" s="233"/>
      <c r="AI105" s="233"/>
      <c r="AJ105" s="233"/>
      <c r="AK105" s="233"/>
      <c r="AL105" s="233"/>
      <c r="AM105" s="233"/>
      <c r="AN105" s="233"/>
      <c r="AO105" s="277"/>
      <c r="AP105" s="277"/>
      <c r="AQ105" s="277"/>
      <c r="AR105" s="277"/>
      <c r="AS105" s="277"/>
      <c r="AT105" s="233"/>
      <c r="AU105" s="233"/>
      <c r="AV105" s="233"/>
      <c r="AW105" s="233"/>
      <c r="AX105" s="233"/>
      <c r="AY105" s="277"/>
      <c r="AZ105" s="277"/>
      <c r="BA105" s="277"/>
      <c r="BB105" s="277"/>
      <c r="BC105" s="277"/>
      <c r="BD105" s="277"/>
      <c r="BE105" s="277"/>
      <c r="BF105" s="277"/>
      <c r="BG105" s="277"/>
      <c r="BH105" s="277"/>
      <c r="BS105" s="277"/>
      <c r="BT105" s="277"/>
      <c r="BU105" s="277"/>
      <c r="BW105" s="109">
        <v>1935</v>
      </c>
      <c r="BX105" s="348"/>
      <c r="BY105" s="116"/>
      <c r="BZ105" s="116"/>
      <c r="CA105" s="116"/>
      <c r="CB105" s="116"/>
      <c r="CC105" s="116"/>
      <c r="CD105" s="116"/>
      <c r="CE105" s="116"/>
      <c r="CF105" s="116"/>
      <c r="CG105" s="116"/>
      <c r="CH105" s="333">
        <f t="shared" si="50"/>
        <v>1.3129999999999999</v>
      </c>
      <c r="CI105" s="111">
        <v>1.3129999999999999</v>
      </c>
      <c r="CJ105" s="352">
        <f t="shared" si="52"/>
        <v>0</v>
      </c>
      <c r="CK105" s="352">
        <f t="shared" si="53"/>
        <v>0</v>
      </c>
      <c r="CL105" s="351">
        <f t="shared" si="54"/>
        <v>0</v>
      </c>
    </row>
    <row r="106" spans="3:90" x14ac:dyDescent="0.6">
      <c r="C106" s="233"/>
      <c r="D106" s="233"/>
      <c r="E106" s="233"/>
      <c r="F106" s="277"/>
      <c r="G106" s="233"/>
      <c r="H106" s="277"/>
      <c r="I106" s="277"/>
      <c r="T106" s="109">
        <v>1934</v>
      </c>
      <c r="U106" s="115"/>
      <c r="V106" s="116"/>
      <c r="W106" s="112">
        <v>1.3129999999999999</v>
      </c>
      <c r="Z106" s="233"/>
      <c r="AA106" s="233"/>
      <c r="AB106" s="233"/>
      <c r="AC106" s="233"/>
      <c r="AD106" s="233"/>
      <c r="AE106" s="233"/>
      <c r="AF106" s="233"/>
      <c r="AG106" s="233"/>
      <c r="AH106" s="233"/>
      <c r="AI106" s="233"/>
      <c r="AJ106" s="233"/>
      <c r="AK106" s="233"/>
      <c r="AL106" s="233"/>
      <c r="AM106" s="233"/>
      <c r="AN106" s="233"/>
      <c r="AO106" s="277"/>
      <c r="AP106" s="277"/>
      <c r="AQ106" s="277"/>
      <c r="AR106" s="277"/>
      <c r="AS106" s="277"/>
      <c r="AT106" s="233"/>
      <c r="AU106" s="233"/>
      <c r="AV106" s="233"/>
      <c r="AW106" s="233"/>
      <c r="AX106" s="233"/>
      <c r="AY106" s="277"/>
      <c r="AZ106" s="277"/>
      <c r="BA106" s="277"/>
      <c r="BB106" s="277"/>
      <c r="BC106" s="277"/>
      <c r="BD106" s="277"/>
      <c r="BE106" s="277"/>
      <c r="BF106" s="277"/>
      <c r="BG106" s="277"/>
      <c r="BH106" s="277"/>
      <c r="BS106" s="277"/>
      <c r="BT106" s="277"/>
      <c r="BU106" s="277"/>
      <c r="BW106" s="109">
        <v>1934</v>
      </c>
      <c r="BX106" s="348"/>
      <c r="BY106" s="116"/>
      <c r="BZ106" s="116"/>
      <c r="CA106" s="116"/>
      <c r="CB106" s="116"/>
      <c r="CC106" s="116"/>
      <c r="CD106" s="116"/>
      <c r="CE106" s="116"/>
      <c r="CF106" s="116"/>
      <c r="CG106" s="116"/>
      <c r="CH106" s="333">
        <f t="shared" si="50"/>
        <v>1.3129999999999999</v>
      </c>
      <c r="CI106" s="111">
        <v>1.3129999999999999</v>
      </c>
      <c r="CJ106" s="352">
        <f t="shared" si="52"/>
        <v>4.8722044728434444E-2</v>
      </c>
      <c r="CK106" s="352">
        <f t="shared" si="53"/>
        <v>4.8722044728434444E-2</v>
      </c>
      <c r="CL106" s="351">
        <f t="shared" si="54"/>
        <v>0</v>
      </c>
    </row>
    <row r="107" spans="3:90" x14ac:dyDescent="0.6">
      <c r="C107" s="233"/>
      <c r="D107" s="233"/>
      <c r="E107" s="233"/>
      <c r="F107" s="277"/>
      <c r="G107" s="233"/>
      <c r="H107" s="277"/>
      <c r="I107" s="277"/>
      <c r="T107" s="109">
        <v>1933</v>
      </c>
      <c r="U107" s="115"/>
      <c r="V107" s="116"/>
      <c r="W107" s="112">
        <v>1.252</v>
      </c>
      <c r="Z107" s="233"/>
      <c r="AA107" s="233"/>
      <c r="AB107" s="233"/>
      <c r="AC107" s="233"/>
      <c r="AD107" s="233"/>
      <c r="AE107" s="233"/>
      <c r="AF107" s="233"/>
      <c r="AG107" s="233"/>
      <c r="AH107" s="233"/>
      <c r="AI107" s="233"/>
      <c r="AJ107" s="233"/>
      <c r="AK107" s="233"/>
      <c r="AL107" s="233"/>
      <c r="AM107" s="233"/>
      <c r="AN107" s="233"/>
      <c r="AO107" s="277"/>
      <c r="AP107" s="277"/>
      <c r="AQ107" s="277"/>
      <c r="AR107" s="277"/>
      <c r="AS107" s="277"/>
      <c r="AT107" s="233"/>
      <c r="AU107" s="233"/>
      <c r="AV107" s="233"/>
      <c r="AW107" s="233"/>
      <c r="AX107" s="233"/>
      <c r="AY107" s="277"/>
      <c r="AZ107" s="277"/>
      <c r="BA107" s="277"/>
      <c r="BB107" s="277"/>
      <c r="BC107" s="277"/>
      <c r="BD107" s="277"/>
      <c r="BE107" s="277"/>
      <c r="BF107" s="277"/>
      <c r="BG107" s="277"/>
      <c r="BH107" s="277"/>
      <c r="BS107" s="277"/>
      <c r="BT107" s="277"/>
      <c r="BU107" s="277"/>
      <c r="BW107" s="109">
        <v>1933</v>
      </c>
      <c r="BX107" s="348"/>
      <c r="BY107" s="116"/>
      <c r="BZ107" s="116"/>
      <c r="CA107" s="116"/>
      <c r="CB107" s="116"/>
      <c r="CC107" s="116"/>
      <c r="CD107" s="116"/>
      <c r="CE107" s="116"/>
      <c r="CF107" s="116"/>
      <c r="CG107" s="116"/>
      <c r="CH107" s="333">
        <f t="shared" si="50"/>
        <v>1.252</v>
      </c>
      <c r="CI107" s="111">
        <v>1.252</v>
      </c>
      <c r="CJ107" s="352">
        <f t="shared" si="52"/>
        <v>-5.1515151515151514E-2</v>
      </c>
      <c r="CK107" s="352">
        <f t="shared" si="53"/>
        <v>-5.1515151515151514E-2</v>
      </c>
      <c r="CL107" s="351">
        <f t="shared" si="54"/>
        <v>0</v>
      </c>
    </row>
    <row r="108" spans="3:90" x14ac:dyDescent="0.6">
      <c r="C108" s="233"/>
      <c r="D108" s="233"/>
      <c r="E108" s="233"/>
      <c r="F108" s="277"/>
      <c r="G108" s="233"/>
      <c r="H108" s="277"/>
      <c r="I108" s="277"/>
      <c r="T108" s="109">
        <v>1932</v>
      </c>
      <c r="U108" s="115"/>
      <c r="V108" s="116"/>
      <c r="W108" s="112">
        <v>1.32</v>
      </c>
      <c r="Z108" s="233"/>
      <c r="AA108" s="233"/>
      <c r="AB108" s="233"/>
      <c r="AC108" s="233"/>
      <c r="AD108" s="233"/>
      <c r="AE108" s="233"/>
      <c r="AF108" s="233"/>
      <c r="AG108" s="233"/>
      <c r="AH108" s="233"/>
      <c r="AI108" s="233"/>
      <c r="AJ108" s="233"/>
      <c r="AK108" s="233"/>
      <c r="AL108" s="233"/>
      <c r="AM108" s="233"/>
      <c r="AN108" s="233"/>
      <c r="AO108" s="277"/>
      <c r="AP108" s="277"/>
      <c r="AQ108" s="277"/>
      <c r="AR108" s="277"/>
      <c r="AS108" s="277"/>
      <c r="AT108" s="233"/>
      <c r="AU108" s="233"/>
      <c r="AV108" s="233"/>
      <c r="AW108" s="233"/>
      <c r="AX108" s="233"/>
      <c r="AY108" s="277"/>
      <c r="AZ108" s="277"/>
      <c r="BA108" s="277"/>
      <c r="BB108" s="277"/>
      <c r="BC108" s="277"/>
      <c r="BD108" s="277"/>
      <c r="BE108" s="277"/>
      <c r="BF108" s="277"/>
      <c r="BG108" s="277"/>
      <c r="BH108" s="277"/>
      <c r="BS108" s="277"/>
      <c r="BT108" s="277"/>
      <c r="BU108" s="277"/>
      <c r="BW108" s="109">
        <v>1932</v>
      </c>
      <c r="BX108" s="348"/>
      <c r="BY108" s="116"/>
      <c r="BZ108" s="116"/>
      <c r="CA108" s="116"/>
      <c r="CB108" s="116"/>
      <c r="CC108" s="116"/>
      <c r="CD108" s="116"/>
      <c r="CE108" s="116"/>
      <c r="CF108" s="116"/>
      <c r="CG108" s="116"/>
      <c r="CH108" s="333">
        <f t="shared" si="50"/>
        <v>1.32</v>
      </c>
      <c r="CI108" s="111">
        <v>1.32</v>
      </c>
      <c r="CJ108" s="352">
        <f t="shared" si="52"/>
        <v>-0.15275994865211806</v>
      </c>
      <c r="CK108" s="352">
        <f t="shared" si="53"/>
        <v>-0.15275994865211806</v>
      </c>
      <c r="CL108" s="351">
        <f t="shared" si="54"/>
        <v>0</v>
      </c>
    </row>
    <row r="109" spans="3:90" x14ac:dyDescent="0.6">
      <c r="C109" s="233"/>
      <c r="D109" s="233"/>
      <c r="E109" s="233"/>
      <c r="F109" s="277"/>
      <c r="G109" s="233"/>
      <c r="H109" s="277"/>
      <c r="I109" s="277"/>
      <c r="T109" s="109">
        <v>1931</v>
      </c>
      <c r="U109" s="115"/>
      <c r="V109" s="116"/>
      <c r="W109" s="112">
        <v>1.5580000000000001</v>
      </c>
      <c r="Z109" s="233"/>
      <c r="AA109" s="233"/>
      <c r="AB109" s="233"/>
      <c r="AC109" s="233"/>
      <c r="AD109" s="233"/>
      <c r="AE109" s="233"/>
      <c r="AF109" s="233"/>
      <c r="AG109" s="233"/>
      <c r="AH109" s="233"/>
      <c r="AI109" s="233"/>
      <c r="AJ109" s="233"/>
      <c r="AK109" s="233"/>
      <c r="AL109" s="233"/>
      <c r="AM109" s="233"/>
      <c r="AN109" s="233"/>
      <c r="AO109" s="277"/>
      <c r="AP109" s="277"/>
      <c r="AQ109" s="277"/>
      <c r="AR109" s="277"/>
      <c r="AS109" s="277"/>
      <c r="AT109" s="233"/>
      <c r="AU109" s="233"/>
      <c r="AV109" s="233"/>
      <c r="AW109" s="233"/>
      <c r="AX109" s="233"/>
      <c r="AY109" s="277"/>
      <c r="AZ109" s="277"/>
      <c r="BA109" s="277"/>
      <c r="BB109" s="277"/>
      <c r="BC109" s="277"/>
      <c r="BD109" s="277"/>
      <c r="BE109" s="277"/>
      <c r="BF109" s="277"/>
      <c r="BG109" s="277"/>
      <c r="BH109" s="277"/>
      <c r="BS109" s="277"/>
      <c r="BT109" s="277"/>
      <c r="BU109" s="277"/>
      <c r="BW109" s="109">
        <v>1931</v>
      </c>
      <c r="BX109" s="348"/>
      <c r="BY109" s="116"/>
      <c r="BZ109" s="116"/>
      <c r="CA109" s="116"/>
      <c r="CB109" s="116"/>
      <c r="CC109" s="116"/>
      <c r="CD109" s="116"/>
      <c r="CE109" s="116"/>
      <c r="CF109" s="116"/>
      <c r="CG109" s="116"/>
      <c r="CH109" s="333">
        <f t="shared" si="50"/>
        <v>1.5580000000000001</v>
      </c>
      <c r="CI109" s="111">
        <v>1.5580000000000001</v>
      </c>
      <c r="CJ109" s="352">
        <f t="shared" si="52"/>
        <v>-8.4068195179306304E-2</v>
      </c>
      <c r="CK109" s="352">
        <f t="shared" si="53"/>
        <v>-8.4068195179306304E-2</v>
      </c>
      <c r="CL109" s="351">
        <f t="shared" si="54"/>
        <v>0</v>
      </c>
    </row>
    <row r="110" spans="3:90" x14ac:dyDescent="0.6">
      <c r="C110" s="233"/>
      <c r="D110" s="233"/>
      <c r="E110" s="233"/>
      <c r="F110" s="277"/>
      <c r="G110" s="233"/>
      <c r="H110" s="277"/>
      <c r="I110" s="277"/>
      <c r="T110" s="109">
        <v>1930</v>
      </c>
      <c r="U110" s="115"/>
      <c r="V110" s="116"/>
      <c r="W110" s="112">
        <v>1.7010000000000001</v>
      </c>
      <c r="Z110" s="233"/>
      <c r="AA110" s="233"/>
      <c r="AB110" s="233"/>
      <c r="AC110" s="233"/>
      <c r="AD110" s="233"/>
      <c r="AE110" s="233"/>
      <c r="AF110" s="233"/>
      <c r="AG110" s="233"/>
      <c r="AH110" s="233"/>
      <c r="AI110" s="233"/>
      <c r="AJ110" s="233"/>
      <c r="AK110" s="233"/>
      <c r="AL110" s="233"/>
      <c r="AM110" s="233"/>
      <c r="AN110" s="233"/>
      <c r="AO110" s="277"/>
      <c r="AP110" s="277"/>
      <c r="AQ110" s="277"/>
      <c r="AR110" s="277"/>
      <c r="AS110" s="277"/>
      <c r="AT110" s="233"/>
      <c r="AU110" s="233"/>
      <c r="AV110" s="233"/>
      <c r="AW110" s="233"/>
      <c r="AX110" s="233"/>
      <c r="AY110" s="277"/>
      <c r="AZ110" s="277"/>
      <c r="BA110" s="277"/>
      <c r="BB110" s="277"/>
      <c r="BC110" s="277"/>
      <c r="BD110" s="277"/>
      <c r="BE110" s="277"/>
      <c r="BF110" s="277"/>
      <c r="BG110" s="277"/>
      <c r="BH110" s="277"/>
      <c r="BS110" s="277"/>
      <c r="BT110" s="277"/>
      <c r="BU110" s="277"/>
      <c r="BW110" s="109">
        <v>1930</v>
      </c>
      <c r="BX110" s="348"/>
      <c r="BY110" s="116"/>
      <c r="BZ110" s="116"/>
      <c r="CA110" s="116"/>
      <c r="CB110" s="116"/>
      <c r="CC110" s="116"/>
      <c r="CD110" s="116"/>
      <c r="CE110" s="116"/>
      <c r="CF110" s="116"/>
      <c r="CG110" s="116"/>
      <c r="CH110" s="333">
        <f t="shared" si="50"/>
        <v>1.7010000000000001</v>
      </c>
      <c r="CI110" s="111">
        <v>1.7010000000000001</v>
      </c>
      <c r="CJ110" s="352">
        <f t="shared" si="52"/>
        <v>-4.2229729729729715E-2</v>
      </c>
      <c r="CK110" s="352">
        <f t="shared" si="53"/>
        <v>-4.2229729729729715E-2</v>
      </c>
      <c r="CL110" s="351">
        <f t="shared" si="54"/>
        <v>0</v>
      </c>
    </row>
    <row r="111" spans="3:90" x14ac:dyDescent="0.6">
      <c r="C111" s="233"/>
      <c r="D111" s="233"/>
      <c r="E111" s="233"/>
      <c r="F111" s="277"/>
      <c r="G111" s="233"/>
      <c r="H111" s="277"/>
      <c r="I111" s="277"/>
      <c r="T111" s="109">
        <v>1929</v>
      </c>
      <c r="U111" s="115"/>
      <c r="V111" s="116"/>
      <c r="W111" s="112">
        <v>1.776</v>
      </c>
      <c r="Z111" s="233"/>
      <c r="AA111" s="233"/>
      <c r="AB111" s="233"/>
      <c r="AC111" s="233"/>
      <c r="AD111" s="233"/>
      <c r="AE111" s="233"/>
      <c r="AF111" s="233"/>
      <c r="AG111" s="233"/>
      <c r="AH111" s="233"/>
      <c r="AI111" s="233"/>
      <c r="AJ111" s="233"/>
      <c r="AK111" s="233"/>
      <c r="AL111" s="233"/>
      <c r="AM111" s="233"/>
      <c r="AN111" s="233"/>
      <c r="AO111" s="277"/>
      <c r="AP111" s="277"/>
      <c r="AQ111" s="277"/>
      <c r="AR111" s="277"/>
      <c r="AS111" s="277"/>
      <c r="AT111" s="233"/>
      <c r="AU111" s="233"/>
      <c r="AV111" s="233"/>
      <c r="AW111" s="233"/>
      <c r="AX111" s="233"/>
      <c r="AY111" s="277"/>
      <c r="AZ111" s="277"/>
      <c r="BA111" s="277"/>
      <c r="BB111" s="277"/>
      <c r="BC111" s="277"/>
      <c r="BD111" s="277"/>
      <c r="BE111" s="277"/>
      <c r="BF111" s="277"/>
      <c r="BG111" s="277"/>
      <c r="BH111" s="277"/>
      <c r="BS111" s="277"/>
      <c r="BT111" s="277"/>
      <c r="BU111" s="277"/>
      <c r="BW111" s="109">
        <v>1929</v>
      </c>
      <c r="BX111" s="348"/>
      <c r="BY111" s="116"/>
      <c r="BZ111" s="116"/>
      <c r="CA111" s="116"/>
      <c r="CB111" s="116"/>
      <c r="CC111" s="116"/>
      <c r="CD111" s="116"/>
      <c r="CE111" s="116"/>
      <c r="CF111" s="116"/>
      <c r="CG111" s="116"/>
      <c r="CH111" s="333">
        <f t="shared" si="50"/>
        <v>1.776</v>
      </c>
      <c r="CI111" s="111">
        <v>1.776</v>
      </c>
      <c r="CJ111" s="352">
        <f t="shared" si="52"/>
        <v>1.6018306636155666E-2</v>
      </c>
      <c r="CK111" s="352">
        <f t="shared" si="53"/>
        <v>1.6018306636155666E-2</v>
      </c>
      <c r="CL111" s="351">
        <f t="shared" si="54"/>
        <v>0</v>
      </c>
    </row>
    <row r="112" spans="3:90" x14ac:dyDescent="0.6">
      <c r="C112" s="233"/>
      <c r="D112" s="233"/>
      <c r="E112" s="233"/>
      <c r="F112" s="277"/>
      <c r="G112" s="233"/>
      <c r="H112" s="277"/>
      <c r="I112" s="277"/>
      <c r="T112" s="109">
        <v>1928</v>
      </c>
      <c r="U112" s="115"/>
      <c r="V112" s="116"/>
      <c r="W112" s="112">
        <v>1.748</v>
      </c>
      <c r="Z112" s="233"/>
      <c r="AA112" s="233"/>
      <c r="AB112" s="233"/>
      <c r="AC112" s="233"/>
      <c r="AD112" s="233"/>
      <c r="AE112" s="233"/>
      <c r="AF112" s="233"/>
      <c r="AG112" s="233"/>
      <c r="AH112" s="233"/>
      <c r="AI112" s="233"/>
      <c r="AJ112" s="233"/>
      <c r="AK112" s="233"/>
      <c r="AL112" s="233"/>
      <c r="AM112" s="233"/>
      <c r="AN112" s="233"/>
      <c r="AO112" s="277"/>
      <c r="AP112" s="277"/>
      <c r="AQ112" s="277"/>
      <c r="AR112" s="277"/>
      <c r="AS112" s="277"/>
      <c r="AT112" s="233"/>
      <c r="AU112" s="233"/>
      <c r="AV112" s="233"/>
      <c r="AW112" s="233"/>
      <c r="AX112" s="233"/>
      <c r="AY112" s="277"/>
      <c r="AZ112" s="277"/>
      <c r="BA112" s="277"/>
      <c r="BB112" s="277"/>
      <c r="BC112" s="277"/>
      <c r="BD112" s="277"/>
      <c r="BE112" s="277"/>
      <c r="BF112" s="277"/>
      <c r="BG112" s="277"/>
      <c r="BH112" s="277"/>
      <c r="BS112" s="277"/>
      <c r="BT112" s="277"/>
      <c r="BU112" s="277"/>
      <c r="BW112" s="109">
        <v>1928</v>
      </c>
      <c r="BX112" s="348"/>
      <c r="BY112" s="116"/>
      <c r="BZ112" s="116"/>
      <c r="CA112" s="116"/>
      <c r="CB112" s="116"/>
      <c r="CC112" s="116"/>
      <c r="CD112" s="116"/>
      <c r="CE112" s="116"/>
      <c r="CF112" s="116"/>
      <c r="CG112" s="116"/>
      <c r="CH112" s="333">
        <f t="shared" si="50"/>
        <v>1.748</v>
      </c>
      <c r="CI112" s="111">
        <v>1.748</v>
      </c>
      <c r="CJ112" s="352">
        <f t="shared" si="52"/>
        <v>4.4829647340107526E-2</v>
      </c>
      <c r="CK112" s="352">
        <f t="shared" si="53"/>
        <v>4.4829647340107526E-2</v>
      </c>
      <c r="CL112" s="351">
        <f t="shared" si="54"/>
        <v>0</v>
      </c>
    </row>
    <row r="113" spans="3:90" x14ac:dyDescent="0.6">
      <c r="C113" s="233"/>
      <c r="D113" s="233"/>
      <c r="E113" s="233"/>
      <c r="F113" s="277"/>
      <c r="G113" s="233"/>
      <c r="H113" s="277"/>
      <c r="I113" s="277"/>
      <c r="T113" s="109">
        <v>1927</v>
      </c>
      <c r="U113" s="115"/>
      <c r="V113" s="116"/>
      <c r="W113" s="112">
        <v>1.673</v>
      </c>
      <c r="Z113" s="233"/>
      <c r="AA113" s="233"/>
      <c r="AB113" s="233"/>
      <c r="AC113" s="233"/>
      <c r="AD113" s="233"/>
      <c r="AE113" s="233"/>
      <c r="AF113" s="233"/>
      <c r="AG113" s="233"/>
      <c r="AH113" s="233"/>
      <c r="AI113" s="233"/>
      <c r="AJ113" s="233"/>
      <c r="AK113" s="233"/>
      <c r="AL113" s="233"/>
      <c r="AM113" s="233"/>
      <c r="AN113" s="233"/>
      <c r="AO113" s="277"/>
      <c r="AP113" s="277"/>
      <c r="AQ113" s="277"/>
      <c r="AR113" s="277"/>
      <c r="AS113" s="277"/>
      <c r="AT113" s="233"/>
      <c r="AU113" s="233"/>
      <c r="AV113" s="233"/>
      <c r="AW113" s="233"/>
      <c r="AX113" s="233"/>
      <c r="AY113" s="277"/>
      <c r="AZ113" s="277"/>
      <c r="BA113" s="277"/>
      <c r="BB113" s="277"/>
      <c r="BC113" s="277"/>
      <c r="BD113" s="277"/>
      <c r="BE113" s="277"/>
      <c r="BF113" s="277"/>
      <c r="BG113" s="277"/>
      <c r="BH113" s="277"/>
      <c r="BS113" s="277"/>
      <c r="BT113" s="277"/>
      <c r="BU113" s="277"/>
      <c r="BW113" s="109">
        <v>1927</v>
      </c>
      <c r="BX113" s="348"/>
      <c r="BY113" s="116"/>
      <c r="BZ113" s="116"/>
      <c r="CA113" s="116"/>
      <c r="CB113" s="116"/>
      <c r="CC113" s="116"/>
      <c r="CD113" s="116"/>
      <c r="CE113" s="116"/>
      <c r="CF113" s="116"/>
      <c r="CG113" s="116"/>
      <c r="CH113" s="333">
        <f t="shared" ref="CH113:CH125" si="55">W113</f>
        <v>1.673</v>
      </c>
      <c r="CI113" s="111">
        <v>1.673</v>
      </c>
      <c r="CJ113" s="352">
        <f t="shared" si="52"/>
        <v>1.2099213551119092E-2</v>
      </c>
      <c r="CK113" s="352">
        <f t="shared" si="53"/>
        <v>1.2099213551119092E-2</v>
      </c>
      <c r="CL113" s="351">
        <f t="shared" si="54"/>
        <v>0</v>
      </c>
    </row>
    <row r="114" spans="3:90" x14ac:dyDescent="0.6">
      <c r="C114" s="233"/>
      <c r="D114" s="233"/>
      <c r="E114" s="233"/>
      <c r="F114" s="277"/>
      <c r="G114" s="233"/>
      <c r="H114" s="277"/>
      <c r="I114" s="277"/>
      <c r="T114" s="109">
        <v>1926</v>
      </c>
      <c r="U114" s="115"/>
      <c r="V114" s="116"/>
      <c r="W114" s="112">
        <v>1.653</v>
      </c>
      <c r="Z114" s="233"/>
      <c r="AA114" s="233"/>
      <c r="AB114" s="233"/>
      <c r="AC114" s="233"/>
      <c r="AD114" s="233"/>
      <c r="AE114" s="233"/>
      <c r="AF114" s="233"/>
      <c r="AG114" s="233"/>
      <c r="AH114" s="233"/>
      <c r="AI114" s="233"/>
      <c r="AJ114" s="233"/>
      <c r="AK114" s="233"/>
      <c r="AL114" s="233"/>
      <c r="AM114" s="233"/>
      <c r="AN114" s="233"/>
      <c r="AO114" s="277"/>
      <c r="AP114" s="277"/>
      <c r="AQ114" s="277"/>
      <c r="AR114" s="277"/>
      <c r="AS114" s="277"/>
      <c r="AT114" s="233"/>
      <c r="AU114" s="233"/>
      <c r="AV114" s="233"/>
      <c r="AW114" s="233"/>
      <c r="AX114" s="233"/>
      <c r="AY114" s="277"/>
      <c r="AZ114" s="277"/>
      <c r="BA114" s="277"/>
      <c r="BB114" s="277"/>
      <c r="BC114" s="277"/>
      <c r="BD114" s="277"/>
      <c r="BE114" s="277"/>
      <c r="BF114" s="277"/>
      <c r="BG114" s="277"/>
      <c r="BH114" s="277"/>
      <c r="BS114" s="277"/>
      <c r="BT114" s="277"/>
      <c r="BU114" s="277"/>
      <c r="BW114" s="109">
        <v>1926</v>
      </c>
      <c r="BX114" s="348"/>
      <c r="BY114" s="116"/>
      <c r="BZ114" s="116"/>
      <c r="CA114" s="116"/>
      <c r="CB114" s="116"/>
      <c r="CC114" s="116"/>
      <c r="CD114" s="116"/>
      <c r="CE114" s="116"/>
      <c r="CF114" s="116"/>
      <c r="CG114" s="116"/>
      <c r="CH114" s="333">
        <f t="shared" si="55"/>
        <v>1.653</v>
      </c>
      <c r="CI114" s="111">
        <v>1.653</v>
      </c>
      <c r="CJ114" s="352">
        <f t="shared" si="52"/>
        <v>-2.821869488536155E-2</v>
      </c>
      <c r="CK114" s="352">
        <f t="shared" si="53"/>
        <v>-2.821869488536155E-2</v>
      </c>
      <c r="CL114" s="351">
        <f t="shared" si="54"/>
        <v>0</v>
      </c>
    </row>
    <row r="115" spans="3:90" x14ac:dyDescent="0.6">
      <c r="C115" s="233"/>
      <c r="D115" s="233"/>
      <c r="E115" s="233"/>
      <c r="F115" s="277"/>
      <c r="G115" s="233"/>
      <c r="H115" s="277"/>
      <c r="I115" s="277"/>
      <c r="T115" s="109">
        <v>1925</v>
      </c>
      <c r="U115" s="115"/>
      <c r="V115" s="116"/>
      <c r="W115" s="112">
        <v>1.7010000000000001</v>
      </c>
      <c r="Z115" s="233"/>
      <c r="AA115" s="233"/>
      <c r="AB115" s="233"/>
      <c r="AC115" s="233"/>
      <c r="AD115" s="233"/>
      <c r="AE115" s="233"/>
      <c r="AF115" s="233"/>
      <c r="AG115" s="233"/>
      <c r="AH115" s="233"/>
      <c r="AI115" s="233"/>
      <c r="AJ115" s="233"/>
      <c r="AK115" s="233"/>
      <c r="AL115" s="233"/>
      <c r="AM115" s="233"/>
      <c r="AN115" s="233"/>
      <c r="AO115" s="277"/>
      <c r="AP115" s="277"/>
      <c r="AQ115" s="277"/>
      <c r="AR115" s="277"/>
      <c r="AS115" s="277"/>
      <c r="AT115" s="233"/>
      <c r="AU115" s="233"/>
      <c r="AV115" s="233"/>
      <c r="AW115" s="233"/>
      <c r="AX115" s="233"/>
      <c r="AY115" s="277"/>
      <c r="AZ115" s="277"/>
      <c r="BA115" s="277"/>
      <c r="BB115" s="277"/>
      <c r="BC115" s="277"/>
      <c r="BD115" s="277"/>
      <c r="BE115" s="277"/>
      <c r="BF115" s="277"/>
      <c r="BG115" s="277"/>
      <c r="BH115" s="277"/>
      <c r="BS115" s="277"/>
      <c r="BT115" s="277"/>
      <c r="BU115" s="277"/>
      <c r="BW115" s="109">
        <v>1925</v>
      </c>
      <c r="BX115" s="348"/>
      <c r="BY115" s="116"/>
      <c r="BZ115" s="116"/>
      <c r="CA115" s="116"/>
      <c r="CB115" s="116"/>
      <c r="CC115" s="116"/>
      <c r="CD115" s="116"/>
      <c r="CE115" s="116"/>
      <c r="CF115" s="116"/>
      <c r="CG115" s="116"/>
      <c r="CH115" s="333">
        <f t="shared" si="55"/>
        <v>1.7010000000000001</v>
      </c>
      <c r="CI115" s="111">
        <v>1.7010000000000001</v>
      </c>
      <c r="CJ115" s="352">
        <f t="shared" si="52"/>
        <v>0.23171614771904414</v>
      </c>
      <c r="CK115" s="352">
        <f t="shared" si="53"/>
        <v>0.23171614771904414</v>
      </c>
      <c r="CL115" s="351">
        <f t="shared" si="54"/>
        <v>0</v>
      </c>
    </row>
    <row r="116" spans="3:90" x14ac:dyDescent="0.6">
      <c r="C116" s="233"/>
      <c r="D116" s="233"/>
      <c r="E116" s="233"/>
      <c r="F116" s="277"/>
      <c r="G116" s="233"/>
      <c r="H116" s="277"/>
      <c r="I116" s="277"/>
      <c r="T116" s="109">
        <v>1924</v>
      </c>
      <c r="U116" s="115"/>
      <c r="V116" s="116"/>
      <c r="W116" s="112">
        <v>1.381</v>
      </c>
      <c r="Z116" s="233"/>
      <c r="AA116" s="233"/>
      <c r="AB116" s="233"/>
      <c r="AC116" s="233"/>
      <c r="AD116" s="233"/>
      <c r="AE116" s="233"/>
      <c r="AF116" s="233"/>
      <c r="AG116" s="233"/>
      <c r="AH116" s="233"/>
      <c r="AI116" s="233"/>
      <c r="AJ116" s="233"/>
      <c r="AK116" s="233"/>
      <c r="AL116" s="233"/>
      <c r="AM116" s="233"/>
      <c r="AN116" s="233"/>
      <c r="AO116" s="277"/>
      <c r="AP116" s="277"/>
      <c r="AQ116" s="277"/>
      <c r="AR116" s="277"/>
      <c r="AS116" s="277"/>
      <c r="AT116" s="233"/>
      <c r="AU116" s="233"/>
      <c r="AV116" s="233"/>
      <c r="AW116" s="233"/>
      <c r="AX116" s="233"/>
      <c r="AY116" s="277"/>
      <c r="AZ116" s="277"/>
      <c r="BA116" s="277"/>
      <c r="BB116" s="277"/>
      <c r="BC116" s="277"/>
      <c r="BD116" s="277"/>
      <c r="BE116" s="277"/>
      <c r="BF116" s="277"/>
      <c r="BG116" s="277"/>
      <c r="BH116" s="277"/>
      <c r="BS116" s="277"/>
      <c r="BT116" s="277"/>
      <c r="BU116" s="277"/>
      <c r="BW116" s="109">
        <v>1924</v>
      </c>
      <c r="BX116" s="348"/>
      <c r="BY116" s="116"/>
      <c r="BZ116" s="116"/>
      <c r="CA116" s="116"/>
      <c r="CB116" s="116"/>
      <c r="CC116" s="116"/>
      <c r="CD116" s="116"/>
      <c r="CE116" s="116"/>
      <c r="CF116" s="116"/>
      <c r="CG116" s="116"/>
      <c r="CH116" s="333">
        <f t="shared" si="55"/>
        <v>1.381</v>
      </c>
      <c r="CI116" s="111">
        <v>1.381</v>
      </c>
      <c r="CJ116" s="352">
        <f t="shared" si="52"/>
        <v>-0.92340543538546871</v>
      </c>
      <c r="CK116" s="352">
        <f t="shared" si="53"/>
        <v>-0.92340543538546871</v>
      </c>
      <c r="CL116" s="351">
        <f t="shared" si="54"/>
        <v>0</v>
      </c>
    </row>
    <row r="117" spans="3:90" x14ac:dyDescent="0.6">
      <c r="C117" s="233"/>
      <c r="D117" s="233"/>
      <c r="E117" s="233"/>
      <c r="F117" s="277"/>
      <c r="G117" s="233"/>
      <c r="H117" s="277"/>
      <c r="I117" s="277"/>
      <c r="T117" s="109">
        <v>1921</v>
      </c>
      <c r="U117" s="115"/>
      <c r="V117" s="116"/>
      <c r="W117" s="112">
        <v>18.03</v>
      </c>
      <c r="Z117" s="233"/>
      <c r="AA117" s="233"/>
      <c r="AB117" s="233"/>
      <c r="AC117" s="233"/>
      <c r="AD117" s="233"/>
      <c r="AE117" s="233"/>
      <c r="AF117" s="233"/>
      <c r="AG117" s="233"/>
      <c r="AH117" s="233"/>
      <c r="AI117" s="233"/>
      <c r="AJ117" s="233"/>
      <c r="AK117" s="233"/>
      <c r="AL117" s="233"/>
      <c r="AM117" s="233"/>
      <c r="AN117" s="233"/>
      <c r="AO117" s="277"/>
      <c r="AP117" s="277"/>
      <c r="AQ117" s="277"/>
      <c r="AR117" s="277"/>
      <c r="AS117" s="277"/>
      <c r="AT117" s="233"/>
      <c r="AU117" s="233"/>
      <c r="AV117" s="233"/>
      <c r="AW117" s="233"/>
      <c r="AX117" s="233"/>
      <c r="AY117" s="277"/>
      <c r="AZ117" s="277"/>
      <c r="BA117" s="277"/>
      <c r="BB117" s="277"/>
      <c r="BC117" s="277"/>
      <c r="BD117" s="277"/>
      <c r="BE117" s="277"/>
      <c r="BF117" s="277"/>
      <c r="BG117" s="277"/>
      <c r="BH117" s="277"/>
      <c r="BS117" s="277"/>
      <c r="BT117" s="277"/>
      <c r="BU117" s="277"/>
      <c r="BW117" s="109">
        <v>1921</v>
      </c>
      <c r="BX117" s="348"/>
      <c r="BY117" s="116"/>
      <c r="BZ117" s="116"/>
      <c r="CA117" s="116"/>
      <c r="CB117" s="116"/>
      <c r="CC117" s="116"/>
      <c r="CD117" s="116"/>
      <c r="CE117" s="116"/>
      <c r="CF117" s="116"/>
      <c r="CG117" s="116"/>
      <c r="CH117" s="333">
        <f t="shared" si="55"/>
        <v>18.03</v>
      </c>
      <c r="CI117" s="111">
        <v>18.03</v>
      </c>
      <c r="CJ117" s="352">
        <f t="shared" si="52"/>
        <v>0.68820224719101142</v>
      </c>
      <c r="CK117" s="352">
        <f t="shared" si="53"/>
        <v>0.68820224719101142</v>
      </c>
      <c r="CL117" s="351">
        <f t="shared" si="54"/>
        <v>0</v>
      </c>
    </row>
    <row r="118" spans="3:90" x14ac:dyDescent="0.6">
      <c r="C118" s="233"/>
      <c r="D118" s="233"/>
      <c r="E118" s="233"/>
      <c r="F118" s="277"/>
      <c r="G118" s="233"/>
      <c r="H118" s="277"/>
      <c r="I118" s="277"/>
      <c r="T118" s="109">
        <v>1920</v>
      </c>
      <c r="U118" s="115"/>
      <c r="V118" s="116"/>
      <c r="W118" s="112">
        <v>10.68</v>
      </c>
      <c r="Z118" s="233"/>
      <c r="AA118" s="233"/>
      <c r="AB118" s="233"/>
      <c r="AC118" s="233"/>
      <c r="AD118" s="233"/>
      <c r="AE118" s="233"/>
      <c r="AF118" s="233"/>
      <c r="AG118" s="233"/>
      <c r="AH118" s="233"/>
      <c r="AI118" s="233"/>
      <c r="AJ118" s="233"/>
      <c r="AK118" s="233"/>
      <c r="AL118" s="233"/>
      <c r="AM118" s="233"/>
      <c r="AN118" s="233"/>
      <c r="AO118" s="277"/>
      <c r="AP118" s="277"/>
      <c r="AQ118" s="277"/>
      <c r="AR118" s="277"/>
      <c r="AS118" s="277"/>
      <c r="AT118" s="233"/>
      <c r="AU118" s="233"/>
      <c r="AV118" s="233"/>
      <c r="AW118" s="233"/>
      <c r="AX118" s="233"/>
      <c r="AY118" s="277"/>
      <c r="AZ118" s="277"/>
      <c r="BA118" s="277"/>
      <c r="BB118" s="277"/>
      <c r="BC118" s="277"/>
      <c r="BD118" s="277"/>
      <c r="BE118" s="277"/>
      <c r="BF118" s="277"/>
      <c r="BG118" s="277"/>
      <c r="BH118" s="277"/>
      <c r="BS118" s="277"/>
      <c r="BT118" s="277"/>
      <c r="BU118" s="277"/>
      <c r="BW118" s="109">
        <v>1920</v>
      </c>
      <c r="BX118" s="348"/>
      <c r="BY118" s="116"/>
      <c r="BZ118" s="116"/>
      <c r="CA118" s="116"/>
      <c r="CB118" s="116"/>
      <c r="CC118" s="116"/>
      <c r="CD118" s="116"/>
      <c r="CE118" s="116"/>
      <c r="CF118" s="116"/>
      <c r="CG118" s="116"/>
      <c r="CH118" s="333">
        <f t="shared" si="55"/>
        <v>10.68</v>
      </c>
      <c r="CI118" s="111">
        <v>10.68</v>
      </c>
      <c r="CJ118" s="352">
        <f t="shared" si="52"/>
        <v>1.8594377510040161</v>
      </c>
      <c r="CK118" s="352">
        <f t="shared" si="53"/>
        <v>1.8594377510040161</v>
      </c>
      <c r="CL118" s="351">
        <f t="shared" si="54"/>
        <v>0</v>
      </c>
    </row>
    <row r="119" spans="3:90" x14ac:dyDescent="0.6">
      <c r="C119" s="233"/>
      <c r="D119" s="233"/>
      <c r="E119" s="233"/>
      <c r="F119" s="277"/>
      <c r="G119" s="233"/>
      <c r="H119" s="277"/>
      <c r="I119" s="277"/>
      <c r="T119" s="109">
        <v>1919</v>
      </c>
      <c r="U119" s="115"/>
      <c r="V119" s="116"/>
      <c r="W119" s="112">
        <v>3.7349999999999999</v>
      </c>
      <c r="Z119" s="233"/>
      <c r="AA119" s="233"/>
      <c r="AB119" s="233"/>
      <c r="AC119" s="233"/>
      <c r="AD119" s="233"/>
      <c r="AE119" s="233"/>
      <c r="AF119" s="233"/>
      <c r="AG119" s="233"/>
      <c r="AH119" s="233"/>
      <c r="AI119" s="233"/>
      <c r="AJ119" s="233"/>
      <c r="AK119" s="233"/>
      <c r="AL119" s="233"/>
      <c r="AM119" s="233"/>
      <c r="AN119" s="233"/>
      <c r="AO119" s="277"/>
      <c r="AP119" s="277"/>
      <c r="AQ119" s="277"/>
      <c r="AR119" s="277"/>
      <c r="AS119" s="277"/>
      <c r="AT119" s="233"/>
      <c r="AU119" s="233"/>
      <c r="AV119" s="233"/>
      <c r="AW119" s="233"/>
      <c r="AX119" s="233"/>
      <c r="AY119" s="277"/>
      <c r="AZ119" s="277"/>
      <c r="BA119" s="277"/>
      <c r="BB119" s="277"/>
      <c r="BC119" s="277"/>
      <c r="BD119" s="277"/>
      <c r="BE119" s="277"/>
      <c r="BF119" s="277"/>
      <c r="BG119" s="277"/>
      <c r="BH119" s="277"/>
      <c r="BS119" s="277"/>
      <c r="BT119" s="277"/>
      <c r="BU119" s="277"/>
      <c r="BW119" s="109">
        <v>1919</v>
      </c>
      <c r="BX119" s="348"/>
      <c r="BY119" s="116"/>
      <c r="BZ119" s="116"/>
      <c r="CA119" s="116"/>
      <c r="CB119" s="116"/>
      <c r="CC119" s="116"/>
      <c r="CD119" s="116"/>
      <c r="CE119" s="116"/>
      <c r="CF119" s="116"/>
      <c r="CG119" s="116"/>
      <c r="CH119" s="333">
        <f t="shared" si="55"/>
        <v>3.7349999999999999</v>
      </c>
      <c r="CI119" s="111">
        <v>3.7349999999999999</v>
      </c>
      <c r="CJ119" s="352">
        <f t="shared" si="52"/>
        <v>0.64392605633802824</v>
      </c>
      <c r="CK119" s="352">
        <f t="shared" si="53"/>
        <v>0.64392605633802824</v>
      </c>
      <c r="CL119" s="351">
        <f t="shared" si="54"/>
        <v>0</v>
      </c>
    </row>
    <row r="120" spans="3:90" x14ac:dyDescent="0.6">
      <c r="C120" s="233"/>
      <c r="D120" s="233"/>
      <c r="E120" s="233"/>
      <c r="F120" s="277"/>
      <c r="G120" s="233"/>
      <c r="H120" s="277"/>
      <c r="I120" s="277"/>
      <c r="T120" s="109">
        <v>1918</v>
      </c>
      <c r="U120" s="115"/>
      <c r="V120" s="116"/>
      <c r="W120" s="112">
        <v>2.2719999999999998</v>
      </c>
      <c r="Z120" s="233"/>
      <c r="AA120" s="233"/>
      <c r="AB120" s="233"/>
      <c r="AC120" s="233"/>
      <c r="AD120" s="233"/>
      <c r="AE120" s="233"/>
      <c r="AF120" s="233"/>
      <c r="AG120" s="233"/>
      <c r="AH120" s="233"/>
      <c r="AI120" s="233"/>
      <c r="AJ120" s="233"/>
      <c r="AK120" s="233"/>
      <c r="AL120" s="233"/>
      <c r="AM120" s="233"/>
      <c r="AN120" s="233"/>
      <c r="AO120" s="277"/>
      <c r="AP120" s="277"/>
      <c r="AQ120" s="277"/>
      <c r="AR120" s="277"/>
      <c r="AS120" s="277"/>
      <c r="AT120" s="233"/>
      <c r="AU120" s="233"/>
      <c r="AV120" s="233"/>
      <c r="AW120" s="233"/>
      <c r="AX120" s="233"/>
      <c r="AY120" s="277"/>
      <c r="AZ120" s="277"/>
      <c r="BA120" s="277"/>
      <c r="BB120" s="277"/>
      <c r="BC120" s="277"/>
      <c r="BD120" s="277"/>
      <c r="BE120" s="277"/>
      <c r="BF120" s="277"/>
      <c r="BG120" s="277"/>
      <c r="BH120" s="277"/>
      <c r="BS120" s="277"/>
      <c r="BT120" s="277"/>
      <c r="BU120" s="277"/>
      <c r="BW120" s="109">
        <v>1918</v>
      </c>
      <c r="BX120" s="348"/>
      <c r="BY120" s="116"/>
      <c r="BZ120" s="116"/>
      <c r="CA120" s="116"/>
      <c r="CB120" s="116"/>
      <c r="CC120" s="116"/>
      <c r="CD120" s="116"/>
      <c r="CE120" s="116"/>
      <c r="CF120" s="116"/>
      <c r="CG120" s="116"/>
      <c r="CH120" s="333">
        <f t="shared" si="55"/>
        <v>2.2719999999999998</v>
      </c>
      <c r="CI120" s="111">
        <v>2.2719999999999998</v>
      </c>
      <c r="CJ120" s="352">
        <f t="shared" si="52"/>
        <v>0.38621110433190964</v>
      </c>
      <c r="CK120" s="352">
        <f t="shared" si="53"/>
        <v>0.38621110433190964</v>
      </c>
      <c r="CL120" s="351">
        <f t="shared" si="54"/>
        <v>0</v>
      </c>
    </row>
    <row r="121" spans="3:90" x14ac:dyDescent="0.6">
      <c r="C121" s="233"/>
      <c r="D121" s="233"/>
      <c r="E121" s="233"/>
      <c r="F121" s="277"/>
      <c r="G121" s="233"/>
      <c r="H121" s="43"/>
      <c r="I121" s="277"/>
      <c r="T121" s="109">
        <v>1917</v>
      </c>
      <c r="U121" s="115"/>
      <c r="V121" s="116"/>
      <c r="W121" s="112">
        <v>1.639</v>
      </c>
      <c r="Z121" s="233"/>
      <c r="AA121" s="233"/>
      <c r="AB121" s="233"/>
      <c r="AC121" s="233"/>
      <c r="AD121" s="233"/>
      <c r="AE121" s="233"/>
      <c r="AF121" s="233"/>
      <c r="AG121" s="233"/>
      <c r="AH121" s="233"/>
      <c r="AI121" s="233"/>
      <c r="AJ121" s="233"/>
      <c r="AK121" s="233"/>
      <c r="AL121" s="233"/>
      <c r="AM121" s="233"/>
      <c r="AN121" s="233"/>
      <c r="AO121" s="277"/>
      <c r="AP121" s="277"/>
      <c r="AQ121" s="277"/>
      <c r="AR121" s="277"/>
      <c r="AS121" s="277"/>
      <c r="AT121" s="233"/>
      <c r="AU121" s="233"/>
      <c r="AV121" s="233"/>
      <c r="AW121" s="233"/>
      <c r="AX121" s="233"/>
      <c r="AY121" s="43"/>
      <c r="AZ121" s="43"/>
      <c r="BA121" s="43"/>
      <c r="BB121" s="43"/>
      <c r="BC121" s="43"/>
      <c r="BD121" s="277"/>
      <c r="BE121" s="277"/>
      <c r="BF121" s="277"/>
      <c r="BG121" s="277"/>
      <c r="BH121" s="277"/>
      <c r="BS121" s="277"/>
      <c r="BT121" s="277"/>
      <c r="BU121" s="277"/>
      <c r="BW121" s="109">
        <v>1917</v>
      </c>
      <c r="BX121" s="348"/>
      <c r="BY121" s="116"/>
      <c r="BZ121" s="116"/>
      <c r="CA121" s="116"/>
      <c r="CB121" s="116"/>
      <c r="CC121" s="116"/>
      <c r="CD121" s="116"/>
      <c r="CE121" s="116"/>
      <c r="CF121" s="116"/>
      <c r="CG121" s="116"/>
      <c r="CH121" s="333">
        <f t="shared" si="55"/>
        <v>1.639</v>
      </c>
      <c r="CI121" s="111">
        <v>1.639</v>
      </c>
      <c r="CJ121" s="352">
        <f t="shared" si="52"/>
        <v>0.2416666666666667</v>
      </c>
      <c r="CK121" s="352">
        <f t="shared" si="53"/>
        <v>0.2416666666666667</v>
      </c>
      <c r="CL121" s="351">
        <f t="shared" si="54"/>
        <v>0</v>
      </c>
    </row>
    <row r="122" spans="3:90" x14ac:dyDescent="0.6">
      <c r="C122" s="233"/>
      <c r="D122" s="233"/>
      <c r="E122" s="233"/>
      <c r="F122" s="277"/>
      <c r="G122" s="233"/>
      <c r="H122" s="43"/>
      <c r="I122" s="277"/>
      <c r="T122" s="109">
        <v>1916</v>
      </c>
      <c r="U122" s="115"/>
      <c r="V122" s="116"/>
      <c r="W122" s="112">
        <v>1.32</v>
      </c>
      <c r="Z122" s="233"/>
      <c r="AA122" s="233"/>
      <c r="AB122" s="233"/>
      <c r="AC122" s="233"/>
      <c r="AD122" s="233"/>
      <c r="AE122" s="233"/>
      <c r="AF122" s="233"/>
      <c r="AG122" s="233"/>
      <c r="AH122" s="233"/>
      <c r="AI122" s="233"/>
      <c r="AJ122" s="233"/>
      <c r="AK122" s="233"/>
      <c r="AL122" s="233"/>
      <c r="AM122" s="233"/>
      <c r="AN122" s="233"/>
      <c r="AO122" s="277"/>
      <c r="AP122" s="277"/>
      <c r="AQ122" s="277"/>
      <c r="AR122" s="277"/>
      <c r="AS122" s="277"/>
      <c r="AT122" s="233"/>
      <c r="AU122" s="233"/>
      <c r="AV122" s="233"/>
      <c r="AW122" s="233"/>
      <c r="AX122" s="233"/>
      <c r="AY122" s="43"/>
      <c r="AZ122" s="43"/>
      <c r="BA122" s="43"/>
      <c r="BB122" s="43"/>
      <c r="BC122" s="43"/>
      <c r="BD122" s="277"/>
      <c r="BE122" s="277"/>
      <c r="BF122" s="277"/>
      <c r="BG122" s="277"/>
      <c r="BH122" s="277"/>
      <c r="BS122" s="277"/>
      <c r="BT122" s="277"/>
      <c r="BU122" s="277"/>
      <c r="BW122" s="109">
        <v>1916</v>
      </c>
      <c r="BX122" s="348"/>
      <c r="BY122" s="116"/>
      <c r="BZ122" s="116"/>
      <c r="CA122" s="116"/>
      <c r="CB122" s="116"/>
      <c r="CC122" s="116"/>
      <c r="CD122" s="116"/>
      <c r="CE122" s="116"/>
      <c r="CF122" s="116"/>
      <c r="CG122" s="116"/>
      <c r="CH122" s="333">
        <f t="shared" si="55"/>
        <v>1.32</v>
      </c>
      <c r="CI122" s="111">
        <v>1.32</v>
      </c>
      <c r="CJ122" s="352">
        <f t="shared" si="52"/>
        <v>0.10275689223057638</v>
      </c>
      <c r="CK122" s="352">
        <f t="shared" si="53"/>
        <v>0.10275689223057638</v>
      </c>
      <c r="CL122" s="351">
        <f t="shared" si="54"/>
        <v>0</v>
      </c>
    </row>
    <row r="123" spans="3:90" x14ac:dyDescent="0.6">
      <c r="C123" s="233"/>
      <c r="D123" s="233"/>
      <c r="E123" s="233"/>
      <c r="F123" s="277"/>
      <c r="G123" s="233"/>
      <c r="H123" s="43"/>
      <c r="I123" s="277"/>
      <c r="T123" s="109">
        <v>1915</v>
      </c>
      <c r="U123" s="115"/>
      <c r="V123" s="116"/>
      <c r="W123" s="112">
        <v>1.1970000000000001</v>
      </c>
      <c r="Z123" s="233"/>
      <c r="AA123" s="233"/>
      <c r="AB123" s="233"/>
      <c r="AC123" s="233"/>
      <c r="AD123" s="233"/>
      <c r="AE123" s="233"/>
      <c r="AF123" s="233"/>
      <c r="AG123" s="233"/>
      <c r="AH123" s="233"/>
      <c r="AI123" s="233"/>
      <c r="AJ123" s="233"/>
      <c r="AK123" s="233"/>
      <c r="AL123" s="233"/>
      <c r="AM123" s="233"/>
      <c r="AN123" s="233"/>
      <c r="AO123" s="277"/>
      <c r="AP123" s="277"/>
      <c r="AQ123" s="277"/>
      <c r="AR123" s="277"/>
      <c r="AS123" s="277"/>
      <c r="AT123" s="233"/>
      <c r="AU123" s="233"/>
      <c r="AV123" s="233"/>
      <c r="AW123" s="233"/>
      <c r="AX123" s="233"/>
      <c r="AY123" s="43"/>
      <c r="AZ123" s="43"/>
      <c r="BA123" s="43"/>
      <c r="BB123" s="43"/>
      <c r="BC123" s="43"/>
      <c r="BD123" s="277"/>
      <c r="BE123" s="277"/>
      <c r="BF123" s="277"/>
      <c r="BG123" s="277"/>
      <c r="BH123" s="277"/>
      <c r="BS123" s="277"/>
      <c r="BT123" s="277"/>
      <c r="BU123" s="277"/>
      <c r="BW123" s="109">
        <v>1915</v>
      </c>
      <c r="BX123" s="348"/>
      <c r="BY123" s="116"/>
      <c r="BZ123" s="116"/>
      <c r="CA123" s="116"/>
      <c r="CB123" s="116"/>
      <c r="CC123" s="116"/>
      <c r="CD123" s="116"/>
      <c r="CE123" s="116"/>
      <c r="CF123" s="116"/>
      <c r="CG123" s="116"/>
      <c r="CH123" s="333">
        <f t="shared" si="55"/>
        <v>1.1970000000000001</v>
      </c>
      <c r="CI123" s="111">
        <v>1.1970000000000001</v>
      </c>
      <c r="CJ123" s="352">
        <f t="shared" si="52"/>
        <v>0.1207865168539326</v>
      </c>
      <c r="CK123" s="352">
        <f t="shared" si="53"/>
        <v>0.1207865168539326</v>
      </c>
      <c r="CL123" s="351">
        <f t="shared" si="54"/>
        <v>0</v>
      </c>
    </row>
    <row r="124" spans="3:90" x14ac:dyDescent="0.6">
      <c r="C124" s="233"/>
      <c r="D124" s="233"/>
      <c r="E124" s="233"/>
      <c r="F124" s="277"/>
      <c r="G124" s="233"/>
      <c r="H124" s="43"/>
      <c r="I124" s="277"/>
      <c r="T124" s="109">
        <v>1914</v>
      </c>
      <c r="U124" s="115"/>
      <c r="V124" s="116"/>
      <c r="W124" s="112">
        <v>1.0680000000000001</v>
      </c>
      <c r="Z124" s="233"/>
      <c r="AA124" s="233"/>
      <c r="AB124" s="233"/>
      <c r="AC124" s="233"/>
      <c r="AD124" s="233"/>
      <c r="AE124" s="233"/>
      <c r="AF124" s="233"/>
      <c r="AG124" s="233"/>
      <c r="AH124" s="233"/>
      <c r="AI124" s="233"/>
      <c r="AJ124" s="233"/>
      <c r="AK124" s="233"/>
      <c r="AL124" s="233"/>
      <c r="AM124" s="233"/>
      <c r="AN124" s="233"/>
      <c r="AO124" s="277"/>
      <c r="AP124" s="277"/>
      <c r="AQ124" s="277"/>
      <c r="AR124" s="277"/>
      <c r="AS124" s="277"/>
      <c r="AT124" s="233"/>
      <c r="AU124" s="233"/>
      <c r="AV124" s="233"/>
      <c r="AW124" s="233"/>
      <c r="AX124" s="233"/>
      <c r="AY124" s="43"/>
      <c r="AZ124" s="43"/>
      <c r="BA124" s="43"/>
      <c r="BB124" s="43"/>
      <c r="BC124" s="43"/>
      <c r="BD124" s="277"/>
      <c r="BE124" s="277"/>
      <c r="BF124" s="277"/>
      <c r="BG124" s="277"/>
      <c r="BH124" s="277"/>
      <c r="BS124" s="277"/>
      <c r="BT124" s="277"/>
      <c r="BU124" s="277"/>
      <c r="BW124" s="109">
        <v>1914</v>
      </c>
      <c r="BX124" s="348"/>
      <c r="BY124" s="116"/>
      <c r="BZ124" s="116"/>
      <c r="CA124" s="116"/>
      <c r="CB124" s="116"/>
      <c r="CC124" s="116"/>
      <c r="CD124" s="116"/>
      <c r="CE124" s="116"/>
      <c r="CF124" s="116"/>
      <c r="CG124" s="116"/>
      <c r="CH124" s="333">
        <f t="shared" si="55"/>
        <v>1.0680000000000001</v>
      </c>
      <c r="CI124" s="111">
        <v>1.0680000000000001</v>
      </c>
      <c r="CJ124" s="352">
        <f t="shared" si="52"/>
        <v>6.800000000000006E-2</v>
      </c>
      <c r="CK124" s="352">
        <f t="shared" si="53"/>
        <v>6.800000000000006E-2</v>
      </c>
      <c r="CL124" s="351">
        <f t="shared" si="54"/>
        <v>0</v>
      </c>
    </row>
    <row r="125" spans="3:90" x14ac:dyDescent="0.6">
      <c r="C125" s="233"/>
      <c r="D125" s="233"/>
      <c r="E125" s="233"/>
      <c r="F125" s="277"/>
      <c r="G125" s="233"/>
      <c r="H125" s="43"/>
      <c r="I125" s="277"/>
      <c r="T125" s="127">
        <v>1913</v>
      </c>
      <c r="U125" s="128"/>
      <c r="V125" s="129"/>
      <c r="W125" s="130">
        <v>1</v>
      </c>
      <c r="Z125" s="233"/>
      <c r="AA125" s="233"/>
      <c r="AB125" s="233"/>
      <c r="AC125" s="233"/>
      <c r="AD125" s="233"/>
      <c r="AE125" s="233"/>
      <c r="AF125" s="233"/>
      <c r="AG125" s="233"/>
      <c r="AH125" s="233"/>
      <c r="AI125" s="233"/>
      <c r="AJ125" s="233"/>
      <c r="AK125" s="233"/>
      <c r="AL125" s="233"/>
      <c r="AM125" s="233"/>
      <c r="AN125" s="233"/>
      <c r="AO125" s="277"/>
      <c r="AP125" s="277"/>
      <c r="AQ125" s="277"/>
      <c r="AR125" s="277"/>
      <c r="AS125" s="277"/>
      <c r="AT125" s="233"/>
      <c r="AU125" s="233"/>
      <c r="AV125" s="233"/>
      <c r="AW125" s="233"/>
      <c r="AX125" s="233"/>
      <c r="AY125" s="43"/>
      <c r="AZ125" s="43"/>
      <c r="BA125" s="43"/>
      <c r="BB125" s="43"/>
      <c r="BC125" s="43"/>
      <c r="BD125" s="277"/>
      <c r="BE125" s="277"/>
      <c r="BF125" s="277"/>
      <c r="BG125" s="277"/>
      <c r="BH125" s="277"/>
      <c r="BS125" s="277"/>
      <c r="BT125" s="277"/>
      <c r="BU125" s="277"/>
      <c r="BW125" s="127">
        <v>1913</v>
      </c>
      <c r="BX125" s="349"/>
      <c r="BY125" s="129"/>
      <c r="BZ125" s="129"/>
      <c r="CA125" s="129"/>
      <c r="CB125" s="129"/>
      <c r="CC125" s="129"/>
      <c r="CD125" s="129"/>
      <c r="CE125" s="129"/>
      <c r="CF125" s="129"/>
      <c r="CG125" s="129"/>
      <c r="CH125" s="374">
        <f t="shared" si="55"/>
        <v>1</v>
      </c>
      <c r="CI125" s="375">
        <v>1</v>
      </c>
      <c r="CJ125" s="376"/>
      <c r="CK125" s="377"/>
      <c r="CL125" s="378">
        <f t="shared" si="54"/>
        <v>0</v>
      </c>
    </row>
    <row r="126" spans="3:90" x14ac:dyDescent="0.6">
      <c r="C126" s="233"/>
      <c r="D126" s="233"/>
      <c r="E126" s="233"/>
      <c r="F126" s="277"/>
      <c r="G126" s="233"/>
      <c r="Z126" s="233"/>
      <c r="AA126" s="233"/>
      <c r="AB126" s="233"/>
      <c r="AC126" s="233"/>
      <c r="AD126" s="233"/>
      <c r="AE126" s="233"/>
      <c r="AF126" s="233"/>
      <c r="AG126" s="233"/>
      <c r="AH126" s="233"/>
      <c r="AI126" s="233"/>
      <c r="AJ126" s="233"/>
      <c r="AK126" s="233"/>
      <c r="AL126" s="233"/>
      <c r="AM126" s="233"/>
      <c r="AN126" s="233"/>
      <c r="AO126" s="277"/>
      <c r="AP126" s="277"/>
      <c r="AQ126" s="277"/>
      <c r="AR126" s="277"/>
      <c r="AS126" s="277"/>
      <c r="AT126" s="233"/>
      <c r="AU126" s="233"/>
      <c r="AV126" s="233"/>
      <c r="AW126" s="233"/>
      <c r="AX126" s="233"/>
    </row>
    <row r="127" spans="3:90" x14ac:dyDescent="0.6">
      <c r="C127" s="233"/>
      <c r="D127" s="233"/>
      <c r="F127" s="277"/>
      <c r="G127" s="233"/>
      <c r="T127" s="277"/>
      <c r="U127" s="277"/>
      <c r="V127" s="279"/>
      <c r="W127" s="278"/>
      <c r="Z127" s="233"/>
      <c r="AA127" s="233"/>
      <c r="AB127" s="233"/>
      <c r="AC127" s="233"/>
      <c r="AD127" s="233"/>
      <c r="AE127" s="233"/>
      <c r="AF127" s="233"/>
      <c r="AG127" s="233"/>
      <c r="AH127" s="233"/>
      <c r="AI127" s="233"/>
      <c r="AO127" s="277"/>
      <c r="AP127" s="277"/>
      <c r="AQ127" s="277"/>
      <c r="AR127" s="277"/>
      <c r="AS127" s="277"/>
      <c r="AT127" s="233"/>
      <c r="AU127" s="233"/>
      <c r="AV127" s="233"/>
      <c r="AW127" s="233"/>
      <c r="AX127" s="233"/>
      <c r="BW127" s="277"/>
      <c r="BX127" s="277"/>
      <c r="BY127" s="277"/>
      <c r="BZ127" s="277"/>
      <c r="CA127" s="277"/>
      <c r="CB127" s="277"/>
      <c r="CC127" s="279"/>
      <c r="CD127" s="279"/>
      <c r="CE127" s="279"/>
      <c r="CF127" s="279"/>
      <c r="CG127" s="279"/>
      <c r="CH127" s="278"/>
      <c r="CI127" s="278"/>
      <c r="CJ127" s="278"/>
      <c r="CK127" s="278"/>
      <c r="CL127" s="278"/>
    </row>
    <row r="128" spans="3:90" x14ac:dyDescent="0.6">
      <c r="C128" s="233"/>
      <c r="D128" s="233"/>
      <c r="F128" s="277"/>
      <c r="G128" s="233"/>
      <c r="U128" s="277"/>
      <c r="V128" s="279"/>
      <c r="W128" s="278"/>
      <c r="Z128" s="233"/>
      <c r="AA128" s="233"/>
      <c r="AB128" s="233"/>
      <c r="AC128" s="233"/>
      <c r="AD128" s="233"/>
      <c r="AE128" s="233"/>
      <c r="AF128" s="233"/>
      <c r="AG128" s="233"/>
      <c r="AH128" s="233"/>
      <c r="AI128" s="233"/>
      <c r="AO128" s="277"/>
      <c r="AP128" s="277"/>
      <c r="AQ128" s="277"/>
      <c r="AR128" s="277"/>
      <c r="AS128" s="277"/>
      <c r="AT128" s="233"/>
      <c r="AU128" s="233"/>
      <c r="AV128" s="233"/>
      <c r="AW128" s="233"/>
      <c r="AX128" s="233"/>
      <c r="BX128" s="277"/>
      <c r="BY128" s="277"/>
      <c r="BZ128" s="277"/>
      <c r="CA128" s="277"/>
      <c r="CB128" s="277"/>
      <c r="CC128" s="279"/>
      <c r="CD128" s="279"/>
      <c r="CE128" s="279"/>
      <c r="CF128" s="279"/>
      <c r="CG128" s="279"/>
      <c r="CH128" s="278"/>
      <c r="CI128" s="278"/>
      <c r="CJ128" s="278"/>
      <c r="CK128" s="278"/>
      <c r="CL128" s="278"/>
    </row>
    <row r="129" spans="3:90" x14ac:dyDescent="0.6">
      <c r="C129" s="233"/>
      <c r="D129" s="233"/>
      <c r="F129" s="277"/>
      <c r="G129" s="233"/>
      <c r="U129" s="277"/>
      <c r="V129" s="279"/>
      <c r="W129" s="278"/>
      <c r="Z129" s="233"/>
      <c r="AA129" s="233"/>
      <c r="AB129" s="233"/>
      <c r="AC129" s="233"/>
      <c r="AD129" s="233"/>
      <c r="AE129" s="233"/>
      <c r="AF129" s="233"/>
      <c r="AG129" s="233"/>
      <c r="AH129" s="233"/>
      <c r="AI129" s="233"/>
      <c r="AO129" s="277"/>
      <c r="AP129" s="277"/>
      <c r="AQ129" s="277"/>
      <c r="AR129" s="277"/>
      <c r="AS129" s="277"/>
      <c r="AT129" s="233"/>
      <c r="AU129" s="233"/>
      <c r="AV129" s="233"/>
      <c r="AW129" s="233"/>
      <c r="AX129" s="233"/>
      <c r="BX129" s="277"/>
      <c r="BY129" s="277"/>
      <c r="BZ129" s="277"/>
      <c r="CA129" s="277"/>
      <c r="CB129" s="277"/>
      <c r="CC129" s="279"/>
      <c r="CD129" s="279"/>
      <c r="CE129" s="279"/>
      <c r="CF129" s="279"/>
      <c r="CG129" s="279"/>
      <c r="CH129" s="278"/>
      <c r="CI129" s="278"/>
      <c r="CJ129" s="278"/>
      <c r="CK129" s="278"/>
      <c r="CL129" s="278"/>
    </row>
    <row r="130" spans="3:90" x14ac:dyDescent="0.6">
      <c r="C130" s="233"/>
      <c r="D130" s="233"/>
      <c r="F130" s="277"/>
      <c r="G130" s="233"/>
      <c r="U130" s="277"/>
      <c r="V130" s="279"/>
      <c r="W130" s="278"/>
      <c r="Z130" s="233"/>
      <c r="AA130" s="233"/>
      <c r="AB130" s="233"/>
      <c r="AC130" s="233"/>
      <c r="AD130" s="233"/>
      <c r="AE130" s="233"/>
      <c r="AF130" s="233"/>
      <c r="AG130" s="233"/>
      <c r="AH130" s="233"/>
      <c r="AI130" s="233"/>
      <c r="AO130" s="277"/>
      <c r="AP130" s="277"/>
      <c r="AQ130" s="277"/>
      <c r="AR130" s="277"/>
      <c r="AS130" s="277"/>
      <c r="AT130" s="233"/>
      <c r="AU130" s="233"/>
      <c r="AV130" s="233"/>
      <c r="AW130" s="233"/>
      <c r="AX130" s="233"/>
      <c r="BX130" s="277"/>
      <c r="BY130" s="277"/>
      <c r="BZ130" s="277"/>
      <c r="CA130" s="277"/>
      <c r="CB130" s="277"/>
      <c r="CC130" s="279"/>
      <c r="CD130" s="279"/>
      <c r="CE130" s="279"/>
      <c r="CF130" s="279"/>
      <c r="CG130" s="279"/>
      <c r="CH130" s="278"/>
      <c r="CI130" s="278"/>
      <c r="CJ130" s="278"/>
      <c r="CK130" s="278"/>
      <c r="CL130" s="278"/>
    </row>
    <row r="131" spans="3:90" x14ac:dyDescent="0.6">
      <c r="C131" s="233"/>
      <c r="D131" s="233"/>
      <c r="F131" s="277"/>
      <c r="G131" s="233"/>
      <c r="U131" s="277"/>
      <c r="V131" s="279"/>
      <c r="W131" s="278"/>
      <c r="Z131" s="233"/>
      <c r="AA131" s="233"/>
      <c r="AB131" s="233"/>
      <c r="AC131" s="233"/>
      <c r="AD131" s="233"/>
      <c r="AE131" s="233"/>
      <c r="AF131" s="233"/>
      <c r="AG131" s="233"/>
      <c r="AH131" s="233"/>
      <c r="AI131" s="233"/>
      <c r="AO131" s="277"/>
      <c r="AP131" s="277"/>
      <c r="AQ131" s="277"/>
      <c r="AR131" s="277"/>
      <c r="AS131" s="277"/>
      <c r="AT131" s="233"/>
      <c r="AU131" s="233"/>
      <c r="AV131" s="233"/>
      <c r="AW131" s="233"/>
      <c r="AX131" s="233"/>
      <c r="BX131" s="277"/>
      <c r="BY131" s="277"/>
      <c r="BZ131" s="277"/>
      <c r="CA131" s="277"/>
      <c r="CB131" s="277"/>
      <c r="CC131" s="279"/>
      <c r="CD131" s="279"/>
      <c r="CE131" s="279"/>
      <c r="CF131" s="279"/>
      <c r="CG131" s="279"/>
      <c r="CH131" s="278"/>
      <c r="CI131" s="278"/>
      <c r="CJ131" s="278"/>
      <c r="CK131" s="278"/>
      <c r="CL131" s="278"/>
    </row>
    <row r="132" spans="3:90" x14ac:dyDescent="0.6">
      <c r="C132" s="233"/>
      <c r="D132" s="233"/>
      <c r="F132" s="277"/>
      <c r="G132" s="233"/>
      <c r="U132" s="277"/>
      <c r="V132" s="279"/>
      <c r="W132" s="278"/>
      <c r="Z132" s="233"/>
      <c r="AA132" s="233"/>
      <c r="AB132" s="233"/>
      <c r="AC132" s="233"/>
      <c r="AD132" s="233"/>
      <c r="AE132" s="233"/>
      <c r="AF132" s="233"/>
      <c r="AG132" s="233"/>
      <c r="AH132" s="233"/>
      <c r="AI132" s="233"/>
      <c r="AO132" s="277"/>
      <c r="AP132" s="277"/>
      <c r="AQ132" s="277"/>
      <c r="AR132" s="277"/>
      <c r="AS132" s="277"/>
      <c r="AT132" s="233"/>
      <c r="AU132" s="233"/>
      <c r="AV132" s="233"/>
      <c r="AW132" s="233"/>
      <c r="AX132" s="233"/>
      <c r="BX132" s="277"/>
      <c r="BY132" s="277"/>
      <c r="BZ132" s="277"/>
      <c r="CA132" s="277"/>
      <c r="CB132" s="277"/>
      <c r="CC132" s="279"/>
      <c r="CD132" s="279"/>
      <c r="CE132" s="279"/>
      <c r="CF132" s="279"/>
      <c r="CG132" s="279"/>
      <c r="CH132" s="278"/>
      <c r="CI132" s="278"/>
      <c r="CJ132" s="278"/>
      <c r="CK132" s="278"/>
      <c r="CL132" s="278"/>
    </row>
    <row r="133" spans="3:90" x14ac:dyDescent="0.6">
      <c r="C133" s="233"/>
      <c r="D133" s="233"/>
      <c r="F133" s="277"/>
      <c r="G133" s="233"/>
      <c r="U133" s="277"/>
      <c r="V133" s="279"/>
      <c r="W133" s="278"/>
      <c r="Z133" s="233"/>
      <c r="AA133" s="233"/>
      <c r="AB133" s="233"/>
      <c r="AC133" s="233"/>
      <c r="AD133" s="233"/>
      <c r="AE133" s="233"/>
      <c r="AF133" s="233"/>
      <c r="AG133" s="233"/>
      <c r="AH133" s="233"/>
      <c r="AI133" s="233"/>
      <c r="AO133" s="277"/>
      <c r="AP133" s="277"/>
      <c r="AQ133" s="277"/>
      <c r="AR133" s="277"/>
      <c r="AS133" s="277"/>
      <c r="AT133" s="233"/>
      <c r="AU133" s="233"/>
      <c r="AV133" s="233"/>
      <c r="AW133" s="233"/>
      <c r="AX133" s="233"/>
      <c r="BX133" s="277"/>
      <c r="BY133" s="277"/>
      <c r="BZ133" s="277"/>
      <c r="CA133" s="277"/>
      <c r="CB133" s="277"/>
      <c r="CC133" s="279"/>
      <c r="CD133" s="279"/>
      <c r="CE133" s="279"/>
      <c r="CF133" s="279"/>
      <c r="CG133" s="279"/>
      <c r="CH133" s="278"/>
      <c r="CI133" s="278"/>
      <c r="CJ133" s="278"/>
      <c r="CK133" s="278"/>
      <c r="CL133" s="278"/>
    </row>
    <row r="134" spans="3:90" x14ac:dyDescent="0.6">
      <c r="C134" s="233"/>
      <c r="D134" s="233"/>
      <c r="F134" s="277"/>
      <c r="G134" s="233"/>
      <c r="U134" s="277"/>
      <c r="V134" s="279"/>
      <c r="W134" s="278"/>
      <c r="Z134" s="233"/>
      <c r="AA134" s="233"/>
      <c r="AB134" s="233"/>
      <c r="AC134" s="233"/>
      <c r="AD134" s="233"/>
      <c r="AE134" s="233"/>
      <c r="AF134" s="233"/>
      <c r="AG134" s="233"/>
      <c r="AH134" s="233"/>
      <c r="AI134" s="233"/>
      <c r="AO134" s="277"/>
      <c r="AP134" s="277"/>
      <c r="AQ134" s="277"/>
      <c r="AR134" s="277"/>
      <c r="AS134" s="277"/>
      <c r="AT134" s="233"/>
      <c r="AU134" s="233"/>
      <c r="AV134" s="233"/>
      <c r="AW134" s="233"/>
      <c r="AX134" s="233"/>
      <c r="BX134" s="277"/>
      <c r="BY134" s="277"/>
      <c r="BZ134" s="277"/>
      <c r="CA134" s="277"/>
      <c r="CB134" s="277"/>
      <c r="CC134" s="279"/>
      <c r="CD134" s="279"/>
      <c r="CE134" s="279"/>
      <c r="CF134" s="279"/>
      <c r="CG134" s="279"/>
      <c r="CH134" s="278"/>
      <c r="CI134" s="278"/>
      <c r="CJ134" s="278"/>
      <c r="CK134" s="278"/>
      <c r="CL134" s="278"/>
    </row>
    <row r="135" spans="3:90" x14ac:dyDescent="0.6">
      <c r="C135" s="233"/>
      <c r="D135" s="233"/>
      <c r="F135" s="277"/>
      <c r="G135" s="233"/>
      <c r="U135" s="277"/>
      <c r="V135" s="279"/>
      <c r="W135" s="278"/>
      <c r="Z135" s="233"/>
      <c r="AA135" s="233"/>
      <c r="AB135" s="233"/>
      <c r="AC135" s="233"/>
      <c r="AD135" s="233"/>
      <c r="AE135" s="233"/>
      <c r="AF135" s="233"/>
      <c r="AG135" s="233"/>
      <c r="AH135" s="233"/>
      <c r="AI135" s="233"/>
      <c r="AO135" s="277"/>
      <c r="AP135" s="277"/>
      <c r="AQ135" s="277"/>
      <c r="AR135" s="277"/>
      <c r="AS135" s="277"/>
      <c r="AT135" s="233"/>
      <c r="AU135" s="233"/>
      <c r="AV135" s="233"/>
      <c r="AW135" s="233"/>
      <c r="AX135" s="233"/>
      <c r="BX135" s="277"/>
      <c r="BY135" s="277"/>
      <c r="BZ135" s="277"/>
      <c r="CA135" s="277"/>
      <c r="CB135" s="277"/>
      <c r="CC135" s="279"/>
      <c r="CD135" s="279"/>
      <c r="CE135" s="279"/>
      <c r="CF135" s="279"/>
      <c r="CG135" s="279"/>
      <c r="CH135" s="278"/>
      <c r="CI135" s="278"/>
      <c r="CJ135" s="278"/>
      <c r="CK135" s="278"/>
      <c r="CL135" s="278"/>
    </row>
    <row r="136" spans="3:90" x14ac:dyDescent="0.6">
      <c r="D136" s="233"/>
      <c r="U136" s="277"/>
      <c r="V136" s="279"/>
      <c r="W136" s="278"/>
      <c r="AE136" s="233"/>
      <c r="AF136" s="233"/>
      <c r="AG136" s="233"/>
      <c r="AH136" s="233"/>
      <c r="AI136" s="233"/>
      <c r="BX136" s="277"/>
      <c r="BY136" s="277"/>
      <c r="BZ136" s="277"/>
      <c r="CA136" s="277"/>
      <c r="CB136" s="277"/>
      <c r="CC136" s="279"/>
      <c r="CD136" s="279"/>
      <c r="CE136" s="279"/>
      <c r="CF136" s="279"/>
      <c r="CG136" s="279"/>
      <c r="CH136" s="278"/>
      <c r="CI136" s="278"/>
      <c r="CJ136" s="278"/>
      <c r="CK136" s="278"/>
      <c r="CL136" s="278"/>
    </row>
    <row r="137" spans="3:90" x14ac:dyDescent="0.6">
      <c r="D137" s="233"/>
      <c r="AE137" s="233"/>
      <c r="AF137" s="233"/>
      <c r="AG137" s="233"/>
      <c r="AH137" s="233"/>
      <c r="AI137" s="233"/>
    </row>
    <row r="138" spans="3:90" x14ac:dyDescent="0.6">
      <c r="D138" s="233"/>
      <c r="AE138" s="233"/>
      <c r="AF138" s="233"/>
      <c r="AG138" s="233"/>
      <c r="AH138" s="233"/>
      <c r="AI138" s="233"/>
    </row>
    <row r="139" spans="3:90" x14ac:dyDescent="0.6">
      <c r="D139" s="233"/>
      <c r="AE139" s="233"/>
      <c r="AF139" s="233"/>
      <c r="AG139" s="233"/>
      <c r="AH139" s="233"/>
      <c r="AI139" s="233"/>
    </row>
    <row r="140" spans="3:90" x14ac:dyDescent="0.6">
      <c r="D140" s="233"/>
      <c r="AE140" s="233"/>
      <c r="AF140" s="233"/>
      <c r="AG140" s="233"/>
      <c r="AH140" s="233"/>
      <c r="AI140" s="233"/>
    </row>
    <row r="141" spans="3:90" x14ac:dyDescent="0.6">
      <c r="D141" s="233"/>
      <c r="AE141" s="233"/>
      <c r="AF141" s="233"/>
      <c r="AG141" s="233"/>
      <c r="AH141" s="233"/>
      <c r="AI141" s="233"/>
    </row>
    <row r="142" spans="3:90" x14ac:dyDescent="0.6">
      <c r="D142" s="233"/>
      <c r="AE142" s="233"/>
      <c r="AF142" s="233"/>
      <c r="AG142" s="233"/>
      <c r="AH142" s="233"/>
      <c r="AI142" s="233"/>
    </row>
    <row r="143" spans="3:90" x14ac:dyDescent="0.6">
      <c r="D143" s="233"/>
      <c r="AE143" s="233"/>
      <c r="AF143" s="233"/>
      <c r="AG143" s="233"/>
      <c r="AH143" s="233"/>
      <c r="AI143" s="233"/>
    </row>
    <row r="144" spans="3:90" x14ac:dyDescent="0.6">
      <c r="D144" s="233"/>
      <c r="AE144" s="233"/>
      <c r="AF144" s="233"/>
      <c r="AG144" s="233"/>
      <c r="AH144" s="233"/>
      <c r="AI144" s="233"/>
    </row>
    <row r="145" spans="4:35" x14ac:dyDescent="0.6">
      <c r="D145" s="233"/>
      <c r="AE145" s="233"/>
      <c r="AF145" s="233"/>
      <c r="AG145" s="233"/>
      <c r="AH145" s="233"/>
      <c r="AI145" s="233"/>
    </row>
    <row r="146" spans="4:35" x14ac:dyDescent="0.6">
      <c r="D146" s="233"/>
      <c r="AE146" s="233"/>
      <c r="AF146" s="233"/>
      <c r="AG146" s="233"/>
      <c r="AH146" s="233"/>
      <c r="AI146" s="233"/>
    </row>
    <row r="147" spans="4:35" x14ac:dyDescent="0.6">
      <c r="D147" s="233"/>
      <c r="AE147" s="233"/>
      <c r="AF147" s="233"/>
      <c r="AG147" s="233"/>
      <c r="AH147" s="233"/>
      <c r="AI147" s="233"/>
    </row>
    <row r="148" spans="4:35" x14ac:dyDescent="0.6">
      <c r="D148" s="233"/>
      <c r="AE148" s="233"/>
      <c r="AF148" s="233"/>
      <c r="AG148" s="233"/>
      <c r="AH148" s="233"/>
      <c r="AI148" s="233"/>
    </row>
    <row r="149" spans="4:35" x14ac:dyDescent="0.6">
      <c r="D149" s="233"/>
      <c r="AE149" s="233"/>
      <c r="AF149" s="233"/>
      <c r="AG149" s="233"/>
      <c r="AH149" s="233"/>
      <c r="AI149" s="233"/>
    </row>
    <row r="150" spans="4:35" x14ac:dyDescent="0.6">
      <c r="D150" s="233"/>
      <c r="AE150" s="233"/>
      <c r="AF150" s="233"/>
      <c r="AG150" s="233"/>
      <c r="AH150" s="233"/>
      <c r="AI150" s="233"/>
    </row>
    <row r="151" spans="4:35" x14ac:dyDescent="0.6">
      <c r="D151" s="233"/>
      <c r="AE151" s="233"/>
      <c r="AF151" s="233"/>
      <c r="AG151" s="233"/>
      <c r="AH151" s="233"/>
      <c r="AI151" s="233"/>
    </row>
    <row r="152" spans="4:35" x14ac:dyDescent="0.6">
      <c r="D152" s="233"/>
      <c r="AE152" s="233"/>
      <c r="AF152" s="233"/>
      <c r="AG152" s="233"/>
      <c r="AH152" s="233"/>
      <c r="AI152" s="233"/>
    </row>
    <row r="153" spans="4:35" x14ac:dyDescent="0.6">
      <c r="D153" s="233"/>
      <c r="AE153" s="233"/>
      <c r="AF153" s="233"/>
      <c r="AG153" s="233"/>
      <c r="AH153" s="233"/>
      <c r="AI153" s="233"/>
    </row>
    <row r="154" spans="4:35" x14ac:dyDescent="0.6">
      <c r="D154" s="233"/>
      <c r="AE154" s="233"/>
      <c r="AF154" s="233"/>
      <c r="AG154" s="233"/>
      <c r="AH154" s="233"/>
      <c r="AI154" s="233"/>
    </row>
  </sheetData>
  <sheetProtection algorithmName="SHA-512" hashValue="GyUuKV3Xp0nhpO9UAT6HxEabNxrdHwOzOYwNsz/Zd7vwSXbRHL/Ga+wKv+pHLLfx41w2pJkKovnrizDSy6U6uA==" saltValue="IXdqm04Ta62L7TlLaK0D7A==" spinCount="100000" sheet="1" objects="1" scenarios="1"/>
  <mergeCells count="4">
    <mergeCell ref="T3:U3"/>
    <mergeCell ref="BW3:BX3"/>
    <mergeCell ref="T6:U6"/>
    <mergeCell ref="T4:U4"/>
  </mergeCells>
  <conditionalFormatting sqref="AB16:AC72">
    <cfRule type="cellIs" dxfId="46" priority="11" operator="lessThan">
      <formula>0</formula>
    </cfRule>
  </conditionalFormatting>
  <conditionalFormatting sqref="AD16:AD71">
    <cfRule type="cellIs" dxfId="45" priority="15" operator="lessThan">
      <formula>0</formula>
    </cfRule>
  </conditionalFormatting>
  <conditionalFormatting sqref="AD72">
    <cfRule type="top10" dxfId="44" priority="83" percent="1" rank="10"/>
    <cfRule type="top10" dxfId="43" priority="82" percent="1" bottom="1" rank="10"/>
  </conditionalFormatting>
  <conditionalFormatting sqref="AG16:AH72">
    <cfRule type="cellIs" dxfId="42" priority="10" operator="lessThan">
      <formula>0</formula>
    </cfRule>
  </conditionalFormatting>
  <conditionalFormatting sqref="AI16:AI71">
    <cfRule type="cellIs" dxfId="41" priority="16" operator="lessThan">
      <formula>0</formula>
    </cfRule>
  </conditionalFormatting>
  <conditionalFormatting sqref="AI72">
    <cfRule type="top10" dxfId="40" priority="64" percent="1" rank="10"/>
    <cfRule type="top10" dxfId="39" priority="63" percent="1" bottom="1" rank="10"/>
  </conditionalFormatting>
  <conditionalFormatting sqref="AL17:AM72">
    <cfRule type="cellIs" dxfId="38" priority="31" operator="lessThan">
      <formula>0</formula>
    </cfRule>
  </conditionalFormatting>
  <conditionalFormatting sqref="AN17:AN44">
    <cfRule type="cellIs" dxfId="37" priority="17" operator="lessThan">
      <formula>0</formula>
    </cfRule>
  </conditionalFormatting>
  <conditionalFormatting sqref="AN45:AN72">
    <cfRule type="top10" dxfId="36" priority="61" percent="1" rank="10"/>
    <cfRule type="top10" dxfId="35" priority="60" percent="1" bottom="1" rank="10"/>
  </conditionalFormatting>
  <conditionalFormatting sqref="AQ17:AR64">
    <cfRule type="cellIs" dxfId="34" priority="30" operator="lessThan">
      <formula>0</formula>
    </cfRule>
  </conditionalFormatting>
  <conditionalFormatting sqref="AS17:AS63">
    <cfRule type="cellIs" dxfId="33" priority="18" operator="lessThan">
      <formula>0</formula>
    </cfRule>
  </conditionalFormatting>
  <conditionalFormatting sqref="AS64">
    <cfRule type="top10" dxfId="32" priority="58" percent="1" rank="10"/>
    <cfRule type="top10" dxfId="31" priority="57" percent="1" bottom="1" rank="10"/>
  </conditionalFormatting>
  <conditionalFormatting sqref="AS65:AS72">
    <cfRule type="top10" dxfId="30" priority="76" percent="1" bottom="1" rank="10"/>
    <cfRule type="top10" dxfId="29" priority="77" percent="1" rank="10"/>
  </conditionalFormatting>
  <conditionalFormatting sqref="AV17:AW64">
    <cfRule type="cellIs" dxfId="28" priority="29" operator="lessThan">
      <formula>0</formula>
    </cfRule>
  </conditionalFormatting>
  <conditionalFormatting sqref="AX17:AX63">
    <cfRule type="cellIs" dxfId="27" priority="19" operator="lessThan">
      <formula>0</formula>
    </cfRule>
  </conditionalFormatting>
  <conditionalFormatting sqref="AX64">
    <cfRule type="top10" dxfId="26" priority="54" percent="1" bottom="1" rank="10"/>
    <cfRule type="top10" dxfId="25" priority="55" percent="1" rank="10"/>
  </conditionalFormatting>
  <conditionalFormatting sqref="AX65:AX72">
    <cfRule type="top10" dxfId="24" priority="75" percent="1" rank="10"/>
    <cfRule type="top10" dxfId="23" priority="74" percent="1" bottom="1" rank="10"/>
  </conditionalFormatting>
  <conditionalFormatting sqref="BA17:BB40">
    <cfRule type="cellIs" dxfId="22" priority="28" operator="lessThan">
      <formula>0</formula>
    </cfRule>
  </conditionalFormatting>
  <conditionalFormatting sqref="BC17:BC40">
    <cfRule type="top10" dxfId="21" priority="52" percent="1" rank="10"/>
    <cfRule type="top10" dxfId="20" priority="51" percent="1" bottom="1" rank="10"/>
  </conditionalFormatting>
  <conditionalFormatting sqref="BF17:BG40">
    <cfRule type="cellIs" dxfId="19" priority="27" operator="lessThan">
      <formula>0</formula>
    </cfRule>
  </conditionalFormatting>
  <conditionalFormatting sqref="BH17:BH39">
    <cfRule type="cellIs" dxfId="18" priority="20" operator="lessThan">
      <formula>0</formula>
    </cfRule>
  </conditionalFormatting>
  <conditionalFormatting sqref="BH40">
    <cfRule type="top10" dxfId="17" priority="48" percent="1" bottom="1" rank="10"/>
    <cfRule type="top10" dxfId="16" priority="49" percent="1" rank="10"/>
  </conditionalFormatting>
  <conditionalFormatting sqref="BH41:BH72">
    <cfRule type="top10" dxfId="15" priority="72" percent="1" bottom="1" rank="10"/>
    <cfRule type="top10" dxfId="14" priority="73" percent="1" rank="10"/>
  </conditionalFormatting>
  <conditionalFormatting sqref="BS17:BT90">
    <cfRule type="cellIs" dxfId="13" priority="5" operator="lessThan">
      <formula>0</formula>
    </cfRule>
  </conditionalFormatting>
  <conditionalFormatting sqref="BU17:BU91">
    <cfRule type="cellIs" dxfId="12" priority="1" operator="lessThan">
      <formula>0</formula>
    </cfRule>
  </conditionalFormatting>
  <conditionalFormatting sqref="BZ16:CA82">
    <cfRule type="cellIs" dxfId="11" priority="14" operator="lessThan">
      <formula>0</formula>
    </cfRule>
  </conditionalFormatting>
  <conditionalFormatting sqref="CB16:CB81">
    <cfRule type="cellIs" dxfId="10" priority="21" operator="lessThan">
      <formula>0</formula>
    </cfRule>
  </conditionalFormatting>
  <conditionalFormatting sqref="CB82">
    <cfRule type="top10" dxfId="9" priority="46" percent="1" rank="10"/>
    <cfRule type="top10" dxfId="8" priority="45" percent="1" bottom="1" rank="10"/>
  </conditionalFormatting>
  <conditionalFormatting sqref="CE16:CF82">
    <cfRule type="cellIs" dxfId="7" priority="13" operator="lessThan">
      <formula>0</formula>
    </cfRule>
  </conditionalFormatting>
  <conditionalFormatting sqref="CG16:CG125">
    <cfRule type="cellIs" dxfId="6" priority="22" operator="lessThan">
      <formula>0</formula>
    </cfRule>
  </conditionalFormatting>
  <conditionalFormatting sqref="CJ16:CL125">
    <cfRule type="cellIs" dxfId="5" priority="12" operator="lessThan">
      <formula>0</formula>
    </cfRule>
  </conditionalFormatting>
  <pageMargins left="0.70866141732283472" right="0.70866141732283472" top="0.74803149606299213" bottom="0.74803149606299213" header="0.31496062992125984" footer="0.31496062992125984"/>
  <pageSetup paperSize="9" scale="10"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 r:id="rId3"/>
  <legacyDrawingHF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16</vt:i4>
      </vt:variant>
    </vt:vector>
  </HeadingPairs>
  <TitlesOfParts>
    <vt:vector size="16" baseType="lpstr">
      <vt:lpstr>Disclaimer</vt:lpstr>
      <vt:lpstr>Start</vt:lpstr>
      <vt:lpstr>Übersicht</vt:lpstr>
      <vt:lpstr>Vorgehensweise</vt:lpstr>
      <vt:lpstr>Vergleich Strom 2023 Bas.'21</vt:lpstr>
      <vt:lpstr>Preisindizes Strom 2023 Bas.'21</vt:lpstr>
      <vt:lpstr>Vergleich Gas 2023 Basis 2021</vt:lpstr>
      <vt:lpstr>Preisindizes Gas 2023 Bas.'21</vt:lpstr>
      <vt:lpstr>Basisreihen Destatis 2023 B.'21</vt:lpstr>
      <vt:lpstr>Grafik Entwicklung 2023 Bas.'21</vt:lpstr>
      <vt:lpstr>Vergleich Strom 2023 Basis 2015</vt:lpstr>
      <vt:lpstr>Preisindizes Strom 2023 Bas.'15</vt:lpstr>
      <vt:lpstr>Vergleich Gas 2023 Basis 2015</vt:lpstr>
      <vt:lpstr>Preisindizes Gas 2023 Bas.'15</vt:lpstr>
      <vt:lpstr>Basisreihen Destatis 2023 B.'15</vt:lpstr>
      <vt:lpstr>Grafik Entwicklung 2023 Bas.'15</vt:lpstr>
    </vt:vector>
  </TitlesOfParts>
  <Company>ANPLICON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Indizes 2023 nach § 6a Gas-/StromNEV</dc:title>
  <dc:creator>Volker Roeder</dc:creator>
  <cp:lastModifiedBy>Silke Karlsson</cp:lastModifiedBy>
  <cp:lastPrinted>2024-02-20T14:24:02Z</cp:lastPrinted>
  <dcterms:created xsi:type="dcterms:W3CDTF">2020-05-26T21:17:53Z</dcterms:created>
  <dcterms:modified xsi:type="dcterms:W3CDTF">2025-01-28T01:22:34Z</dcterms:modified>
</cp:coreProperties>
</file>